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eds" sheetId="1" r:id="rId4"/>
    <sheet state="visible" name="Seeds (no hacer)" sheetId="2" r:id="rId5"/>
    <sheet state="visible" name="Imágenes" sheetId="3" r:id="rId6"/>
    <sheet state="visible" name="Estadísticas" sheetId="4" r:id="rId7"/>
    <sheet state="visible" name="Proceso" sheetId="5" r:id="rId8"/>
    <sheet state="visible" name="Mecánicas" sheetId="6" r:id="rId9"/>
    <sheet state="visible" name="Revisión json portugués" sheetId="7" r:id="rId10"/>
  </sheets>
  <definedNames>
    <definedName hidden="1" localSheetId="5" name="_xlnm._FilterDatabase">'Mecánicas'!$A$1:$F$20</definedName>
    <definedName hidden="1" localSheetId="1" name="Z_85CD408D_C30D_4F68_B60E_A1D953362913_.wvu.FilterData">'Seeds (no hacer)'!$A$1:$Y$65</definedName>
    <definedName hidden="1" localSheetId="1" name="Z_E4871CE3_86C8_4D97_B41A_5BFDA02458D1_.wvu.FilterData">'Seeds (no hacer)'!$A$1:$Y$65</definedName>
    <definedName hidden="1" localSheetId="1" name="Z_85406660_DBF4_4938_A90A_877FAC5A5594_.wvu.FilterData">'Seeds (no hacer)'!$A$1:$AA$65</definedName>
    <definedName hidden="1" localSheetId="0" name="Z_70B6695C_8D58_4E09_8812_3F9378F539A0_.wvu.FilterData">Seeds!$A$1:$AF$667</definedName>
    <definedName hidden="1" localSheetId="1" name="Z_EB7269C9_F0EE_43D6_8494_1C268717410C_.wvu.FilterData">'Seeds (no hacer)'!$A$1:$Y$65</definedName>
    <definedName hidden="1" localSheetId="0" name="Z_8D690987_22C5_490A_B63C_62E440F4B4D1_.wvu.FilterData">Seeds!$A$1:$AG$667</definedName>
    <definedName hidden="1" localSheetId="1" name="Z_8D690987_22C5_490A_B63C_62E440F4B4D1_.wvu.FilterData">'Seeds (no hacer)'!$A$1:$W$26</definedName>
    <definedName hidden="1" localSheetId="0" name="Z_29D02BDF_4C4E_453E_8932_32DB80B0DEF5_.wvu.FilterData">Seeds!$A$1:$AG$667</definedName>
    <definedName hidden="1" localSheetId="1" name="Z_F56599B0_0EC4_408B_9AB5_A805A67C94CF_.wvu.FilterData">'Seeds (no hacer)'!$A$1:$Y$65</definedName>
    <definedName hidden="1" localSheetId="1" name="Z_8F9D23FE_92BE_42E5_965C_9E22493C5A4D_.wvu.FilterData">'Seeds (no hacer)'!$A$1:$Y$65</definedName>
    <definedName hidden="1" localSheetId="0" name="Z_382B7714_29A4_49C8_AFD4_CD04ECD2826E_.wvu.FilterData">Seeds!$A$1:$AG$667</definedName>
    <definedName hidden="1" localSheetId="0" name="Z_C2CD5314_6227_4F49_A2F8_662E379B261D_.wvu.FilterData">Seeds!$A$1:$AG$667</definedName>
    <definedName hidden="1" localSheetId="1" name="Z_700BC151_4AE4_49E4_906F_7BCA3C4C56E0_.wvu.FilterData">'Seeds (no hacer)'!$A$1:$Y$65</definedName>
    <definedName hidden="1" localSheetId="1" name="Z_6D996D3D_5203_4911_A105_0CC989B6ED42_.wvu.FilterData">'Seeds (no hacer)'!$A$1:$Y$65</definedName>
    <definedName hidden="1" localSheetId="0" name="Z_55572AB6_12E0_440A_975F_E7484FA57E5E_.wvu.FilterData">Seeds!$A$1:$AF$667</definedName>
    <definedName hidden="1" localSheetId="1" name="Z_55572AB6_12E0_440A_975F_E7484FA57E5E_.wvu.FilterData">'Seeds (no hacer)'!$A$1:$Y$65</definedName>
    <definedName hidden="1" localSheetId="0" name="Z_ADFC6443_C44F_41A6_916E_B0C2203CD33F_.wvu.FilterData">Seeds!$A$1:$AG$667</definedName>
    <definedName hidden="1" localSheetId="1" name="Z_ADFC6443_C44F_41A6_916E_B0C2203CD33F_.wvu.FilterData">'Seeds (no hacer)'!$J$1:$J$14</definedName>
    <definedName hidden="1" localSheetId="0" name="Z_297925C1_7DD9_44D9_B53E_E51374A64ACF_.wvu.FilterData">Seeds!$A$1:$AG$667</definedName>
    <definedName hidden="1" localSheetId="1" name="Z_C4668875_C9A1_4EC5_9708_EE5FED4563EF_.wvu.FilterData">'Seeds (no hacer)'!$A$1:$Y$65</definedName>
    <definedName hidden="1" localSheetId="1" name="Z_4FC16570_14FA_43DB_8A1E_363D4F43DC52_.wvu.FilterData">'Seeds (no hacer)'!$A$1:$AA$65</definedName>
    <definedName hidden="1" localSheetId="0" name="Z_D91DC84C_F474_42EB_953A_974AC28AACB1_.wvu.FilterData">Seeds!$A$1:$AG$667</definedName>
    <definedName hidden="1" localSheetId="0" name="Z_4F985EA5_1D78_45DA_942E_CCF911C496DD_.wvu.FilterData">Seeds!$A$1:$AF$667</definedName>
    <definedName hidden="1" localSheetId="1" name="Z_C74DDAFE_FE41_451B_82EF_32907B5CDFC0_.wvu.FilterData">'Seeds (no hacer)'!$A$1:$Y$65</definedName>
    <definedName hidden="1" localSheetId="1" name="Z_3EB7410B_017E_422E_BCBE_EEBF87CAB4ED_.wvu.FilterData">'Seeds (no hacer)'!$A$1:$AA$65</definedName>
    <definedName hidden="1" localSheetId="1" name="Z_F48D0A6A_E269_4D72_AF01_8FD446DACAAE_.wvu.FilterData">'Seeds (no hacer)'!$A$1:$Y$65</definedName>
    <definedName hidden="1" localSheetId="1" name="Z_BF219A33_F921_4991_AB4A_E715E750F45B_.wvu.FilterData">'Seeds (no hacer)'!$A$1:$Y$65</definedName>
    <definedName hidden="1" localSheetId="1" name="Z_65A138A8_4EC8_4F76_B6D1_B1CF8DE4329B_.wvu.FilterData">'Seeds (no hacer)'!$A$1:$Y$65</definedName>
    <definedName hidden="1" localSheetId="1" name="Z_F644B08C_8E1E_4439_8620_CCF7F3194250_.wvu.FilterData">'Seeds (no hacer)'!$A$1:$Y$65</definedName>
    <definedName hidden="1" localSheetId="1" name="Z_DD358D65_7EA2_45D0_A6AB_45C1C2F577A9_.wvu.FilterData">'Seeds (no hacer)'!$A$1:$Y$65</definedName>
    <definedName hidden="1" localSheetId="1" name="Z_DFCCF8BA_A530_4633_927C_275C5BD9BDF5_.wvu.FilterData">'Seeds (no hacer)'!$A$1:$Y$65</definedName>
    <definedName hidden="1" localSheetId="1" name="Z_4F075F83_3501_4AC7_A5C9_CEBD31E9C054_.wvu.FilterData">'Seeds (no hacer)'!$A$1:$Y$65</definedName>
    <definedName hidden="1" localSheetId="1" name="Z_74DED690_866C_4A3F_8B36_EADB66583AE0_.wvu.FilterData">'Seeds (no hacer)'!$A$1:$AA$65</definedName>
    <definedName hidden="1" localSheetId="0" name="Z_529F4FE7_854C_4E89_B620_06A4A09CD66A_.wvu.FilterData">Seeds!$A$1:$AG$667</definedName>
    <definedName hidden="1" localSheetId="0" name="Z_DF29FC64_09A4_435E_ADA4_484F98DD9A8F_.wvu.FilterData">Seeds!$A$1:$AF$667</definedName>
    <definedName hidden="1" localSheetId="1" name="Z_884E53CB_4310_4283_BA0F_56D6F0EB3531_.wvu.FilterData">'Seeds (no hacer)'!$A$1:$Y$65</definedName>
    <definedName hidden="1" localSheetId="1" name="Z_CEF05D35_32F1_4BAC_B8EA_495518F06147_.wvu.FilterData">'Seeds (no hacer)'!$A$1:$AA$65</definedName>
    <definedName hidden="1" localSheetId="0" name="Z_58386312_C863_47D4_A1AB_5720BB2EFFBC_.wvu.FilterData">Seeds!$A$1:$AF$667</definedName>
    <definedName hidden="1" localSheetId="1" name="Z_58386312_C863_47D4_A1AB_5720BB2EFFBC_.wvu.FilterData">'Seeds (no hacer)'!$B$1:$J$14</definedName>
    <definedName hidden="1" localSheetId="1" name="Z_EA182497_719B_453E_B645_25335B2054E5_.wvu.FilterData">'Seeds (no hacer)'!$A$1:$Y$65</definedName>
    <definedName hidden="1" localSheetId="0" name="Z_15554F24_DA6A_440C_A0A1_E94EBCE81F02_.wvu.FilterData">Seeds!$A$1:$AF$667</definedName>
    <definedName hidden="1" localSheetId="1" name="Z_676248B2_E026_41A7_8DEA_FBE4660ECC7C_.wvu.FilterData">'Seeds (no hacer)'!$A$1:$AA$65</definedName>
    <definedName hidden="1" localSheetId="0" name="Z_94DE9FBF_6F18_4885_B361_754F87F29888_.wvu.FilterData">Seeds!$A$1:$AF$667</definedName>
    <definedName hidden="1" localSheetId="0" name="Z_4FD20C11_B8B5_40BB_8D01_3DB7AB1E7B5C_.wvu.FilterData">Seeds!$A$1:$AF$667</definedName>
    <definedName hidden="1" localSheetId="1" name="Z_BBF15C91_8CA8_42AD_A24F_D400F6EE33D0_.wvu.FilterData">'Seeds (no hacer)'!$A$1:$Y$65</definedName>
    <definedName hidden="1" localSheetId="1" name="Z_F7FD3496_97CA_493F_91BD_4C62C62D1964_.wvu.FilterData">'Seeds (no hacer)'!$A$1:$Y$65</definedName>
    <definedName hidden="1" localSheetId="1" name="Z_2774F06C_84D7_4637_AB5E_3B177B3C2813_.wvu.FilterData">'Seeds (no hacer)'!$A$1:$Y$65</definedName>
    <definedName hidden="1" localSheetId="0" name="Z_E56D4019_F084_4553_8BD6_B7DA5D9BD7E6_.wvu.FilterData">Seeds!$A$1:$AF$667</definedName>
    <definedName hidden="1" localSheetId="1" name="Z_4D3CDA88_775B_46E1_B39E_CF3808DB0ADE_.wvu.FilterData">'Seeds (no hacer)'!$A$1:$Y$65</definedName>
    <definedName hidden="1" localSheetId="1" name="Z_F8FF18B1_A9B8_400E_BB8F_53AA5CE43F70_.wvu.FilterData">'Seeds (no hacer)'!$A$1:$Y$65</definedName>
    <definedName hidden="1" localSheetId="1" name="Z_4C35CB7D_DE28_4992_927A_BE9718E8098D_.wvu.FilterData">'Seeds (no hacer)'!$A$1:$Y$65</definedName>
    <definedName hidden="1" localSheetId="0" name="Z_4BD70AE9_DC81_4FB8_8469_67C03DE1AE25_.wvu.FilterData">Seeds!$A$1:$AF$667</definedName>
    <definedName hidden="1" localSheetId="1" name="Z_B662A67B_F181_4F1E_95F7_F12473851BFA_.wvu.FilterData">'Seeds (no hacer)'!$A$1:$Y$65</definedName>
    <definedName hidden="1" localSheetId="1" name="Z_D6887702_5239_4E75_989D_CA8CD4905BDA_.wvu.FilterData">'Seeds (no hacer)'!$A$1:$Y$65</definedName>
    <definedName hidden="1" localSheetId="1" name="Z_2855DE92_D88B_4ABF_A07B_ED8D40326D1F_.wvu.FilterData">'Seeds (no hacer)'!$A$1:$Y$65</definedName>
    <definedName hidden="1" localSheetId="1" name="Z_77C05E84_6023_4159_BA62_95FDFA73D85C_.wvu.FilterData">'Seeds (no hacer)'!$A$1:$Y$65</definedName>
    <definedName hidden="1" localSheetId="0" name="Z_667DD596_F09A_45BB_A1C7_E63585D77D8D_.wvu.FilterData">Seeds!$A$1:$AG$667</definedName>
    <definedName hidden="1" localSheetId="1" name="Z_667DD596_F09A_45BB_A1C7_E63585D77D8D_.wvu.FilterData">'Seeds (no hacer)'!$B$1:$P$65</definedName>
    <definedName hidden="1" localSheetId="1" name="Z_95D91F31_CA49_4A75_A40F_E77EBAA8ABA2_.wvu.FilterData">'Seeds (no hacer)'!$A$1:$Y$65</definedName>
    <definedName hidden="1" localSheetId="1" name="Z_6D044162_7807_431F_BB5E_1F089FB8B96A_.wvu.FilterData">'Seeds (no hacer)'!$A$1:$Y$65</definedName>
    <definedName hidden="1" localSheetId="1" name="Z_574E0B55_0297_42B1_862F_ECD2398E1FC7_.wvu.FilterData">'Seeds (no hacer)'!$A$1:$Y$65</definedName>
    <definedName hidden="1" localSheetId="1" name="Z_9B7F6702_E1E8_4CFE_B997_8DA9780AF689_.wvu.FilterData">'Seeds (no hacer)'!$A$1:$Y$65</definedName>
    <definedName hidden="1" localSheetId="1" name="Z_D8CE8350_D3C3_4AD6_8649_53C0553A4AC7_.wvu.FilterData">'Seeds (no hacer)'!$A$1:$Y$65</definedName>
    <definedName hidden="1" localSheetId="0" name="Z_F8BC9CD0_2732_47C6_8096_6EC91585365F_.wvu.FilterData">Seeds!$A$1:$AF$667</definedName>
    <definedName hidden="1" localSheetId="1" name="Z_F8BC9CD0_2732_47C6_8096_6EC91585365F_.wvu.FilterData">'Seeds (no hacer)'!$A$1:$W$14</definedName>
    <definedName hidden="1" localSheetId="0" name="Z_FC2D151C_9D51_415B_B4D5_BB6735536E9A_.wvu.FilterData">Seeds!$A$1:$AG$667</definedName>
    <definedName hidden="1" localSheetId="0" name="Z_95F99FA4_E7EC_4CD2_8D71_8E5E94590BC0_.wvu.FilterData">Seeds!$A$1:$AG$667</definedName>
    <definedName hidden="1" localSheetId="1" name="Z_4218E842_ED49_4FEC_A5B7_F5257818D951_.wvu.FilterData">'Seeds (no hacer)'!$A$1:$Y$65</definedName>
    <definedName hidden="1" localSheetId="1" name="Z_02E07240_BADA_49E9_8D5B_6308A82F315C_.wvu.FilterData">'Seeds (no hacer)'!$A$1:$Y$65</definedName>
    <definedName hidden="1" localSheetId="1" name="Z_6C779B4C_F377_4037_A4F2_B0B9162CC4EE_.wvu.FilterData">'Seeds (no hacer)'!$A$1:$AA$65</definedName>
    <definedName hidden="1" localSheetId="0" name="Z_5E93F267_1C1C_4745_B113_B6EB753B21FE_.wvu.FilterData">Seeds!$A$1:$AG$667</definedName>
    <definedName hidden="1" localSheetId="1" name="Z_5E93F267_1C1C_4745_B113_B6EB753B21FE_.wvu.FilterData">'Seeds (no hacer)'!$J$1:$J$14</definedName>
    <definedName hidden="1" localSheetId="1" name="Z_E3C76A65_5BB6_4B1D_9562_ACB5DB765F7C_.wvu.FilterData">'Seeds (no hacer)'!$A$1:$AA$65</definedName>
    <definedName hidden="1" localSheetId="1" name="Z_7D0E5B22_E9C9_4A35_A378_5E62CBF452EA_.wvu.FilterData">'Seeds (no hacer)'!$A$1:$Y$65</definedName>
    <definedName hidden="1" localSheetId="1" name="Z_8E18E49E_4B44_4569_9D8D_D2D989BEEF93_.wvu.FilterData">'Seeds (no hacer)'!$A$1:$Y$65</definedName>
    <definedName hidden="1" localSheetId="1" name="Z_B6BBF330_1B0B_4658_9FCE_8D862CC7670D_.wvu.FilterData">'Seeds (no hacer)'!$A$1:$Y$65</definedName>
    <definedName hidden="1" localSheetId="1" name="Z_62491771_A388_4514_9403_85F732B0037F_.wvu.FilterData">'Seeds (no hacer)'!$A$1:$Y$65</definedName>
    <definedName hidden="1" localSheetId="1" name="Z_C396720C_9953_4FE5_B33A_C0FC7EC8BC6F_.wvu.FilterData">'Seeds (no hacer)'!$A$1:$Y$65</definedName>
    <definedName hidden="1" localSheetId="1" name="Z_BD09D7DD_8DAD_4787_9443_2E8E1D48AFB9_.wvu.FilterData">'Seeds (no hacer)'!$A$1:$X$65</definedName>
    <definedName hidden="1" localSheetId="0" name="Z_E26C395A_05A5_4B93_9BFB_065486D57650_.wvu.FilterData">Seeds!$A$1:$AG$667</definedName>
    <definedName hidden="1" localSheetId="1" name="Z_E26C395A_05A5_4B93_9BFB_065486D57650_.wvu.FilterData">'Seeds (no hacer)'!$D$1:$D$65</definedName>
    <definedName hidden="1" localSheetId="1" name="Z_B0C2B982_41B3_429D_A632_639D8A86F0D3_.wvu.FilterData">'Seeds (no hacer)'!$A$1:$Y$65</definedName>
    <definedName hidden="1" localSheetId="0" name="Z_9198DE90_3ED6_4A63_B664_22E894B042D4_.wvu.FilterData">Seeds!$A$1:$AF$667</definedName>
    <definedName hidden="1" localSheetId="1" name="Z_9198DE90_3ED6_4A63_B664_22E894B042D4_.wvu.FilterData">'Seeds (no hacer)'!$F$1:$F$14</definedName>
    <definedName hidden="1" localSheetId="1" name="Z_71396BEF_6BEF_4B56_AB96_31042CE0B605_.wvu.FilterData">'Seeds (no hacer)'!$A$1:$AA$65</definedName>
    <definedName hidden="1" localSheetId="1" name="Z_C2C3DE76_14ED_4CEE_AD37_FEEB537BD87E_.wvu.FilterData">'Seeds (no hacer)'!$A$1:$Y$65</definedName>
    <definedName hidden="1" localSheetId="1" name="Z_4794D161_3840_4511_BBF6_BDE95F8AB7D0_.wvu.FilterData">'Seeds (no hacer)'!$A$1:$Y$65</definedName>
    <definedName hidden="1" localSheetId="1" name="Z_1A4B6B03_58A6_4A9A_9737_4832985406AE_.wvu.FilterData">'Seeds (no hacer)'!$A$1:$Y$65</definedName>
    <definedName hidden="1" localSheetId="0" name="Z_5B6AF6C0_7E86_4853_9BED_9956F59CBA52_.wvu.FilterData">Seeds!$A$1:$AF$667</definedName>
    <definedName hidden="1" localSheetId="0" name="Z_D5097FF8_9695_4F51_92E9_6B167793255D_.wvu.FilterData">Seeds!$A$1:$AF$667</definedName>
    <definedName hidden="1" localSheetId="1" name="Z_D8A10EE1_4342_4E50_9F68_7DEB5C6BD13B_.wvu.FilterData">'Seeds (no hacer)'!$A$1:$Y$65</definedName>
  </definedNames>
  <calcPr/>
  <customWorkbookViews>
    <customWorkbookView activeSheetId="0" maximized="1" windowHeight="0" windowWidth="0" guid="{1A4B6B03-58A6-4A9A-9737-4832985406AE}" name="Filtro 17"/>
    <customWorkbookView activeSheetId="0" maximized="1" windowHeight="0" windowWidth="0" guid="{F56599B0-0EC4-408B-9AB5-A805A67C94CF}" name="Filtro 18"/>
    <customWorkbookView activeSheetId="0" maximized="1" windowHeight="0" windowWidth="0" guid="{74DED690-866C-4A3F-8B36-EADB66583AE0}" name="Filtro 59"/>
    <customWorkbookView activeSheetId="0" maximized="1" windowHeight="0" windowWidth="0" guid="{65A138A8-4EC8-4F76-B6D1-B1CF8DE4329B}" name="Filtro 15"/>
    <customWorkbookView activeSheetId="0" maximized="1" windowHeight="0" windowWidth="0" guid="{BBF15C91-8CA8-42AD-A24F-D400F6EE33D0}" name="Filtro 16"/>
    <customWorkbookView activeSheetId="0" maximized="1" windowHeight="0" windowWidth="0" guid="{95D91F31-CA49-4A75-A40F-E77EBAA8ABA2}" name="Filtro 57"/>
    <customWorkbookView activeSheetId="0" maximized="1" windowHeight="0" windowWidth="0" guid="{EA182497-719B-453E-B645-25335B2054E5}" name="Filtro 13"/>
    <customWorkbookView activeSheetId="0" maximized="1" windowHeight="0" windowWidth="0" guid="{DFCCF8BA-A530-4633-927C-275C5BD9BDF5}" name="Filtro 58"/>
    <customWorkbookView activeSheetId="0" maximized="1" windowHeight="0" windowWidth="0" guid="{D8CE8350-D3C3-4AD6-8649-53C0553A4AC7}" name="Filtro 14"/>
    <customWorkbookView activeSheetId="0" maximized="1" windowHeight="0" windowWidth="0" guid="{4D3CDA88-775B-46E1-B39E-CF3808DB0ADE}" name="Filtro 55"/>
    <customWorkbookView activeSheetId="0" maximized="1" windowHeight="0" windowWidth="0" guid="{4C35CB7D-DE28-4992-927A-BE9718E8098D}" name="Filtro 11"/>
    <customWorkbookView activeSheetId="0" maximized="1" windowHeight="0" windowWidth="0" guid="{4794D161-3840-4511-BBF6-BDE95F8AB7D0}" name="Filtro 56"/>
    <customWorkbookView activeSheetId="0" maximized="1" windowHeight="0" windowWidth="0" guid="{C74DDAFE-FE41-451B-82EF-32907B5CDFC0}" name="Filtro 12"/>
    <customWorkbookView activeSheetId="0" maximized="1" windowHeight="0" windowWidth="0" guid="{6D044162-7807-431F-BB5E-1F089FB8B96A}" name="Filtro 53"/>
    <customWorkbookView activeSheetId="0" maximized="1" windowHeight="0" windowWidth="0" guid="{B0C2B982-41B3-429D-A632-639D8A86F0D3}" name="Filtro 10"/>
    <customWorkbookView activeSheetId="0" maximized="1" windowHeight="0" windowWidth="0" guid="{E4871CE3-86C8-4D97-B41A-5BFDA02458D1}" name="Filtro 51"/>
    <customWorkbookView activeSheetId="0" maximized="1" windowHeight="0" windowWidth="0" guid="{15554F24-DA6A-440C-A0A1-E94EBCE81F02}" name="Manolo BNCC pendientes"/>
    <customWorkbookView activeSheetId="0" maximized="1" windowHeight="0" windowWidth="0" guid="{B6BBF330-1B0B-4658-9FCE-8D862CC7670D}" name="Filtro 52"/>
    <customWorkbookView activeSheetId="0" maximized="1" windowHeight="0" windowWidth="0" guid="{85CD408D-C30D-4F68-B60E-A1D953362913}" name="Filtro 50"/>
    <customWorkbookView activeSheetId="0" maximized="1" windowHeight="0" windowWidth="0" guid="{E56D4019-F084-4553-8BD6-B7DA5D9BD7E6}" name="Single Choice"/>
    <customWorkbookView activeSheetId="0" maximized="1" windowHeight="0" windowWidth="0" guid="{D91DC84C-F474-42EB-953A-974AC28AACB1}" name="Erica"/>
    <customWorkbookView activeSheetId="0" maximized="1" windowHeight="0" windowWidth="0" guid="{4FD20C11-B8B5-40BB-8D01-3DB7AB1E7B5C}" name="Order"/>
    <customWorkbookView activeSheetId="0" maximized="1" windowHeight="0" windowWidth="0" guid="{F644B08C-8E1E-4439-8620-CCF7F3194250}" name="Filtro 28"/>
    <customWorkbookView activeSheetId="0" maximized="1" windowHeight="0" windowWidth="0" guid="{574E0B55-0297-42B1-862F-ECD2398E1FC7}" name="Filtro 29"/>
    <customWorkbookView activeSheetId="0" maximized="1" windowHeight="0" windowWidth="0" guid="{4218E842-ED49-4FEC-A5B7-F5257818D951}" name="Filtro 26"/>
    <customWorkbookView activeSheetId="0" maximized="1" windowHeight="0" windowWidth="0" guid="{B662A67B-F181-4F1E-95F7-F12473851BFA}" name="Filtro 27"/>
    <customWorkbookView activeSheetId="0" maximized="1" windowHeight="0" windowWidth="0" guid="{F8BC9CD0-2732-47C6-8096-6EC91585365F}" name="Filtro 8"/>
    <customWorkbookView activeSheetId="0" maximized="1" windowHeight="0" windowWidth="0" guid="{C2C3DE76-14ED-4CEE-AD37-FEEB537BD87E}" name="Filtro 24"/>
    <customWorkbookView activeSheetId="0" maximized="1" windowHeight="0" windowWidth="0" guid="{C4668875-C9A1-4EC5-9708-EE5FED4563EF}" name="Filtro 25"/>
    <customWorkbookView activeSheetId="0" maximized="1" windowHeight="0" windowWidth="0" guid="{55572AB6-12E0-440A-975F-E7484FA57E5E}" name="Filtro 9"/>
    <customWorkbookView activeSheetId="0" maximized="1" windowHeight="0" windowWidth="0" guid="{2774F06C-84D7-4637-AB5E-3B177B3C2813}" name="Filtro 22"/>
    <customWorkbookView activeSheetId="0" maximized="1" windowHeight="0" windowWidth="0" guid="{6C779B4C-F377-4037-A4F2-B0B9162CC4EE}" name="Filtro 66"/>
    <customWorkbookView activeSheetId="0" maximized="1" windowHeight="0" windowWidth="0" guid="{3EB7410B-017E-422E-BCBE-EEBF87CAB4ED}" name="Filtro 67"/>
    <customWorkbookView activeSheetId="0" maximized="1" windowHeight="0" windowWidth="0" guid="{7D0E5B22-E9C9-4A35-A378-5E62CBF452EA}" name="Filtro 23"/>
    <customWorkbookView activeSheetId="0" maximized="1" windowHeight="0" windowWidth="0" guid="{297925C1-7DD9-44D9-B53E-E51374A64ACF}" name="Colores tablas"/>
    <customWorkbookView activeSheetId="0" maximized="1" windowHeight="0" windowWidth="0" guid="{F8FF18B1-A9B8-400E-BB8F-53AA5CE43F70}" name="Filtro 20"/>
    <customWorkbookView activeSheetId="0" maximized="1" windowHeight="0" windowWidth="0" guid="{4FC16570-14FA-43DB-8A1E-363D4F43DC52}" name="Filtro 64"/>
    <customWorkbookView activeSheetId="0" maximized="1" windowHeight="0" windowWidth="0" guid="{C396720C-9953-4FE5-B33A-C0FC7EC8BC6F}" name="Filtro 21"/>
    <customWorkbookView activeSheetId="0" maximized="1" windowHeight="0" windowWidth="0" guid="{CEF05D35-32F1-4BAC-B8EA-495518F06147}" name="Filtro 65"/>
    <customWorkbookView activeSheetId="0" maximized="1" windowHeight="0" windowWidth="0" guid="{70B6695C-8D58-4E09-8812-3F9378F539A0}" name="Traducão brasil"/>
    <customWorkbookView activeSheetId="0" maximized="1" windowHeight="0" windowWidth="0" guid="{85406660-DBF4-4938-A90A-877FAC5A5594}" name="Filtro 62"/>
    <customWorkbookView activeSheetId="0" maximized="1" windowHeight="0" windowWidth="0" guid="{71396BEF-6BEF-4B56-AB96-31042CE0B605}" name="Filtro 63"/>
    <customWorkbookView activeSheetId="0" maximized="1" windowHeight="0" windowWidth="0" guid="{E3C76A65-5BB6-4B1D-9562-ACB5DB765F7C}" name="Filtro 60"/>
    <customWorkbookView activeSheetId="0" maximized="1" windowHeight="0" windowWidth="0" guid="{676248B2-E026-41A7-8DEA-FBE4660ECC7C}" name="Filtro 61"/>
    <customWorkbookView activeSheetId="0" maximized="1" windowHeight="0" windowWidth="0" guid="{C2CD5314-6227-4F49-A2F8-662E379B261D}" name="BNCC"/>
    <customWorkbookView activeSheetId="0" maximized="1" windowHeight="0" windowWidth="0" guid="{5B6AF6C0-7E86-4853-9BED-9956F59CBA52}" name="Ana"/>
    <customWorkbookView activeSheetId="0" maximized="1" windowHeight="0" windowWidth="0" guid="{BD09D7DD-8DAD-4787-9443-2E8E1D48AFB9}" name="Filtro 19"/>
    <customWorkbookView activeSheetId="0" maximized="1" windowHeight="0" windowWidth="0" guid="{884E53CB-4310-4283-BA0F-56D6F0EB3531}" name="Filtro 39"/>
    <customWorkbookView activeSheetId="0" maximized="1" windowHeight="0" windowWidth="0" guid="{94DE9FBF-6F18-4885-B361-754F87F29888}" name="Orto+cast"/>
    <customWorkbookView activeSheetId="0" maximized="1" windowHeight="0" windowWidth="0" guid="{02E07240-BADA-49E9-8D5B-6308A82F315C}" name="Filtro 37"/>
    <customWorkbookView activeSheetId="0" maximized="1" windowHeight="0" windowWidth="0" guid="{8E18E49E-4B44-4569-9D8D-D2D989BEEF93}" name="Filtro 38"/>
    <customWorkbookView activeSheetId="0" maximized="1" windowHeight="0" windowWidth="0" guid="{EB7269C9-F0EE-43D6-8494-1C268717410C}" name="Filtro 35"/>
    <customWorkbookView activeSheetId="0" maximized="1" windowHeight="0" windowWidth="0" guid="{2855DE92-D88B-4ABF-A07B-ED8D40326D1F}" name="Filtro 36"/>
    <customWorkbookView activeSheetId="0" maximized="1" windowHeight="0" windowWidth="0" guid="{700BC151-4AE4-49E4-906F-7BCA3C4C56E0}" name="Filtro 33"/>
    <customWorkbookView activeSheetId="0" maximized="1" windowHeight="0" windowWidth="0" guid="{62491771-A388-4514-9403-85F732B0037F}" name="Filtro 34"/>
    <customWorkbookView activeSheetId="0" maximized="1" windowHeight="0" windowWidth="0" guid="{D6887702-5239-4E75-989D-CA8CD4905BDA}" name="Filtro 31"/>
    <customWorkbookView activeSheetId="0" maximized="1" windowHeight="0" windowWidth="0" guid="{D8A10EE1-4342-4E50-9F68-7DEB5C6BD13B}" name="Filtro 32"/>
    <customWorkbookView activeSheetId="0" maximized="1" windowHeight="0" windowWidth="0" guid="{6D996D3D-5203-4911-A105-0CC989B6ED42}" name="Filtro 30"/>
    <customWorkbookView activeSheetId="0" maximized="1" windowHeight="0" windowWidth="0" guid="{4F985EA5-1D78-45DA-942E-CCF911C496DD}" name="Match"/>
    <customWorkbookView activeSheetId="0" maximized="1" windowHeight="0" windowWidth="0" guid="{4BD70AE9-DC81-4FB8-8469-67C03DE1AE25}" name="Isa"/>
    <customWorkbookView activeSheetId="0" maximized="1" windowHeight="0" windowWidth="0" guid="{5E93F267-1C1C-4745-B113-B6EB753B21FE}" name="Filtro 4"/>
    <customWorkbookView activeSheetId="0" maximized="1" windowHeight="0" windowWidth="0" guid="{E26C395A-05A5-4B93-9BFB-065486D57650}" name="Filtro 5"/>
    <customWorkbookView activeSheetId="0" maximized="1" windowHeight="0" windowWidth="0" guid="{667DD596-F09A-45BB-A1C7-E63585D77D8D}" name="Filtro 6"/>
    <customWorkbookView activeSheetId="0" maximized="1" windowHeight="0" windowWidth="0" guid="{DF29FC64-09A4-435E-ADA4-484F98DD9A8F}" name="Pendiente"/>
    <customWorkbookView activeSheetId="0" maximized="1" windowHeight="0" windowWidth="0" guid="{8D690987-22C5-490A-B63C-62E440F4B4D1}" name="Filtro 7"/>
    <customWorkbookView activeSheetId="0" maximized="1" windowHeight="0" windowWidth="0" guid="{58386312-C863-47D4-A1AB-5720BB2EFFBC}" name="Filtro 1"/>
    <customWorkbookView activeSheetId="0" maximized="1" windowHeight="0" windowWidth="0" guid="{9198DE90-3ED6-4A63-B664-22E894B042D4}" name="Filtro 2"/>
    <customWorkbookView activeSheetId="0" maximized="1" windowHeight="0" windowWidth="0" guid="{ADFC6443-C44F-41A6-916E-B0C2203CD33F}" name="Filtro 3"/>
    <customWorkbookView activeSheetId="0" maximized="1" windowHeight="0" windowWidth="0" guid="{BF219A33-F921-4991-AB4A-E715E750F45B}" name="Filtro 48"/>
    <customWorkbookView activeSheetId="0" maximized="1" windowHeight="0" windowWidth="0" guid="{4F075F83-3501-4AC7-A5C9-CEBD31E9C054}" name="Filtro 46"/>
    <customWorkbookView activeSheetId="0" maximized="1" windowHeight="0" windowWidth="0" guid="{F7FD3496-97CA-493F-91BD-4C62C62D1964}" name="Filtro 47"/>
    <customWorkbookView activeSheetId="0" maximized="1" windowHeight="0" windowWidth="0" guid="{95F99FA4-E7EC-4CD2-8D71-8E5E94590BC0}" name="CLOZE TECLADOS"/>
    <customWorkbookView activeSheetId="0" maximized="1" windowHeight="0" windowWidth="0" guid="{8F9D23FE-92BE-42E5-965C-9E22493C5A4D}" name="Filtro 44"/>
    <customWorkbookView activeSheetId="0" maximized="1" windowHeight="0" windowWidth="0" guid="{F48D0A6A-E269-4D72-AF01-8FD446DACAAE}" name="Filtro 45"/>
    <customWorkbookView activeSheetId="0" maximized="1" windowHeight="0" windowWidth="0" guid="{9B7F6702-E1E8-4CFE-B997-8DA9780AF689}" name="Filtro 43"/>
    <customWorkbookView activeSheetId="0" maximized="1" windowHeight="0" windowWidth="0" guid="{77C05E84-6023-4159-BA62-95FDFA73D85C}" name="Filtro 40"/>
    <customWorkbookView activeSheetId="0" maximized="1" windowHeight="0" windowWidth="0" guid="{FC2D151C-9D51-415B-B4D5-BB6735536E9A}" name="CC(ES)"/>
    <customWorkbookView activeSheetId="0" maximized="1" windowHeight="0" windowWidth="0" guid="{DD358D65-7EA2-45D0-A6AB-45C1C2F577A9}" name="Filtro 41"/>
    <customWorkbookView activeSheetId="0" maximized="1" windowHeight="0" windowWidth="0" guid="{29D02BDF-4C4E-453E-8932-32DB80B0DEF5}" name="Other JSON"/>
    <customWorkbookView activeSheetId="0" maximized="1" windowHeight="0" windowWidth="0" guid="{D5097FF8-9695-4F51-92E9-6B167793255D}" name="Traducir a PT"/>
    <customWorkbookView activeSheetId="0" maximized="1" windowHeight="0" windowWidth="0" guid="{382B7714-29A4-49C8-AFD4-CD04ECD2826E}" name="JSON con imagen"/>
    <customWorkbookView activeSheetId="0" maximized="1" windowHeight="0" windowWidth="0" guid="{529F4FE7-854C-4E89-B620-06A4A09CD66A}" name="Traducción US"/>
  </customWorkbookViews>
</workbook>
</file>

<file path=xl/comments1.xml><?xml version="1.0" encoding="utf-8"?>
<comments xmlns:r="http://schemas.openxmlformats.org/officeDocument/2006/relationships" xmlns="http://schemas.openxmlformats.org/spreadsheetml/2006/main">
  <authors>
    <author/>
  </authors>
  <commentList>
    <comment authorId="0" ref="E1">
      <text>
        <t xml:space="preserve">Si se puede reutilizar, quiere decir que no hay que dibujarla.</t>
      </text>
    </comment>
    <comment authorId="0" ref="J1">
      <text>
        <t xml:space="preserve">https://drive.google.com/drive/folders/1NmfzGWSbM6Fy4L7Yt-h7ISK0UUsZgaRq</t>
      </text>
    </comment>
    <comment authorId="0" ref="J2">
      <text>
        <t xml:space="preserve">El link se rompe, link acortado: src=\"https://bit.ly/3Xqf62u\</t>
      </text>
    </comment>
  </commentList>
</comments>
</file>

<file path=xl/sharedStrings.xml><?xml version="1.0" encoding="utf-8"?>
<sst xmlns="http://schemas.openxmlformats.org/spreadsheetml/2006/main" count="12727" uniqueCount="4084">
  <si>
    <t>ID</t>
  </si>
  <si>
    <t>Outcome</t>
  </si>
  <si>
    <t>Proceso</t>
  </si>
  <si>
    <t>Estado</t>
  </si>
  <si>
    <t>¿Problema técnico?</t>
  </si>
  <si>
    <t>Enunciado</t>
  </si>
  <si>
    <t>Template</t>
  </si>
  <si>
    <t>¿Imagen?</t>
  </si>
  <si>
    <t>Mecánica</t>
  </si>
  <si>
    <t>Parámetros</t>
  </si>
  <si>
    <t>Cálculos</t>
  </si>
  <si>
    <t>TE+hint / Scaffolding</t>
  </si>
  <si>
    <t>Hint</t>
  </si>
  <si>
    <t>Tratamiento del Error</t>
  </si>
  <si>
    <t>Otra variable</t>
  </si>
  <si>
    <t>Apoyo Visual Error</t>
  </si>
  <si>
    <t>Scaff Paso 0</t>
  </si>
  <si>
    <t>Scaff Paso 1</t>
  </si>
  <si>
    <t>Scaff Paso 2</t>
  </si>
  <si>
    <t>Scaff Paso 3</t>
  </si>
  <si>
    <t>Scaff Paso 4</t>
  </si>
  <si>
    <t>Scaff Paso 5</t>
  </si>
  <si>
    <t>Scaff Paso 6</t>
  </si>
  <si>
    <t>Departamento</t>
  </si>
  <si>
    <t>JSON</t>
  </si>
  <si>
    <t>JSON brasileiro</t>
  </si>
  <si>
    <t>Referencia para ID</t>
  </si>
  <si>
    <t>ID con idioma</t>
  </si>
  <si>
    <t>STANDARD</t>
  </si>
  <si>
    <t>Falta revisión Pablo</t>
  </si>
  <si>
    <t>Código</t>
  </si>
  <si>
    <t>CC (US)</t>
  </si>
  <si>
    <t>M4-NyO-46a</t>
  </si>
  <si>
    <t>Lee números naturales de hasta cuatro cifras (pasa número a texto)</t>
  </si>
  <si>
    <t>Identificar</t>
  </si>
  <si>
    <t>JSON revisado</t>
  </si>
  <si>
    <t>Une con líneas los números y la forma en que se leen.</t>
  </si>
  <si>
    <t>no</t>
  </si>
  <si>
    <t>Linking lines
*:invert=true</t>
  </si>
  <si>
    <t>Q1-Q4= Min= 1000; Max= 9999; Step= 1</t>
  </si>
  <si>
    <t>A1 = {{Q1}}#Lemonlib.numToWords({{Q1}}, 'es')
A2 = {{Q2}}#Lemonlib.numToWords({{Q2}}, 'es')
A3 = {{Q3}}#Lemonlib.numToWords({{Q3}}, 'es')
A4 = {{Q4}}#Lemonlib.numToWords({{Q4}}, 'es')</t>
  </si>
  <si>
    <t>TE + hint</t>
  </si>
  <si>
    <t>La posición de cada cifra determina la forma en la que se lee.</t>
  </si>
  <si>
    <t>La posición de cada cifra determina la forma en la que se lee. Por eso 30 se lee de una manera diferente a 300.</t>
  </si>
  <si>
    <t>Números y operaciones</t>
  </si>
  <si>
    <t>{"id":"M4-NyO-46a-I-1","stimulus":"&lt;p&gt;Arraste a forma como o número é lido para o local apropiado.&lt;/p&gt;","template":"","hint":"&lt;p&gt;A posição de cada algarismo determina a maneira como o número é lido.&lt;/p&gt;","feedback":"&lt;p&gt;A posição de cada algarismo determina a maneira como o número é lido. Por isso, 30 é lido de forma diferente de 300.&lt;/p&gt;","seed":{"parameters":[{"name":"Q1","label":null,"min":1000,"max":9999,"step":1},{"name":"Q2","label":null,"min":1000,"max":9999,"step":1},{"name":"Q3","label":null,"min":1000,"max":9999,"step":1}],"calculated":[{"name":"A1","label":"{{Q1}}","function":"Lemonlib.numToWords({{Q1}}, 'pt')[0].toUpperCase() + Lemonlib.numToWords({{Q1}}, 'pt').slice(1,)"},{"name":"A2","label":"{{Q2}}","function":"Lemonlib.numToWords({{Q2}}, 'pt')[0].toUpperCase() + Lemonlib.numToWords({{Q2}}, 'pt').slice(1,)"},{"name":"A3","label":"{{Q3}}","function":"Lemonlib.numToWords({{Q3}}, 'pt')[0].toUpperCase() + Lemonlib.numToWords({{Q3}}, 'pt').slice(1,)"}],"uniques":true},"algorithm":{"name":"linkOperationResult","params":{"invert":["false"]},"template":"Match list"}}</t>
  </si>
  <si>
    <t>BNCC</t>
  </si>
  <si>
    <t>USA</t>
  </si>
  <si>
    <t>Evocar</t>
  </si>
  <si>
    <t>¿Cómo se escribe este número? Completa el hueco.</t>
  </si>
  <si>
    <t>{{T1}}: {{T2}} {{A1}}</t>
  </si>
  <si>
    <t>Cloze with text</t>
  </si>
  <si>
    <t>Q1= Min = 1; Max = 9; Step = 1
Q2= Min = 2; Max = 9; Step = 1
Q3= Min = 10; Max = 30; Step = 1</t>
  </si>
  <si>
    <t>T1= {{Q1}}*1000+{{Q2}}*100+{{Q3}}
T2= Lemonlib.numToWords({{Q1}}*1000+{{Q2}}*100, 'es')
A1= Lemonlib.numToWords({{Q3}}, 'es')</t>
  </si>
  <si>
    <t>{
    "id": "M4-NyO-46a-E-1",
    "stimulus": "&lt;p&gt;Escreva o número por extenso.&lt;/p&gt;",
    "template": "&lt;p&gt;{{T1}}: {{T2}} e {{response}}&lt;/p&gt;",
    "hint": "&lt;p&gt;A posição de cada algarismo determina a maneira como o número é lido.&lt;/p&gt;",
    "feedback": "&lt;p&gt;A posição de cada algarismo determina a maneira como o número é lido. Por isso, 30 é lido de forma diferente de 300.&lt;/p&gt;",
    "seed": {
        "parameters": [
            {
                "name": "Q1",
                "label": null,
                "min": 1,
                "max": 9,
                "step": 1
            },
            {
                "name": "Q2",
                "label": null,
                "min": 2,
                "max": 9,
                "step": 1
            },
            {
                "name": "Q3",
                "label": null,
                "min": 3,
                "max": 9,
                "step": 1
            },
            {
                "name": "Q4",
                "label": null,
                "min": 1,
                "max": 9,
                "step": 1
            }
        ],
        "calculated": [
            {
                "name": "T1",
                "label": "{{function}}",
                "function": "{{Q1}}*1000+{{Q2}}*100+{{Q3}}*10+{{Q4}}",
                "temp": true
            },
            {
                "name": "T2",
                "label": "{{function}}",
                "function": "Lemonlib.numToWords({{Q1}}*1000+{{Q2}}*100+{{Q3}}*10, 'pt')",
                "temp": true
            },
            {
                "name": "A1",
                "label": "{{function}}",
                "function": " Lemonlib.numToWords({{Q4}}, 'pt')"
            }
        ],
        "uniques": true
    },
    "algorithm": {
        "name": "calculateOperation",
        "template": "Cloze with text"
    }
}</t>
  </si>
  <si>
    <t>{{T1}}: {{T2}} {{A1}} y {{T3}}</t>
  </si>
  <si>
    <t>Q1= Min = 1; Max = 9; Step = 1
Q2= Min = 2; Max = 9; Step = 1
Q3= Min = 3; Max = 9; Step = 1
Q4= Min = 1; Max = 9; Step = 1</t>
  </si>
  <si>
    <t>T1= {{Q1}}*1000+{{Q2}}*100+{{Q3}}*10+{{Q4}}
T2= Lemonlib.numToWords({{Q1}}*1000+{{Q2}}*100, 'es')
T3= Lemonlib.numToWords({{Q4}}, 'es')
A1= Lemonlib.numToWords({{Q3}}*10, 'es')</t>
  </si>
  <si>
    <t>{"id":"M4-NyO-46a-E-2","stimulus":"&lt;p&gt;Como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{{T4}} {{response}} e {{T3}}&lt;/p&gt;","seed":{"parameters":[{"name":"Q1","label":null,"min":1,"max":9,"step":1},{"name":"Q2","label":null,"min":2,"max":9,"step":1},{"name":"Q3","label":null,"min":3,"max":9,"step":1},{"name":"Q4","label":null,"min":1,"max":9,"step":1}],"calculated":[{"name":"T1","label":"{{function}}","function":"{{Q1}}*1000+{{Q2}}*100+{{Q3}}*10+{{Q4}}","temp":true},{"name":"T2","label":"{{function}}","function":"Lemonlib.numToWords({{Q1}}*1000, 'pt')","temp":true},{"name":"T4","label":"{{function}}","function":"Lemonlib.numToWords({{Q2}}*100, 'pt')","temp":true},{"name":"T3","label":"{{function}}","function":"Lemonlib.numToWords({{Q4}}, 'pt')","temp":true},{"name":"A1","label":"{{function}}","function":" Lemonlib.numToWords({{Q3}}*10, 'pt')"}],"uniques":true},"algorithm":{"name":"calculateOperation","template":"Cloze with text"}}</t>
  </si>
  <si>
    <t>{{T1}}: {{T2}} {{A1}} {{T3}}</t>
  </si>
  <si>
    <t>Q1= Min = 1; Max = 9; Step = 1
Q2= Min = 2; Max = 9; Step = 1
Q3= Min = 1; Max = 99; Step = 1</t>
  </si>
  <si>
    <t>T1= {{Q1}}*1000+{{Q2}}*100+{{Q3}}*10+{{Q4}}
T2= Lemonlib.numToWords({{Q1}}*1000, 'es')
T3= Lemonlib.numToWords({{Q3}}*10, 'es')
A1= Lemonlib.numToWords({{Q2}}*100, 'es')</t>
  </si>
  <si>
    <t>{"id":"M4-NyO-46a-E-3","stimulus":"&lt;p&gt;Como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{{response}} e {{T3}}&lt;/p&gt;","seed":{"parameters":[{"name":"Q1","label":null,"min":1,"max":9,"step":1},{"name":"Q2","label":null,"min":2,"max":9,"step":1},{"name":"Q3","label":null,"min":1,"max":9,"step":1},{"name":"Q4","label":null,"min":1,"max":9,"step":1}],"calculated":[{"name":"T1","label":"{{function}}","function":"{{Q1}}*1000+{{Q2}}*100+{{Q3}}*10+{{Q4}}","temp":true},{"name":"T2","label":"{{function}}","function":" Lemonlib.numToWords({{Q1}}*1000, 'pt')","temp":true},{"name":"T3","label":"{{function}}","function":"Lemonlib.numToWords({{Q3}}*10+{{Q4}}, 'pt')","temp":true},{"name":"A1","label":"{{function}}","function":" Lemonlib.numToWords({{Q2}}*100, 'pt')"}],"uniques":true},"algorithm":{"name":"calculateOperation","template":"Cloze with text"}}</t>
  </si>
  <si>
    <t>{{T1}}: {{A1}} {{T2}}</t>
  </si>
  <si>
    <t>Q1= Min = 1; Max = 9; Step = 1
Q2= Min = 1; Max = 999; Step = 1</t>
  </si>
  <si>
    <t>T1= {{Q1}}*1000+{{Q2}}
T2= Lemonlib.numToWords({{Q2}}, 'es')
A1= Lemonlib.numToWords({{Q1}}*1000, 'es')</t>
  </si>
  <si>
    <t>{"id":"M4-NyO-46a-E-4","stimulus":"&lt;p&gt;Como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{{response}} {{T2}}&lt;/p&gt;","seed":{"parameters":[{"name":"Q1","label":null,"min":1,"max":9,"step":1},{"name":"Q2","label":null,"min":1,"max":999,"step":1}],"calculated":[{"name":"T1","label":"{{function}}","function":" {{Q1}}*1000+{{Q2}}","temp":true},{"name":"T2","label":"{{function}}","function":" Lemonlib.numToWords({{Q2}}, 'pt')","temp":true},{"name":"A1","label":"{{function}}","function":" Lemonlib.numToWords({{Q1}}*1000, 'pt')"}],"uniques":true},"algorithm":{"name":"calculateOperation","template":"Cloze with text"}}</t>
  </si>
  <si>
    <t>Aplicar</t>
  </si>
  <si>
    <t>Al estreno de una película han acudido {{T1}} invitados. Expresa esta cantidad con palabras.</t>
  </si>
  <si>
    <t>El número de invitados es {{T2}} {{A1}} y {{T3}}.</t>
  </si>
  <si>
    <t>T1= {{Q1}}*1000+{{Q2}}*100+{{Q3}}*10+{{Q4}}
T2= Lemonlib.numToWords({{Q1}}*1000, 'es')
T3= Lemonlib.numToWords({{Q3}}, 'es')
A1= Lemonlib.numToWords({{Q2}}*100, 'es')</t>
  </si>
  <si>
    <t>{"id":"M4-NyO-46a-A-1","stimulus":"&lt;p&gt;{{T1}} convidados assistiram à estreia de um filme. Complete o valor por extenso.&lt;/p&gt;","hint":"&lt;p&gt;A posição de cada algarismo determina a forma como o número é lido.&lt;/p&gt;","feedback":"&lt;p&gt;A posição de cada algarismo determina a forma como o número é lido. Por isso, 30 se lê diferente de 300.&lt;/p&gt;","template":"&lt;p&gt;Assistiram {{T2}} {{T4}} e {{response}} e {{T3}} convidados.&lt;/p&gt;","seed":{"parameters":[{"name":"Q1","label":null,"min":1,"max":9,"step":1},{"name":"Q2","label":null,"min":2,"max":9,"step":1},{"name":"Q3","label":null,"min":3,"max":9,"step":1},{"name":"Q4","label":null,"min":1,"max":9,"step":1}],"calculated":[{"name":"T1","label":"{{function}}","function":"{{Q1}}*1000+{{Q2}}*100+{{Q3}}*10+{{Q4}}","temp":true},{"name":"T2","label":"{{function}}","function":"Lemonlib.numToWords({{Q1}}*1000, 'pt')","temp":true},{"name":"T4","label":"{{function}}","function":"Lemonlib.numToWords({{Q2}}*100, 'pt')","temp":true},{"name":"T3","label":"{{function}}","function":"Lemonlib.numToWords({{Q4}}, 'pt')","temp":true},{"name":"A1","label":"{{function}}","function":" Lemonlib.numToWords({{Q3}}*10, 'pt')"}],"uniques":true},"algorithm":{"name":"calculateOperation","template":"Cloze with text"}}</t>
  </si>
  <si>
    <t>En tan solo dos horas, el último lanzamiento del grupo musical más escuchado en nuestro país se ha reproducido {{T1}} veces. Expresa esta cantidad con palabras.</t>
  </si>
  <si>
    <t>El número de reproducciones de la canción es {{A1}} {{T2}}.</t>
  </si>
  <si>
    <t xml:space="preserve">Q1= Min = 1; Max = 9; Step = 1
Q2= Min = 2; Max =999; Step = 1
</t>
  </si>
  <si>
    <t>{"id":"M4-NyO-46a-A-2","stimulus":"&lt;p&gt;Em apenas duas horas, o último lançamento de uma banda musical já foi reproduzido {{T1}} vezes. Complete o valor por extenso.&lt;/p&gt;","hint":"&lt;p&gt;A posição de cada algarismo determina a forma como o número é lido.&lt;/p&gt;","feedback":"&lt;p&gt;A posição de cada algarismo determina a forma como o número é lido. Por isso, 30 se lê diferente de 300.&lt;/p&gt;","template":"&lt;p&gt;O número de reproduções da música foi de {{response}} {{T2}}.&lt;/p&gt;","seed":{"parameters":[{"name":"Q1","label":null,"min":1,"max":9,"step":1},{"name":"Q2","label":null,"min":2,"max":999,"step":1}],"calculated":[{"name":"T1","label":"{{function}}","function":"{{Q1}}*1000+{{Q2}}","temp":true},{"name":"T2","label":"{{function}}","function":"Lemonlib.numToWords({{Q2}}, 'pt')","temp":true},{"name":"A1","label":"{{function}}","function":" Lemonlib.numToWords({{Q1}}*1000, 'pt')"}],"uniques":true},"algorithm":{"name":"calculateOperation","template":"Cloze with text"}}</t>
  </si>
  <si>
    <t>El colegio de Susana está a {{Q1}} m de su casa. Expresa esa cantidad con palabras.</t>
  </si>
  <si>
    <t>Los metros de distancia son {{A1}} {{T2}}.</t>
  </si>
  <si>
    <t>Q1= Min = 1; Max = 2; Step = 1
Q2= Min = 2; Max = 9; Step = 1
Q3= Min = 3; Max = 9; Step = 1
Q4= Min = 1; Max = 9; Step = 1</t>
  </si>
  <si>
    <t>&lt;p&gt;La posición de cada cifra determina la forma en la que se lee. Por eso 30 se lee de una manera diferente a 300.&lt;/p&gt;</t>
  </si>
  <si>
    <t>{"id":"M4-NyO-46a-A-3","stimulus":"&lt;p&gt;A escola de Susana fica a {{T1}} m da casa dela. Complete o valor por extenso.&lt;/p&gt;","hint":"&lt;p&gt;A posição de cada algarismo determina a forma como o número é lido.&lt;/p&gt;","feedback":"&lt;p&gt;A posição de cada algarismo determina a forma como o número é lido. Por isso, 30 se lê diferente de 300.&lt;/p&gt;","template":"&lt;p&gt;A distância é de {{response}} {{T2}} metros.&lt;/p&gt;","seed":{"parameters":[{"name":"Q1","label":null,"list":[1,2]},{"name":"Q2","label":null,"min":2,"max":9,"step":1},{"name":"Q3","label":null,"min":3,"max":9,"step":1},{"name":"Q4","label":null,"min":1,"max":9,"step":1}],"calculated":[{"name":"T1","label":"{{function}}","function":"{{Q1}}*1000+{{Q2}}*100+{{Q3}}*10+{{Q4}}","temp":true},{"name":"T2","label":"{{function}}","function":"Lemonlib.numToWords({{Q2}}*100+{{Q3}}*10+{{Q4}}, 'pt')","temp":true},{"name":"T3","label":"{{function}}","function":"Lemonlib.numToWords({{Q4}}, 'pt')","temp":true},{"name":"A1","label":"{{function}}","function":" Lemonlib.numToWords({{Q1}}*1000, 'pt')"}],"uniques":true},"algorithm":{"name":"calculateOperation","template":"Cloze with text"}}</t>
  </si>
  <si>
    <t>M4-NyO-46b</t>
  </si>
  <si>
    <t>Escribe números naturales de hasta cuatro cifras (pasa texto a número)</t>
  </si>
  <si>
    <t>Une la forma escrita de estos números con su forma numérica.</t>
  </si>
  <si>
    <t>No</t>
  </si>
  <si>
    <t>Linking lines
*:invert=false</t>
  </si>
  <si>
    <t>A1 = {{Q1}}#Lemonlib.numToWords({{Q1}}, 'es')
A2 = {{Q2}}#Lemonlib.numToWords({{Q2}}, 'es')
A3 = {{Q3}}#Lemonlib.numToWords({{Q3}}, 'es')
A4 = {{Q4}}#Lemonlib.numToWords({{Q4}}, 'es')
T2 = math.floor({{Q1}}/1000)
T3 = math.floor({{Q1}}/100)-math.floor({{Q1}}/1000)*10
T4 = math.floor({{Q1}}/10)-math.floor({{Q1}}/100)*10
T5 = {{Q1}}-math.floor({{Q1}}/10)*10
T7 = {{T2}}*1000
T8 = {{T3}}*100
T9 = {{T4}}*10</t>
  </si>
  <si>
    <t>El valor de cada cifra es posicional, es decir, depende del lugar que ocupa en el número.</t>
  </si>
  <si>
    <t>El valor de cada cifra es posicional, es decir, depende del lugar que ocupa en el número.&lt;br/&gt;&lt;table style="width: 100%;"&gt;&lt;tbody&gt;&lt;tr&gt;&lt;td style="width: 20.0000%;background-color:#1496FA;"&gt;&lt;div style="text-align: center;"&gt;&lt;strong&gt;&lt;span style="color: rgb(255, 255, 255);"&gt;UM&lt;/span&gt;&lt;/strong&gt;&lt;/div&gt;&lt;/td&gt;&lt;td style="width: 20.0000%;background-color:#1496FA;"&gt;&lt;div style="text-align: center;"&gt;&lt;strong&gt;&lt;span style="color: rgb(255, 255, 255);"&gt;C&lt;/span&gt;&lt;/strong&gt;&lt;/div&gt;&lt;/td&gt;&lt;td style="width: 20.0000%;background-color:#1496FA;"&gt;&lt;div style="text-align: center;"&gt;&lt;strong&gt;&lt;span style="color: rgb(255, 255, 255);"&gt;D&lt;/span&gt;&lt;/strong&gt;&lt;/div&gt;&lt;/td&gt;&lt;td style="width: 20.0000%;background-color:#1496FA;"&gt;&lt;div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center;"&gt;{{T5}}&lt;/div&gt;&lt;/td&gt;&lt;/tr&gt;&lt;/tbody&gt;&lt;/table&gt;&lt;br/&gt;{{Q1}} = {{T7}} + {{T8}} + {{T9}} + {{T5}}</t>
  </si>
  <si>
    <t>{"id":"M4-NyO-46b-I-1","stimulus":"&lt;p&gt;Arraste os números para sua forma escrita por extenso.&lt;/p&gt;","hint":"&lt;p&gt;O valor de cada algarismo é posicional, ou seja, depende do lugar que ele ocupa no número.&lt;/p&gt;","feedback":"&lt;p&gt;O valor de cada algarismo é posicional, ou seja, depende do lugar que ele ocupa no número.&lt;/p&gt;&lt;table style=\"width: 100%;\"&gt;&lt;tbody&gt;&lt;tr&gt;&lt;td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name":"Q2","label":null,"min":1000,"max":9999,"step":1},{"name":"Q3","label":null,"min":1000,"max":9999,"step":1}],"calculated":[{"name":"T2","label":"{{function}}","function":"math.floor({{Q1}}/1000)","temp":true},{"name":"T3","label":"{{function}}","function":"math.floor({{Q1}}/100)-math.floor({{Q1}}/1000)*10","temp":true},{"name":"T4","label":"{{function}}","function":"math.floor({{Q1}}/10)-math.floor({{Q1}}/100)*10","temp":true},{"name":"T5","label":"{{function}}","function":"{{Q1}}-math.floor({{Q1}}/10)*10","temp":true},{"name":"T7","label":"{{function}}","function":"{{T2}}*1000","temp":true},{"name":"T8","label":"{{function}}","function":"{{T3}}*100","temp":true},{"name":"T9","label":"{{function}}","function":"{{T4}}*10","temp":true},{"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Lemonlib.numToWords({{Q3}},'pt').slice(1,)"}],"isNumToWords":true,"uniques":true},"algorithm":{"name":"linkOperationResult","params":{"invert":false},"template":"Match list"}}</t>
  </si>
  <si>
    <t>Escribe la forma numérica de esta expresión escrita.</t>
  </si>
  <si>
    <t>{{T1}}: {{A1}}</t>
  </si>
  <si>
    <t>Cloze math</t>
  </si>
  <si>
    <t>Q1= Min= 1000; Max= 9999; Step= 1</t>
  </si>
  <si>
    <t>T1 = Lemonlib.numToWords({{Q1}})
A1 = {{Q1}}
T2 = math.floor({{Q1}}/1000)
T3 = math.floor({{Q1}}/100)-math.floor({{Q1}}/1000)*10
T4 = math.floor({{Q1}}/10)-math.floor({{Q1}}/100)*10
T5 = {{Q1}}-math.floor({{Q1}}/10)*10
T7 = {{T2}}*1000
T8 = {{T3}}*100
T9 = {{T4}}*10</t>
  </si>
  <si>
    <t>{"id":"M4-NyO-46b-E-1","stimulus":"&lt;p&gt;Escreva esse número usando algarismos.&lt;/p&gt;","template":"&lt;p&gt;{{T1}}: {{response}}&lt;/p&gt;","hint":"&lt;p&gt;O valor de cada algarismo é posicional, ou seja, depende do lugar que ele ocupa no número.&lt;/p&gt;","feedback":"&lt;p&gt;O valor de cada algarismo é posicional, ou seja, depende do lugar que ele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{{T5}}&lt;/p&gt;","seed":{"parameters":[{"name":"Q1","label":null,"min":1000,"max":9999,"step":1}],"calculated":[{"name":"T1","label":"{{function}}","function":"Lemonlib.numToWords({{Q1}}, 'pt')[0].toUpperCase() + Lemonlib.numToWords({{Q1}}, 'pt').slice(1,)","temp":true},{"name":"A1","label":"{{function}}","function":"{{Q1}}"},{"name":"T2","label":"{{function}}","function":"math.floor({{Q1}}/1000)","temp":true},{"name":"T3","label":"{{function}}","function":"math.floor({{Q1}}/100)-math.floor({{Q1}}/1000)*10","temp":true},{"name":"T4","label":"{{function}}","function":"math.floor({{Q1}}/10)-math.floor({{Q1}}/100)*10","temp":true},{"name":"T5","label":"{{function}}","function":"{{Q1}}-math.floor({{Q1}}/10)*10","temp":true},{"name":"T7","label":"{{function}}","function":"{{T2}}*1000","temp":true},{"name":"T8","label":"{{function}}","function":"{{T3}}*100","temp":true},{"name":"T9","label":"{{function}}","function":"{{T4}}*10","temp":true}],"uniques":true},"algorithm":{"name":"calculateOperation","params":{"method":"equivLiteral","keyboard":"NUMERICAL"}}}</t>
  </si>
  <si>
    <t>El número de ejemplares de plantas en una reserva natural es de {{T1}}. Escribe este número con cifras.</t>
  </si>
  <si>
    <t>En la reserva hay {{A1}} plantas.</t>
  </si>
  <si>
    <t>T1 = Lemonlib.numToWords({{Q1}})
A1 = {{Q1}}
T2 = math.floor({{Q1}}/1000)
T3 = math.floor({{Q1}}/100)-math.floor({{Q1}}/1000)*10
T4 = math.floor({{Q1}}/10)-math.floor({{Q1}}/100)*10
T5 = {{Q1}}-math.floor({{Q1}}/10)*10
T7 = {{Q1}}-math.floor({{Q1}}/10000)*10000-({{Q1}}-math.floor({{Q1}}/1000)*1000)
T8 = {{Q1}}-math.floor({{Q1}}/1000)*1000-({{Q1}}-math.floor({{Q1}}/100)*100)
T9 = {{Q1}}-math.floor({{Q1}}/100)*100-({{Q1}}-math.floor({{Q1}}/10)*10)</t>
  </si>
  <si>
    <t>{"id":"M4-NyO-46b-A-1","stimulus":"&lt;p&gt;O número de espécimes de plantas em uma reserva natural é {{T1}}. Escreva esse número usando algarismos.&lt;/p&gt;","template":"&lt;p&gt;Na reserva há {{response}} plantas.&lt;/p&gt;","hint":"&lt;p&gt;O valor de cada algarismo é posicional, ou seja, depende do lugar que ele ocupa no número.&lt;/p&gt;","feedback":"&lt;p&gt;O valor de cada algarismo é posicional, ou seja, depende do lugar que ele ocupa no número.&lt;/p&gt;&lt;table style=\"width: 100%;\"&gt;&lt;tbody&gt;&lt;tr&gt;&lt;td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{{T5}}&lt;/p&gt;","seed":{"parameters":[{"name":"Q1","label":null,"min":1000,"max":9999,"step":1}],"calculated":[{"name":"T1","label":"{{function}}","function":"Lemonlib.numToWords({{Q1}}, 'pt')","temp":true},{"name":"A1","label":"{{function}}","function":"{{Q1}}"},{"name":"T2","label":"{{function}}","function":"math.floor({{Q1}}/1000)","temp":true},{"name":"T3","label":"{{function}}","function":"math.floor({{Q1}}/100)-math.floor({{Q1}}/1000)*10","temp":true},{"name":"T4","label":"{{function}}","function":"math.floor({{Q1}}/10)-math.floor({{Q1}}/100)*10","temp":true},{"name":"T5","label":"{{function}}","function":"{{Q1}}-math.floor({{Q1}}/10)*10","temp":true},{"name":"T7","label":"{{function}}","function":"{{T2}}*1000","temp":true},{"name":"T8","label":"{{function}}","function":"{{T3}}*100","temp":true},{"name":"T9","label":"{{function}}","function":"{{T4}}*10","temp":true}],"uniques":true},"algorithm":{"name":"calculateOperation","params":{"method":"equivLiteral","keyboard":"NUMERICAL"}}}</t>
  </si>
  <si>
    <t>Los kilogramos de carbón que se extraen de una mina cada año son {{T1}}. Escribe este número con cifras.</t>
  </si>
  <si>
    <t>Se extraen {{A1}} kg de carbón al año.</t>
  </si>
  <si>
    <t>{"id":"M4-NyO-46b-A-2","stimulus":"&lt;p&gt;A quantidade em quilogramas de carvão extraídos de uma mina a cada ano é de {{T1}}. Escreva esse número usando algarismos.&lt;/p&gt;","template":"&lt;p&gt;São extraídos {{response}} kg de carvão por ano.&lt;/p&gt;","hint":"&lt;p&gt;O valor de cada algarismo é posicional, ou seja, depende do lugar que ele ocupa no número.&lt;/p&gt;","feedback":"&lt;p&gt;O valor de cada algarismo é posicional, ou seja, depende do lugar que ele ocupa no número.&lt;/p&gt;&lt;table style=\"width: 100%;\"&gt;&lt;tbody&gt;&lt;tr&gt;&lt;td style=\"width: 20.0000%;background-color:#72D2CD;\"&gt;&lt;div style=\"text-align: center;\"&gt;&lt;strong&gt;&lt;span style=\"color: rgb(255, 255, 255);\"&gt;UM&lt;/span&gt;&lt;/strong&gt;&lt;/div&gt;&lt;/td&gt;&lt;td style=\"width: 20.0000%;background-color:#72D2CD;\"&gt;&lt;div style=\"text-align: center;\"&gt;&lt;strong&gt;&lt;span style=\"color: rgb(255, 255, 255);\"&gt;C&lt;/span&gt;&lt;/strong&gt;&lt;/div&gt;&lt;/td&gt;&lt;td style=\"width: 20.0000%;background-color:#72D2CD;\"&gt;&lt;div style=\"text-align: center;\"&gt;&lt;strong&gt;&lt;span style=\"color: rgb(255, 255, 255);\"&gt;D&lt;/span&gt;&lt;/strong&gt;&lt;/div&gt;&lt;/td&gt;&lt;td style=\"width: 20.0000%;background-color:#72D2CD;\"&gt;&lt;div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{{T5}}&lt;/p&gt;","seed":{"parameters":[{"name":"Q1","label":null,"min":1000,"max":9999,"step":1}],"calculated":[{"name":"T1","label":"{{function}}","function":"Lemonlib.numToWords({{Q1}}, 'pt')","temp":true},{"name":"A1","label":"{{function}}","function":"{{Q1}}"},{"name":"T2","label":"{{function}}","function":"math.floor({{Q1}}/1000)","temp":true},{"name":"T3","label":"{{function}}","function":"math.floor({{Q1}}/100)-math.floor({{Q1}}/1000)*10","temp":true},{"name":"T4","label":"{{function}}","function":"math.floor({{Q1}}/10)-math.floor({{Q1}}/100)*10","temp":true},{"name":"T5","label":"{{function}}","function":"{{Q1}}-math.floor({{Q1}}/10)*10","temp":true},{"name":"T7","label":"{{function}}","function":"{{T2}}*1000","temp":true},{"name":"T8","label":"{{function}}","function":"{{T3}}*100","temp":true},{"name":"T9","label":"{{function}}","function":"{{T4}}*10","temp":true}],"uniques":true},"algorithm":{"name":"calculateOperation","params":{"method":"equivLiteral","keyboard":"NUMERICAL"}}}</t>
  </si>
  <si>
    <t>{T1}}, esta es la suma de dinero que ha recaudado una ONG para crear escuelas en países subdesarrollados. Escribe este número con cifras.</t>
  </si>
  <si>
    <t>La ONG necesita {{A1}} €.</t>
  </si>
  <si>
    <t>{"id":"M4-NyO-46b-A-3","stimulus":"&lt;p&gt;{{T1}}, esta é a soma de dinheiro que uma ONG arrecadou para ajudar uma escola em uma comunidade carente. Escreva esse número usando algarismos.&lt;/p&gt;","template":"&lt;p&gt;A ONG arrecadou {{response}} reais.&lt;/p&gt;","hint":"&lt;p&gt;O valor de cada algarismo é posicional, ou seja, depende do lugar que ele ocupa no número.&lt;/p&gt;","feedback":"&lt;p&gt;O valor de cada algarismo é posicional, ou seja, depende do lugar que ele ocupa no número.&lt;/p&gt;&lt;table style=\"width: 100%;\"&gt;&lt;tbody&gt;&lt;tr&gt;&lt;td style=\"width: 20.0000%;background-color:#C77CB7;\"&gt;&lt;div style=\"text-align: center;\"&gt;&lt;strong&gt;&lt;span style=\"color: rgb(255, 255, 255);\"&gt;UM&lt;/span&gt;&lt;/strong&gt;&lt;/div&gt;&lt;/td&gt;&lt;td style=\"width: 20.0000%;background-color:#C77CB7;\"&gt;&lt;div style=\"text-align: center;\"&gt;&lt;strong&gt;&lt;span style=\"color: rgb(255, 255, 255);\"&gt;C&lt;/span&gt;&lt;/strong&gt;&lt;/div&gt;&lt;/td&gt;&lt;td style=\"width: 20.0000%;background-color:#C77CB7;\"&gt;&lt;div style=\"text-align: center;\"&gt;&lt;strong&gt;&lt;span style=\"color: rgb(255, 255, 255);\"&gt;D&lt;/span&gt;&lt;/strong&gt;&lt;/div&gt;&lt;/td&gt;&lt;td style=\"width: 20.0000%;background-color:#C77CB7;\"&gt;&lt;div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{{T5}}&lt;/p&gt;","seed":{"parameters":[{"name":"Q1","label":null,"min":1000,"max":9999,"step":1}],"calculated":[{"name":"T1","label":"{{function}}","function":"Lemonlib.numToWords({{Q1}}, 'pt')[0].toUpperCase() + Lemonlib.numToWords({{Q1}}, 'pt').slice(1,)","temp":true},{"name":"A1","label":"{{function}}","function":"{{Q1}}"},{"name":"T2","label":"{{function}}","function":"math.floor({{Q1}}/1000)","temp":true},{"name":"T3","label":"{{function}}","function":"math.floor({{Q1}}/100)-math.floor({{Q1}}/1000)*10","temp":true},{"name":"T4","label":"{{function}}","function":"math.floor({{Q1}}/10)-math.floor({{Q1}}/100)*10","temp":true},{"name":"T5","label":"{{function}}","function":"{{Q1}}-math.floor({{Q1}}/10)*10","temp":true},{"name":"T7","label":"{{function}}","function":"{{T2}}*1000","temp":true},{"name":"T8","label":"{{function}}","function":"{{T3}}*100","temp":true},{"name":"T9","label":"{{function}}","function":"{{T4}}*10","temp":true}],"uniques":true},"algorithm":{"name":"calculateOperation","params":{"method":"equivLiteral","keyboard":"NUMERICAL"}}}</t>
  </si>
  <si>
    <t>M4-NyO-46c</t>
  </si>
  <si>
    <t>Descompone números naturales de 4 cifras de forma aditiva y de forma aditivo-multiplicativa atendiendo al valor posicional de las cifras</t>
  </si>
  <si>
    <t>Indica si estas descomposiciones son correctas o incorrectas.
{{Q1}}{{Q2}} {{Q3}}{{Q4}}0 = {{Q1}} × 10 000 + {{Q2}} × 1 000 + {{Q3}} × 100 + {{Q4}} × 10*
{{Q3}}{{Q5}} 0{{Q7}}0 = {{Q3}} × 10 000 + {{Q5}} × 1 000 + {{Q7}} × 10*
{{Q4}}0 {{Q1}}00 = {{Q4}} × 10 000 + {{Q1}} × 100*
{{Q2}}{{Q8}} {{Q3}}{{Q7}}0 = {{Q2}} × 10 000 + {{Q8}} × 1 000 + {{Q3}} × 100
{{Q5}}0 {{Q6}}0{{Q7}} = {{Q5}} × 10 000 + {{Q6}} × 10 000 + {{Q7}} × 10 000
{{Q6}}{{Q8}} {{Q4}}0{{Q8}} = {{Q6}} × 10 000 + {{Q8}} × 1 000 + {{Q4}} × 100 + {{Q8}} × 10
(se ven 3, dos correctas. Etiquetas Correcto/Incorreco)</t>
  </si>
  <si>
    <t>{{T1}} = {{A1}}</t>
  </si>
  <si>
    <t>True or false</t>
  </si>
  <si>
    <t>Q1-Q9: Mín: 1; Máx: 9; Step: 1</t>
  </si>
  <si>
    <t>No aplica</t>
  </si>
  <si>
    <t>Un número puede descomponerse como la suma de sus cifras multiplicadas por 1, 10, 100, &lt;span class=\"no-break\"&gt;1 000&lt;/span&gt; o &lt;span class=\"no-break\"&gt;10 000,&lt;/span&gt; según su posición en el número.</t>
  </si>
  <si>
    <t>Un número puede descomponerse como la suma de sus cifras multiplicadas por 1, 10, 100, &lt;span class=\"no-break\"&gt;1 000&lt;/span&gt; o &lt;span class=\"no-break\"&gt;10 000,&lt;/span&gt; según su posición en el número.
A4 = &lt;p&gt;La descomposición correcta es:&lt;/p&gt;&lt;p&gt;{{Q2}}{{Q8}} {{Q3}}{{Q7}}0 = {{Q2}} × &lt;span class=\"no-break\"&gt;10 000&lt;/span&gt; + {{Q8}} × 1 000 + {{Q3}} × 100 + {{Q7}} × 10&lt;/p&gt;
A5 = &lt;p&gt;La descomposición correcta es:&lt;/p&gt;&lt;p&gt;{{Q5}}0 {{Q6}}0{{Q7}} = {{Q5}} × &lt;span class=\"no-break\"&gt;10 000&lt;/span&gt; + {{Q6}} × 100 + {{Q7}}&lt;/p&gt; 
A6 = &lt;p&gt;La descomposición correcta es:&lt;/p&gt;&lt;p&gt;{{Q6}}{{Q8}} {{Q4}}0{{Q8}} = {{Q6}} × &lt;span class=\"no-break\"&gt;10 000&lt;/span&gt; + {{Q8}} × &lt;span class=\"no-break\"&gt;1 000&lt;/span&gt; + {{Q4}} × 100 + {{Q8}}&lt;/p&gt;</t>
  </si>
  <si>
    <t>{"id":"M4-NyO-46c-I-1","stimulus":"&lt;p&gt;Indique se as decomposições a seguir estão corretas ou incorretas.&lt;/p&gt;","hint":"&lt;p&gt;Um número pode ser decomposto como a soma de seus algarismos multiplicados por 1, 10, 100, &lt;span class=\"no-break\"&gt;1000&lt;/span&gt; ou &lt;span class=\"no-break\"&gt; 10 000,&lt;/span&gt; de acordo com a posição que o algarismo ocupa no número.&lt;/p&gt;","feedback":"&lt;p&gt;Um número pode ser decomposto como a soma de seus algarismos multiplicados por 1, 10, 100, &lt;span class=\"no-break\"&gt;1000&lt;/span&gt; ou &lt;span class=\"no-break\"&gt; 10 000,&lt;/span&gt; de acordo com a posição que o algarismo ocupa no número.&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function}}","function":"{{Q1}}{{Q2}} {{Q3}}{{Q4}}0 = {{Q1}} × 10 000 + {{Q2}} × 1 000 + {{Q3}} × 100 + {{Q4}} × 10"},{"name":"A2","label":"{{function}}","function":"{{Q3}}{{Q5}} 0{{Q7}}0 = {{Q3}} × 10 000 + {{Q5}} × 1 000 + {{Q7}} × 10"},{"name":"A3","label":"{{function}}","function":"{{Q4}}0 {{Q1}}00 = {{Q4}} × 10 000 + {{Q1}} × 100"},{"name":"A4","label":"{{function}}","function":"{{Q2}}{{Q8}} {{Q3}}{{Q7}}0 = {{Q2}} × 10 000 + {{Q8}} × 1 000 + {{Q3}} × 100","incorrect":true,"feedback":"&lt;p&gt;A decomposição correta é:&lt;/p&gt;&lt;p&gt;{{Q2}}{{Q8}} {{Q3}}{{Q7}}0 = {{Q2}} × &lt;span class=\"no-break\"&gt;10 000&lt;/span&gt; + {{Q8}} × 1 000 + {{Q3}} × 100 + {{Q7}} × 10&lt;/p&gt;"},{"name":"A5","label":"{{function}}","function":"{{Q5}}0 {{Q6}}0{{Q7}} = {{Q5}} × 10 000 + {{Q6}} × 10 000 + {{Q7}} × 10 000","incorrect":true,"feedback":"&lt;p&gt;A decomposição correta é:&lt;/p&gt;&lt;p&gt;{{Q5}}0 {{Q6}}0{{Q7}} = {{Q5}} × &lt;span class=\"no-break\"&gt;10 000&lt;/span&gt; + {{Q6}} × 100 + {{Q7}}&lt;/p&gt;"},{"name":"A6","label":"{{function}}","function":"{{Q6}}{{Q8}} {{Q4}}0{{Q8}} = {{Q6}} × 10 000 + {{Q8}} × 1 000 + {{Q4}} × 100 + {{Q8}} × 10","incorrect":true,"feedback":"&lt;p&gt;A decomposição correta é:&lt;/p&gt;&lt;p&gt;{{Q6}}{{Q8}} {{Q4}}0{{Q8}} = {{Q6}} × &lt;span class=\"no-break\"&gt;10 000&lt;/span&gt; + {{Q8}} × &lt;span class=\"no-break\"&gt;1 000&lt;/span&gt; + {{Q4}} × 100 + {{Q8}}&lt;/p&gt;"}],"uniques":true},"algorithm":{"name":"trueFalse","template":"Choice matrix – inline","params":{"countCorrect":2,"countIncorrect":1,"showCheckIcon":false,"options":["Correta","Incorreta"]}}}</t>
  </si>
  <si>
    <t>Descompón este número siguiendo el ejemplo: 45 = 4 × 10 + 5.</t>
  </si>
  <si>
    <t>Q1-Q4= Min= 1; Max= 9; Step= 1</t>
  </si>
  <si>
    <t>T1 = {{Q1}}*1000 + {{Q2}}*100 + {{Q3}}*10+{{Q4}}
A1 = {{Q1}}\times1000+{{Q2}}\times100+{{Q3}}\times10+{{Q4}}</t>
  </si>
  <si>
    <t>Un número puede descomponerse como la suma de sus cifras multiplicadas por 1, 10, 100 o 1 000, según su posición en el número.</t>
  </si>
  <si>
    <t>{"id":"M4-NyO-46c-E-1","stimulus":"&lt;p&gt;Decomponha este número seguindo o exemplo: 45 = 4 × 10 + 5.&lt;/p&gt;","template":"&lt;p style=\"text-align: center\"&gt;{{T1}} = {{response}}&lt;/p&gt;","hint":"&lt;p&gt;Um número pode ser decomposto como a soma de seus algarismos multiplicados por 1, 10, 100 ou 1000, dependendo da posição que o algarismo ocupa no número.&lt;/p&gt;","feedback":"&lt;p&gt;Um número pode ser decomposto como a soma de seus algarismos multiplicados por 1, 10, 100 ou 1000, dependendo da posição que o algarismo ocupa no número.&lt;/p&gt;","seed":{"parameters":[{"name":"Q1","label":null,"min":1,"max":9,"step":1},{"name":"Q2","label":null,"min":1,"max":9,"step":1},{"name":"Q3","label":null,"min":1,"max":9,"step":1},{"name":"Q4","label":null,"min":1,"max":9,"step":1}],"calculated":[{"name":"T1","label":"{{function}}","function":"{{Q1}}*1000 + {{Q2}}*100 + {{Q3}}*10+{{Q4}}","temp":true},{"name":"A1","label":"{{function}}","function":"{{Q1}}\\times1000+{{Q2}}\\times100+{{Q3}}\\times10+{{Q4}}"}],"uniques":true},"algorithm":{"name":"calculateOperation","params":{"method":"equivLiteral","keyboard":"INTERMEDIATE"}}}</t>
  </si>
  <si>
    <t>Una editorial tiene en sus almacenes un total de {{T1}} libros. Descompón este número siguiendo el ejemplo: 34 = 3 × 10 + 4.</t>
  </si>
  <si>
    <t>{"id":"M4-NyO-46c-A-1","stimulus":"&lt;p&gt;Uma editora tem um total de {{T1}} livros em seu catálogo. Decomponha este número seguindo o exemplo: 34 = 3 × 10 + 4.&lt;/p&gt;","template":"&lt;p style=\"text-align: center\"&gt;{{T1}} = {{response}}&lt;/p&gt;","hint":"&lt;p&gt;Um número pode ser decomposto como a soma de seus algarismos multiplicados por 1, 10, 100 ou 1000, dependendo da posição que o algarismo ocupa no número.&lt;/p&gt;","feedback":"&lt;p&gt;Um número pode ser decomposto como a soma de seus algarismos multiplicados por 1, 10, 100 ou 1000, dependendo da posição que o algarismo ocupa no número.&lt;/p&gt;","seed":{"parameters":[{"name":"Q1","label":null,"min":1,"max":9,"step":1},{"name":"Q2","label":null,"min":1,"max":9,"step":1},{"name":"Q3","label":null,"min":1,"max":9,"step":1},{"name":"Q4","label":null,"min":1,"max":9,"step":1}],"calculated":[{"name":"T1","label":"{{function}}","function":"{{Q1}}*1000 + {{Q2}}*100 + {{Q3}}*10+{{Q4}}","temp":true},{"name":"A1","label":"{{function}}","function":"{{Q1}}\\times1000+{{Q2}}\\times100+{{Q3}}\\times10+{{Q4}}"}],"uniques":true},"algorithm":{"name":"calculateOperation","params":{"method":"equivLiteral","keyboard":"INTERMEDIATE"}}}</t>
  </si>
  <si>
    <t>Una ciudad ha reciclado {{T1}} pilas este mes para combatir la contaminación medioambiental. Descompón el número de pilas siguiendo este ejemplo: 89 = 8 × 10 + 9.</t>
  </si>
  <si>
    <t>{"id":"M4-NyO-46c-A-2","stimulus":"&lt;p&gt;Uma cidade reciclou {{T1}} baterias este mês para combater a poluição ambiental. Decomponha o número de baterias seguindo este exemplo: 89 = 8 × 10 + 9.&lt;/p&gt;","template":"&lt;p style=\"text-align: center\"&gt;{{T1}} = {{response}}&lt;/p&gt;","hint":"&lt;p&gt;Um número pode ser decomposto como a soma de seus algarismos multiplicados por 1, 10, 100 ou 1000, dependendo da posição que o algarismo ocupa no número.&lt;/p&gt;","feedback":"&lt;p&gt;Um número pode ser decomposto como a soma de seus algarismos multiplicados por 1, 10, 100 ou 1000, dependendo da posição que o algarismo ocupa no número.&lt;/p&gt;","seed":{"parameters":[{"name":"Q1","label":null,"min":1,"max":9,"step":1},{"name":"Q2","label":null,"min":1,"max":9,"step":1},{"name":"Q3","label":null,"min":1,"max":9,"step":1},{"name":"Q4","label":null,"min":1,"max":9,"step":1}],"calculated":[{"name":"T1","label":"{{function}}","function":"{{Q1}}*1000 + {{Q2}}*100 + {{Q3}}*10+{{Q4}}","temp":true},{"name":"A1","label":"{{function}}","function":"{{Q1}}\\times1000+{{Q2}}\\times100+{{Q3}}\\times10+{{Q4}}"}],"uniques":true},"algorithm":{"name":"calculateOperation","params":{"method":"equivLiteral","keyboard":"INTERMEDIATE"}}}</t>
  </si>
  <si>
    <t>Un grupo de ganaderos ha almacenado {{T1}} l de leche en una semana. Descompón este número siguiendo el ejemplo: 98= 9 × 10 + 8.</t>
  </si>
  <si>
    <t>{"id":"M4-NyO-46c-A-3","stimulus":"&lt;p&gt;Uma cooperativa de agricultores envasilhou {{T1}} l de leite em uma semana. Decomponha este número seguindo o exemplo: 98= 9 × 10 + 8.&lt;/p&gt;","template":"&lt;p style=\"text-align: center\"&gt;{{T1}} = {{response}}&lt;/p&gt;","hint":"&lt;p&gt;Um número pode ser decomposto como a soma de seus algarismos multiplicados por 1, 10, 100 ou 1000, dependendo da posição que o algarismo ocupa no número.&lt;/p&gt;","feedback":"&lt;p&gt;Um número pode ser decomposto como a soma de seus algarismos multiplicados por 1, 10, 100 ou 1000, dependendo da posição que o algarismo ocupa no número.&lt;/p&gt;","seed":{"parameters":[{"name":"Q1","label":null,"min":1,"max":9,"step":1},{"name":"Q2","label":null,"min":1,"max":9,"step":1},{"name":"Q3","label":null,"min":1,"max":9,"step":1},{"name":"Q4","label":null,"min":1,"max":9,"step":1}],"calculated":[{"name":"T1","label":"{{function}}","function":"{{Q1}}*1000 + {{Q2}}*100 + {{Q3}}*10+{{Q4}}","temp":true},{"name":"A1","label":"{{function}}","function":"{{Q1}}\\times1000+{{Q2}}\\times100+{{Q3}}\\times10+{{Q4}}"}],"uniques":true},"algorithm":{"name":"calculateOperation","params":{"method":"equivLiteral","keyboard":"INTERMEDIATE"}}}</t>
  </si>
  <si>
    <t>M4-NyO-47a</t>
  </si>
  <si>
    <t>Ordena números naturales utilizando los símbolos de &lt; y &gt; (nºs de 4 y 5 cifras)</t>
  </si>
  <si>
    <t>Indica si estas comparaciones son correctas o incorrectas.
{{Q1}} &lt; {{Q2}}*
{{Q4}} &gt; {{Q3}}*
{{Q5}} &lt; {{Q6}}*
{{Q7}} &lt; {{Q8}}*
{{Q2}} &lt; {{Q1}}
{{Q3}} &gt; {{Q4}}
{{Q6}} &lt; {{Q5}}
{{Q8}} &lt; {{Q7}}
(Se ven 3, 2 correctas, etiquetas Correcto/Incorrecto)</t>
  </si>
  <si>
    <t>Q1 = Min = 7000; Max = 7499; Step = 1
Q2 = Min = 7500; Max = 7999; Step = 1
Q3 = Min = 1000; Max = 1499; Step = 1
Q4 = Min = 1500; Max = 1999; Step = 1
Q5 = Min = 1000; Max = 4999; Step = 1
Q6 = Min = 5000; Max = 9999; Step = 1
Q7 = Min = 1000; Max = 3999; Step = 1
Q8 = Min = 4000; Max = 9999; Step = 1</t>
  </si>
  <si>
    <t>El símbolo &gt; significa &lt;i&gt;mayor que&lt;/i&gt; y el símbolo &lt;, &lt;i&gt;menor que.&lt;/i&gt;</t>
  </si>
  <si>
    <t>&lt;p&gt;Un número es mayor que otro (&gt;) cuando sus cifras de izquierda a derecha son más altas. En cambio, es menor que otro (&lt;) cuando sus cifras son más bajas.&lt;/p&gt;
(Sin TE individual)</t>
  </si>
  <si>
    <t>{"id":"M4-NyO-47a-I-1","stimulus":"&lt;p&gt;Indique se essas comparações estão corretas ou incorretas.&lt;/p&gt;","hint":"&lt;p&gt;O símbolo &gt; significa &lt;i&gt;maior que&lt;/i&gt; e o símbolo &lt;, &lt;i&gt;menor que.&lt;/i&gt;&lt;/p&gt;","feedback":"&lt;p&gt;Um número é maior que outro (&gt;) quando seus algarismos da esquerda para a direita são maiores. E ao contrário, é menor que outro (&lt;) quando seus algarismos são menores.&lt;/p&gt;","seed":{"parameters":[{"name":"Q1","label":null,"min":7000,"max":7499,"step":1},{"name":"Q2","label":null,"min":7500,"max":7999,"step":1},{"name":"Q3","label":null,"min":1000,"max":1499,"step":1},{"name":"Q4","label":null,"min":1500,"max":1999,"step":1},{"name":"Q5","label":null,"min":1000,"max":4999,"step":1},{"name":"Q6","label":null,"min":5000,"max":9999,"step":1},{"name":"Q7","label":null,"min":1000,"max":3999,"step":1},{"name":"Q8","label":null,"min":4000,"max":9999,"step":1}],"calculated":[{"name":"A1","label":"{{Q1}} &lt; {{Q2}}"},{"name":"A2","label":"{{Q4}} &gt; {{Q3}}"},{"name":"A3","label":"{{Q5}} &lt; {{Q6}}"},{"name":"A4","label":"{{Q7}} &lt; {{Q8}}"},{"name":"A5","label":"{{Q2}} &lt; {{Q1}}","incorrect":true},{"name":"A6","label":"{{Q3}} &gt; {{Q4}}","incorrect":true},{"name":"A7","label":"{{Q6}} &lt; {{Q5}}","incorrect":true},{"name":"A8","label":"{{Q8}} &lt; {{Q7}}","incorrect":true}],"uniques":true},"algorithm":{"name":"trueFalse","template":"Choice matrix – inline","params":{"countCorrect":2,"countIncorrect":1,"showCheckIcon":false,"options":["Correta","Incorreta"]}}}</t>
  </si>
  <si>
    <t>Completa los huecos para ordenar estos tres números: {{Q1}}, {{Q2}} y {{Q3}}.</t>
  </si>
  <si>
    <t>{{A1}} &gt; {{A2}} &gt; {{A3}}</t>
  </si>
  <si>
    <t>Q1-Q3= Min = 1000; Max = 9999; Step = 1</t>
  </si>
  <si>
    <t>A1 = math.max({{Q1}}, {{Q2}}, {{Q3}})
A2 = {{Q1}}+{{Q2}}+{{Q3}}-math.max({{Q1}}, {{Q2}}, {{Q3}})-math.min({{Q1}}, {{Q2}}, {{Q3}})
A3 = math.min({{Q1}}, {{Q2}}, {{Q3}})</t>
  </si>
  <si>
    <t>Si dos números tienen el mismo número de cifras, hay que comparar cada una empezando desde la izquierda. Si uno de los dos tiene más cifras que el otro, entonces ese es el mayor.</t>
  </si>
  <si>
    <t>{"id":"M4-NyO-47a-E-1","stimulus":"&lt;p&gt;Preencha as lacunas para ordenar esses números: {{Q1}}, {{Q2}} e {{Q3}}.&lt;/p&gt;","template":"&lt;div style=\"display:flex; justify-content:center;\"&gt;&lt;p&gt;{{response}} &gt; {{response}} &gt; {{response}}&lt;/p&gt;&lt;/div&gt;","hint":"&lt;p&gt;O símbolo &gt; significa &lt;i&gt;maior que&lt;/i&gt; e o símbolo &lt;, &lt;i&gt;menor que.&lt;/i&gt;&lt;/p&gt;","feedback":"&lt;p&gt;Se dois números tiverem a mesma quantidade de algarismos, deve-se compará-los começando pelos algarismos à esquerda. Se um dos dois tem mais algarismos que o outro, então esse número é o maior.&lt;/p&gt;","seed":{"parameters":[{"name":"Q1","label":null,"min":1000,"max":9999,"step":1},{"name":"Q2","label":null,"min":1000,"max":9999,"step":1},{"name":"Q3","label":null,"min":1000,"max":9999,"step":1}],"calculated":[{"name":"A1","label":"{{function}}","function":"math.max({{Q1}}, {{Q2}}, {{Q3}})"},{"name":"A2","label":"{{function}}","function":"{{Q1}}+{{Q2}}+{{Q3}}-math.max({{Q1}}, {{Q2}}, {{Q3}})-math.min({{Q1}}, {{Q2}}, {{Q3}})"},{"name":"A3","label":"{{function}}","function":"math.min({{Q1}}, {{Q2}}, {{Q3}})"}],"uniques":true},"algorithm":{"name":"calculateOperation","params":{"method":"equivLiteral","keyboard":"NUMERICAL"}}}</t>
  </si>
  <si>
    <t>El cantante más reconocido de una discográfica ha vendido {{Q1}} copias de su disco, el segundo intérprete, {{Q2}} y el tercero, {{Q3}}. Completa los huecos para ordenar las ventas.</t>
  </si>
  <si>
    <t>A1 = math.max({{Q1}}, {{Q2}}, {{Q3}})
 A2 = {{Q1}}+{{Q2}}+{{Q3}}-math.max({{Q1}}, {{Q2}}, {{Q3}})-math.min({{Q1}}, {{Q2}}, {{Q3}})
 A3 = math.min({{Q1}}, {{Q2}}, {{Q3}})</t>
  </si>
  <si>
    <t>{"id":"M4-NyO-47a-A-1","stimulus":"&lt;p&gt;O cantor mais reconhecido de uma gravadora vendeu {{Q1}} cópias de seu álbum, o segundo cantor vendeu, {{Q2}} e o terceiro, {{Q3}}. Preencha as lacunas para classificar as vendas.&lt;/p&gt;","template":"&lt;div style=\"display:flex; justify-content:center;\"&gt;&lt;p&gt;{{response}} &gt; {{response}} &gt; {{response}}&lt;/p&gt;&lt;/div&gt;","hint":"&lt;p&gt;O símbolo &gt; significa &lt;i&gt;maior que&lt;/i&gt; e o símbolo &lt;, &lt;i&gt;menor que.&lt;/i&gt;&lt;/p&gt;","feedback":"&lt;p&gt;Se dois números tiverem a mesma quantidade de algarismos, deve-se compará-los começando pelos algarismos à esquerda. Se um dos dois tem mais algarismos que o outro, então esse número é o maior.&lt;/p&gt;","seed":{"parameters":[{"name":"Q1","label":null,"min":1000,"max":9999,"step":1},{"name":"Q2","label":null,"min":1000,"max":9999,"step":1},{"name":"Q3","label":null,"min":1000,"max":9999,"step":1}],"calculated":[{"name":"A1","label":"{{function}}","function":"math.max({{Q1}}, {{Q2}}, {{Q3}})"},{"name":"A2","label":"{{function}}","function":"{{Q1}}+{{Q2}}+{{Q3}}-math.max({{Q1}}, {{Q2}}, {{Q3}})-math.min({{Q1}}, {{Q2}}, {{Q3}})"},{"name":"A3","label":"{{function}}","function":"math.min({{Q1}}, {{Q2}}, {{Q3}})"}],"uniques":true},"algorithm":{"name":"calculateOperation","params":{"method":"equivLiteral","keyboard":"NUMERICAL"}}}</t>
  </si>
  <si>
    <t>Durante los últimos años, una zapatería ha vendido {{Q1}} zapatillas {{Q4}}, {{Q2}} {{Q5}} y {{Q3}} {{Q6}}. El gerente quiere saber de qué color se han vendido más zapatillas y de cuál menos. Ayúdale completando los huecos con las ventas de cada color.</t>
  </si>
  <si>
    <t>Q1 = Min = 1000; Max = 9999; Step = 1
Q2 = Min = 1000; Max = 9999; Step = 1
Q3 = Min = 1000; Max = 9999; Step = 1
Q4 = List = blancas, rojas, azules, negras, verdes
Q5 = List = blancas, rojas, azules, negras, verdes
Q6 = List = blancas, rojas, azules, negras, verdes</t>
  </si>
  <si>
    <t>&lt;p&gt;Si dos números tienen el mismo número de cifras, hay que comparar cada una empezando desde la izquierda. Si uno de los dos tiene más cifras que el otro, entonces ese es el mayor.&lt;/p&gt;
 (Sin TE particular)</t>
  </si>
  <si>
    <t>{"id":"M4-NyO-47a-A-2","stimulus":"&lt;p&gt;Durante os últimos anos, uma loja de calçados vendeu {{Q1}} sapatos {{Q4}}, {{Q2}} {{Q5}} e {{Q3}} {{Q6}}. A gerente da loja deseja saber qual cor de sapato vendeu mais e qual vendeu menos. Ajude-a completando as lacunas com o número das vendas de cada cor.&lt;/p&gt;","template":"&lt;div style=\"display:flex; justify-content:center;\"&gt;&lt;p&gt;{{response}} &gt; {{response}} &gt; {{response}}&lt;/p&gt;&lt;/div&gt;","hint":"&lt;p&gt;O símbolo &gt; significa &lt;i&gt;maior que&lt;/i&gt; e o símbolo &lt; significa &lt;i&gt;menor que.&lt;/i&gt;&lt;/p&gt;","feedback":"&lt;p&gt;Se dois números tiverem a mesma quantidade de algarismos, deve-se compará-los começando pelos algarismos à esquerda. Se um dos dois tem mais algarismos que o outro, então esse número é o maior.&lt;/p&gt;","seed":{"parameters":[{"name":"Q1","label":null,"min":1000,"max":9999,"step":1},{"name":"Q2","label":null,"min":1000,"max":9999,"step":1},{"name":"Q3","label":null,"min":1000,"max":9999,"step":1},{"name":"Q4","label":null,"list":["brancos","vermelhos","azuis","pretos","verdes"]},{"name":"Q5","label":null,"list":["brancos","vermelhos","azuis","pretos","verdes"]},{"name":"Q6","label":null,"list":["brancos","vermelhos","azuis","pretos","verdes"]}],"calculated":[{"name":"A1","label":"{{function}}","function":"math.max({{Q1}}, {{Q2}}, {{Q3}})"},{"name":"A2","label":"{{function}}","function":"{{Q1}}+{{Q2}}+{{Q3}}-math.max({{Q1}}, {{Q2}}, {{Q3}})-math.min({{Q1}}, {{Q2}}, {{Q3}})"},{"name":"A3","label":"{{function}}","function":"math.min({{Q1}}, {{Q2}}, {{Q3}})"}],"uniques":true},"algorithm":{"name":"calculateOperation","params":{"method":"equivLiteral","keyboard":"NUMERICAL"}}}</t>
  </si>
  <si>
    <t>Una empresa ha impreso {{Q3}} cromos de futbolistas, {{Q1}} de tenistas y {{Q2}} de jugadores de baloncesto. ¿De cuáles ha fabricado más y de cuáles menos? Completa los huecos para ordenar estas cantidades.</t>
  </si>
  <si>
    <t>{{A1}} &lt; {{A2}} &lt; {{A3}}</t>
  </si>
  <si>
    <t>Q1 = Min = 1000; Max = 9999; Step = 1
Q2 = Min = 1000; Max = 9999; Step = 1
Q3 = Min = 1000; Max = 9999; Step = 1</t>
  </si>
  <si>
    <t>A1 = math.min({{Q1}}, {{Q2}}, {{Q3}})
A2 = {{Q1}}+{{Q2}}+{{Q3}}-math.max({{Q1}}, {{Q2}}, {{Q3}})-math.min({{Q1}}, {{Q2}}, {{Q3}})
A3 = math.max({{Q1}}, {{Q2}}, {{Q3}})</t>
  </si>
  <si>
    <t>{"id":"M4-NyO-47a-A-3","stimulus":"&lt;p&gt;Uma gráfica imprimiu {{Q3}} figurinhas de jogadores de futebol, {{Q1}} de jogadores de tênis e {{Q2}} de jogadores de basquete. Para saber de qual esporte foram impressas mais figurinhas, preencha as lacunas para ordenar as quantidades.&lt;/p&gt;","template":"&lt;div style=\"display:flex; justify-content:center;\"&gt;&lt;p&gt;{{response}} &lt; {{response}} &lt; {{response}}&lt;/p&gt;&lt;/div&gt;","hint":"&lt;p&gt;O símbolo &gt; significa &lt;i&gt;maior que&lt;/i&gt; e o símbolo &lt; significa &lt;i&gt;menor que.&lt;/i&gt;&lt;/p&gt;","feedback":"&lt;p&gt;Se dois números tiverem a mesma quantidade de algarismos, deve-se compará-los começando pelos algarismos à esquerda. Se um dos dois tem mais algarismos que o outro, então esse número é o maior.&lt;/p&gt;","seed":{"parameters":[{"name":"Q1","label":null,"min":1000,"max":9999,"step":1},{"name":"Q2","label":null,"min":1000,"max":9999,"step":1},{"name":"Q3","label":null,"min":1000,"max":9999,"step":1}],"calculated":[{"name":"A1","label":"{{function}}","function":"math.min({{Q1}}, {{Q2}}, {{Q3}})"},{"name":"A2","label":"{{function}}","function":"{{Q1}}+{{Q2}}+{{Q3}}-math.max({{Q1}}, {{Q2}}, {{Q3}})-math.min({{Q1}}, {{Q2}}, {{Q3}})"},{"name":"A3","label":"{{function}}","function":"math.max({{Q1}}, {{Q2}}, {{Q3}})"}],"uniques":true},"algorithm":{"name":"calculateOperation","params":{"method":"equivLiteral","keyboard":"NUMERICAL"}}}</t>
  </si>
  <si>
    <t>M4-NyO-37a</t>
  </si>
  <si>
    <t>Lee números naturales de 5 cifras (pasa número a texto)</t>
  </si>
  <si>
    <t>Une con líneas los números y su forma escrita.
{{Q1}} {{A1}}
{{Q2}} {{A2}}
{{Q3}} {{A3}}</t>
  </si>
  <si>
    <t>Linking lines</t>
  </si>
  <si>
    <t>Q1-Q3= Min=10000; Max=99999; Step =1</t>
  </si>
  <si>
    <t>A1= Lemonlib.numToWords({{Q1}})
A2= Lemonlib.numToWords({{Q2}})
A3= Lemonlib.numToWords({{Q3}})</t>
  </si>
  <si>
    <t>{"id":"M4-NyO-37a-I-1","stimulus":"&lt;p&gt;Arraste a forma como o número é lido para o local apropiado.&lt;/p&gt;","hint":"&lt;p&gt;A posição de cada algarismo determina a forma como o número é lido.&lt;/p&gt;","feedback":"&lt;p&gt;A posição de cada algarismo determina a forma como o número é lido. Por isso, 30 se lê diferente de 300.&lt;/p&gt;","seed":{"parameters":[{"name":"Q1","label":null,"min":10000,"max":99999,"step":1},{"name":"Q2","label":null,"min":10000,"max":99999,"step":1},{"name":"Q3","label":null,"min":10000,"max":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false},"template":"Match list"}}</t>
  </si>
  <si>
    <t>Q1= Min = 10; Max = 99; Step = 1
Q2= Min = 2; Max = 9; Step = 1
Q3= Min = 1; Max = 99; Step = 1</t>
  </si>
  <si>
    <t>T1= {{Q1}}*1000+{{Q2}}*100+{{Q3}}
T2= Lemonlib.numToWords({{Q1}}*1000)
T3= Lemonlib.numToWords({{Q3}})
A1= Lemonlib.numToWords({{Q2}}*100)</t>
  </si>
  <si>
    <t>{
    "id": "M4-NyO-37a-E-1",
    "stimulus": "&lt;p&gt;Escreva por extenso o seguinte número.&lt;/p&gt;",
    "template": "&lt;p&gt;{{T1}}: {{response}} {{T2}}&lt;/p&gt;",
    "hint": "&lt;p&gt;A posição de cada algarismo determina a forma como o número é lido.&lt;/p&gt;",
    "feedback": "&lt;p&gt;A posição de cada algarismo determina a forma como o número é lido. Por isso, 30 se lê diferente de 300.&lt;/p&gt;",
    "seed": {
        "parameters": [
            {
                "name": "Q1",
                "label": null,
                "min": 10,
                "max": 20,
                "step": 1
            },
            {
                "name": "Q2",
                "label": null,
                "min": 2,
                "max": 9,
                "step": 1
            },
            {
                "name": "Q3",
                "label": null,
                "min": 3,
                "max": 9,
                "step": 1
            },
            {
                "name": "Q4",
                "label": null,
                "min": 1,
                "max": 9,
                "step": 1
            }
        ],
        "calculated": [
            {
                "name": "T1",
                "label": "{{function}}",
                "function": "{{Q1}}*1000+{{Q2}}*100+{{Q3}}*10+{{Q4}}",
                "temp": true
            },
            {
                "name": "T2",
                "label": "{{function}}",
                "function": "Lemonlib.numToWords({{Q2}}*100+{{Q3}}*10+{{Q4}}, 'pt')",
                "temp": true
            },
            {
                "name": "A1",
                "label": "{{function}}",
                "function": " Lemonlib.numToWords({{Q1}}*1000, 'pt')"
            }
        ],
        "uniques": true
    },
    "algorithm": {
        "name": "calculateOperation",
        "template": "Cloze with text"
    }
}</t>
  </si>
  <si>
    <t>{{T1}}: {{T2}} {{A1}}{{T3}}</t>
  </si>
  <si>
    <t>Q1= Min = 10; Max = 99; Step = 1
Q2= Min = 10; Max = 99; Step = 1</t>
  </si>
  <si>
    <t>T1= {{Q1}}*1000+100+{{Q2}}
T2= Lemonlib.numToWords({{Q1}}*1000)
T3= Lemonlib.numToWords({{Q2}})
A1= "ciento"</t>
  </si>
  <si>
    <t>{
    "id": "M4-NyO-37a-E-2",
    "stimulus": "&lt;p&gt;Escreva por extenso o seguinte número.&lt;/p&gt;",
    "template": "&lt;p&gt;{{T1}}: {{T2}} {{response}} e {{T3}}&lt;/p&gt;",
    "hint": "&lt;p&gt;A posição de cada algarismo determina a forma como o número é lido.&lt;/p&gt;",
    "feedback": "&lt;p&gt;A posição de cada algarismo determina a forma como o número é lido. Por isso, 30 se lê diferente de 300.&lt;/p&gt;",
    "seed": {
        "parameters": [
            {
                "name": "Q1",
                "label": null,
                "min": 10,
                "max": 99,
                "step": 1
            },
            {
                "name": "Q2",
                "label": null,
                "min": 10,
                "max": 99,
                "step": 1
            }
        ],
        "calculated": [
            {
                "name": "T1",
                "function": "{{Q1}}*1000+100+{{Q2}}",
                "temp": true
            },
            {
                "name": "T2",
                "function": "Lemonlib.numToWords({{Q1}}*1000, 'pt')",
                "temp": true
            },
            {
                "name": "T3",
                "function": "Lemonlib.numToWords({{Q2}}, 'pt')",
                "temp": true
            },
            {
                "name": "A1",
                "label": "{{function}}",
                "function": "cento"
            }
        ],
        "uniques": true
    },
    "algorithm": {
        "name": "calculateOperation",
        "template": "Cloze with text"
    }
}</t>
  </si>
  <si>
    <t>{{T1}}: {{T2}} y {{A1}} {{T3}}</t>
  </si>
  <si>
    <t>Q1= Min = 3; Max = 9; Step = 1
Q2= Min = 2; Max = 9; Step = 1
Q3= Min = 1; Max = 999; Step = 1</t>
  </si>
  <si>
    <t>T1= {{Q1}}*10000+{{Q2}}*1000+{{Q3}}
T2= Lemonlib.numToWords({{Q1}}*10)
T3= Lemonlib.numToWords({{Q3}})
A1= Lemonlib.numToWords({{Q2}}*1000)</t>
  </si>
  <si>
    <t>{
    "id": "M4-NyO-37a-E-3",
    "stimulus": "&lt;p&gt;Escreva por extenso o seguinte número.&lt;/p&gt;",
    "template": "&lt;p&gt;{{T1}}: {{T2}} e {{response}} {{T3}}&lt;/p&gt;",
    "hint": "&lt;p&gt;A posição de cada algarismo determina a forma como o número é lido.&lt;/p&gt;",
    "feedback": "&lt;p&gt;A posição de cada algarismo determina a forma como o número é lido. Por isso, 30 se lê diferente de 300.&lt;/p&gt;",
    "seed": {
        "parameters": [
            {
                "name": "Q1",
                "label": null,
                "min": 3,
                "max": 9,
                "step": 1
            },
            {
                "name": "Q2",
                "label": null,
                "min": 2,
                "max": 9,
                "step": 1
            },
            {
                "name": "Q3",
                "label": null,
                "min": 1,
                "max": 999,
                "step": 1
            }
        ],
        "calculated": [
            {
                "name": "T1",
                "function": "{{Q1}}*10000+{{Q2}}*1000+{{Q3}}",
                "temp": true
            },
            {
                "name": "T2",
                "function": "Lemonlib.numToWords({{Q1}}*10, 'pt')",
                "temp": true
            },
            {
                "name": "T3",
                "function": "Lemonlib.numToWords({{Q3}}, 'pt')",
                "temp": true
            },
            {
                "name": "A1",
                "label": "{{function}}",
                "function": "Lemonlib.numToWords({{Q2}}*1000, 'pt')"
            }
        ],
        "uniques": true
    },
    "algorithm": {
        "name": "calculateOperation",
        "template": "Cloze with text"
    }
}</t>
  </si>
  <si>
    <t>{{T1}}: {{A1}} mil {{T2}}</t>
  </si>
  <si>
    <t>Q1= Min = 10; Max = 99; Step = 1
Q2= Min = 100; Max = 999; Step = 1</t>
  </si>
  <si>
    <t>T1= {{Q1}}*1000+{{Q2}}
T2= Lemonlib.numToWords({{Q2}})
A1= Lemonlib.numToWords({{Q1}})</t>
  </si>
  <si>
    <t>{
    "id": "M4-NyO-37a-E-4",
    "stimulus": "&lt;p&gt;Escreva por extenso o seguinte número.&lt;/p&gt;",
    "template": "&lt;p&gt;{{T1}}: {{response}} mil {{T2}}&lt;/p&gt;",
    "hint": "&lt;p&gt;A posição de cada algarismo determina a forma como o número é lido.&lt;/p&gt;",
    "feedback": "&lt;p&gt;A posição de cada algarismo determina a forma como o número é lido. Por isso, 30 se lê diferente de 300.&lt;/p&gt;",
    "seed": {
        "parameters": [
            {
                "name": "Q1",
                "label": null,
                "min": 10,
                "max": 39,
                "step": 1
            },
            {
                "name": "Q2",
                "label": null,
                "min": 100,
                "max": 999,
                "step": 1
            }
        ],
        "calculated": [
            {
                "name": "T1",
                "function": "{{Q1}}*1000+{{Q2}}",
                "temp": true
            },
            {
                "name": "T2",
                "function": "Lemonlib.numToWords({{Q2}}, 'pt')",
                "temp": true
            },
            {
                "name": "A1",
                "label": "{{function}}",
                "function": "Lemonlib.numToWords({{Q1}}, 'pt')"
            }
        ],
        "uniques": true
    },
    "algorithm": {
        "name": "calculateOperation",
        "template": "Cloze with text"
    }
}</t>
  </si>
  <si>
    <t>En una ciudad viven {{T1}} personas. Completa el hueco.</t>
  </si>
  <si>
    <t>Viven {{A1}} y {{T2}} personas.</t>
  </si>
  <si>
    <t>Q1= Min = 3; Max = 9; Step = 1
Q2= Min = 2000; Max = 9999; Step = 1</t>
  </si>
  <si>
    <t>T1= {{Q1}}*10000+{{Q2}}
T2= Lemonlib.numToWords({{Q2}})
A1= Lemonlib.numToWords({{Q1}}*10)</t>
  </si>
  <si>
    <t>{
    "id": "M4-NyO-37a-A-1",
    "stimulus": "&lt;p&gt;Em uma cidade vivem {{T1}} pessoas. Escreva esse número por extenso.&lt;/p&gt;",
    "template": "&lt;p&gt;Na cidade vivem {{response}} {{T2}} pessoas.&lt;/p&gt;",
    "hint": "&lt;p&gt;A posição de cada algarismo determina a forma como o número é lido.&lt;/p&gt;",
    "feedback": "&lt;p&gt;A posição de cada algarismo determina a forma como o número é lido. Por isso, 30 se lê diferente de 300.&lt;/p&gt;",
    "seed": {
        "parameters": [
            {
                "name": "Q1",
                "label": null,
                "min": 10,
                "max": 20,
                "step": 1
            },
            {
                "name": "Q2",
                "label": null,
                "min": 2,
                "max": 9,
                "step": 1
            },
            {
                "name": "Q3",
                "label": null,
                "min": 3,
                "max": 9,
                "step": 1
            },
            {
                "name": "Q4",
                "label": null,
                "min": 1,
                "max": 9,
                "step": 1
            }
        ],
        "calculated": [
            {
                "name": "T1",
                "label": "{{function}}",
                "function": "{{Q1}}*1000+{{Q2}}*100+{{Q3}}*10+{{Q4}}",
                "temp": true
            },
            {
                "name": "T2",
                "label": "{{function}}",
                "function": "Lemonlib.numToWords({{Q2}}*100+{{Q3}}*10+{{Q4}}, 'pt', 'female')",
                "temp": true
            },
            {
                "name": "A1",
                "label": "{{function}}",
                "function": " Lemonlib.numToWords({{Q1}}*1000, 'pt', 'female')"
            }
        ],
        "uniques": true
    },
    "algorithm": {
        "name": "calculateOperation",
        "template": "Cloze with text"
    }
}</t>
  </si>
  <si>
    <t>En el estadio de fútbol de una ciudad caben {{T1}} espectadores. Completa el hueco.</t>
  </si>
  <si>
    <t>En él caben {{A1}} mil {{T2}} espectadores.</t>
  </si>
  <si>
    <t>Q1= Min = 10; Max = 30; Step = 1
Q2= Min = 100; Max = 999; Step = 1</t>
  </si>
  <si>
    <t>{
    "id": "M4-NyO-37a-A-2",
    "stimulus": "&lt;p&gt;No estádio de futebol de uma cidade há espaço para {{T1}} espectadores. Escreva este número por extenso.&lt;/p&gt;",
    "template": "&lt;p&gt;No estádio cabem {{T2}} e {{response}} {{T4}} espectadores.&lt;/p&gt;",
    "hint": "&lt;p&gt;A posição de cada algarismo determina a forma como o número é lido.&lt;/p&gt;",
    "feedback": "&lt;p&gt;A posição de cada algarismo determina a forma como o número é lido. Por isso, 30 se lê diferente de 300.&lt;/p&gt;",
    "seed": {
        "parameters": [
            {
                "name": "Q1",
                "label": null,
                "min": 2,
                "max": 9,
                "step": 1
            },
            {
                "name": "Q2",
                "label": null,
                "min": 3,
                "max": 9,
                "step": 1
            },
            {
                "name": "Q3",
                "label": null,
                "min": 100,
                "max": 999,
                "step": 1
            }
        ],
        "calculated": [
            {
                "name": "T1",
                "label": "{{function}}",
                "function": "{{Q1}}*10000+{{Q2}}*1000+{{Q3}}",
                "temp": true
            },
            {
                "name": "T2",
                "label": "{{function}}",
                "function": "Lemonlib.numToWords({{Q1}}*10, 'pt')",
                "temp": true
            },
            {
                "name": "T3",
                "label": "{{function}}",
                "function": "Lemonlib.numToWords({{Q1}}*10000, 'pt')",
                "temp": true
            },
            {
                "name": "T4",
                "label": "{{function}}",
                "function": "Lemonlib.numToWords({{Q3}}, 'pt')",
                "temp": true
            },
            {
                "name": "A1",
                "label": "{{function}}",
                "function": " Lemonlib.numToWords({{Q2}}*1000, 'pt')"
            }
        ],
        "uniques": true
    },
    "algorithm": {
        "name": "calculateOperation",
        "template": "Cloze with text"
    }
}</t>
  </si>
  <si>
    <t>Al concierto de una cantante han asistido {{T1}} personas. Completa el hueco.</t>
  </si>
  <si>
    <t>Han asistido {{T2}} y {{A1}} mil {{T3}} seguidores.</t>
  </si>
  <si>
    <t>Q1= Min = 3; Max = 9; Step = 1
Q2= Min = 2; Max = 9; Step = 1
Q3= Min = 100; Max = 999; Step = 1</t>
  </si>
  <si>
    <t>T1= {{Q1}}*10000+{{Q2}}*1000+{{Q3}}
T2= Lemonlib.numToWords({{Q1}}*10)
T3= Lemonlib.numToWords({{Q3}})
A1= Lemonlib.numToWords({{Q2}})</t>
  </si>
  <si>
    <t>{
    "id": "M4-NyO-37a-A-3",
    "stimulus": "&lt;p&gt;O show de uma cantora foi assistido por {{T1}} pessoas. Escreva este número por extenso.&lt;/p&gt;",
    "template": "&lt;p&gt;Ao show assistiram {{T2}} {{response}} e {{T3}} pessoas.&lt;/p&gt;",
    "hint": "&lt;p&gt;A posição de cada algarismo determina a forma como o número é lido.&lt;/p&gt;",
    "feedback": "&lt;p&gt;A posição de cada algarismo determina a forma como o número é lido. Por isso, 30 se lê diferente de 300.&lt;/p&gt;",
    "seed": {
        "parameters": [
            {
                "name": "Q1",
                "label": null,
                "min": 1,
                "max": 5,
                "step": 2
            },
            {
                "name": "Q5",
                "label": null,
                "min": 3,
                "max": 9,
                "step": 2
            },
            {
                "name": "Q2",
                "label": null,
                "min": 2,
                "max": 9,
                "step": 1
            },
            {
                "name": "Q3",
                "label": null,
                "min": 1,
                "max": 9,
                "step": 1
            },
            {
                "name": "Q4",
                "label": null,
                "min": 1,
                "max": 9,
                "step": 1
            }
        ],
        "calculated": [
            {
                "name": "T1",
                "label": "{{function}}",
                "function": "{{Q1}}*10000+{{Q5}}*1000+{{Q2}}*100+{{Q3}}*10+{{Q4}}",
                "temp": true
            },
            {
                "name": "T2",
                "label": "{{function}}",
                "function": "Lemonlib.numToWords({{Q1}}*10000+{{Q5}}*1000, 'pt', 'female')",
                "temp": true
            },
            {
                "name": "T3",
                "label": "{{function}}",
                "function": "Lemonlib.numToWords({{Q3}}*10+{{Q4}}, 'pt', 'female')",
                "temp": true
            },
            {
                "name": "A1",
                "label": "{{function}}",
                "function": " Lemonlib.numToWords({{Q2}}*100, 'pt', 'female')"
            }
        ],
        "uniques": true
    },
    "algorithm": {
        "name": "calculateOperation",
        "template": "Cloze with text"
    }
}</t>
  </si>
  <si>
    <t>Un vídeo de una red social ha conseguido {{T1}} &lt;i&gt;likes.&lt;/i&gt; Completa el hueco.</t>
  </si>
  <si>
    <t>Tiene {{T2}} {{A1}} {{T3}} &lt;i&gt;likes.&lt;/i&gt;</t>
  </si>
  <si>
    <t>Q1= Min = 10; Max = 99; Step = 1
Q2= Min = 1; Max = 9; Step = 1
Q3= Min = 10; Max = 99; Step = 1</t>
  </si>
  <si>
    <t xml:space="preserve">T1 = {{Q1}}*1000+{{Q2}}*100+{{Q3}}
T2 = Lemonlib.numToWords({{Q1}}*1000)
T3 = Lemonlib.numToWords({{Q3}})
A1 = Lemonlib.numToWords({{Q2}}*100) </t>
  </si>
  <si>
    <t>{
    "id": "M4-NyO-37a-A-4",
    "stimulus": "&lt;p&gt;Um vídeo em uma rede social recebeu {{T1}} curtidas. Escreva este número por extenso.&lt;/p&gt;",
    "template": "&lt;p&gt;O vídeo teve {{T2}} {{T3}} e {{response}} e {{T4}} curtidas.&lt;/p&gt;",
    "hint": "&lt;p&gt;A posição de cada algarismo determina a forma como o número é lido.&lt;/p&gt;",
    "feedback": "&lt;p&gt;A posição de cada algarismo determina a forma como o número é lido. Por isso, 30 se lê diferente de 300.&lt;/p&gt;",
    "seed": {
        "parameters": [
            {
                "name": "Q1",
                "label": null,
                "min": 1,
                "max": 9,
                "step": 1
            },
            {
                "name": "Q2",
                "label": null,
                "min": 3,
                "max": 9,
                "step": 1
            },
            {
                "name": "Q3",
                "label": null,
                "min": 3,
                "max": 9,
                "step": 1
            },
            {
                "name": "Q4",
                "label": null,
                "min": 2,
                "max": 9,
                "step": 1
            },
            {
                "name": "Q5",
                "label": null,
                "min": 1,
                "max": 9,
                "step": 1
            }
        ],
        "calculated": [
            {
                "name": "T1",
                "label": "{{function}}",
                "function": "{{Q1}}*10000+{{Q2}}*1000+{{Q3}}*100+{{Q4}}*10+{{Q5}}",
                "temp": true
            },
            {
                "name": "T2",
                "label": "{{function}}",
                "function": "Lemonlib.numToWords({{Q1}}*10000+{{Q2}}*1000, 'pt', 'female')",
                "temp": true
            },
            {
                "name": "T3",
                "label": "{{function}}",
                "function": "Lemonlib.numToWords({{Q3}}*100, 'pt', 'female')",
                "temp": true
            },
            {
                "name": "T4",
                "label": "{{function}}",
                "function": "Lemonlib.numToWords({{Q5}}, 'pt', 'female')",
                "temp": true
            },
            {
                "name": "A1",
                "label": "{{function}}",
                "function": " Lemonlib.numToWords({{Q4}}*10, 'pt', 'female')"
            }
        ],
        "uniques": true
    },
    "algorithm": {
        "name": "calculateOperation",
        "template": "Cloze with text"
    }
}</t>
  </si>
  <si>
    <t>En una colonia viven {{T1}} pingüinos. Completa el hueco.</t>
  </si>
  <si>
    <t>En la colonia viven {{A1}} y {{T2}} pingüinos.</t>
  </si>
  <si>
    <t>{
    "id": "M4-NyO-37a-A-5",
    "stimulus": "&lt;p&gt;Em uma colônia vivem {{T1}} pinguins. Escreva este número por extenso.&lt;/p&gt;",
    "template": "&lt;p&gt;Na colônia vivem {{T2}} {{T3}} e {{response}} pinguins.&lt;/p&gt;",
    "hint": "&lt;p&gt;A posição de cada algarismo determina a forma como o número é lido.&lt;/p&gt;",
    "feedback": "&lt;p&gt;A posição de cada algarismo determina a forma como o número é lido. Por isso, 30 se lê diferente de 300.&lt;/p&gt;",
    "seed": {
        "parameters": [
            {
                "name": "Q1",
                "label": null,
                "min": 1,
                "max": 9,
                "step": 1
            },
            {
                "name": "Q2",
                "label": null,
                "min": 2,
                "max": 9,
                "step": 1
            },
            {
                "name": "Q3",
                "label": null,
                "min": 3,
                "max": 9,
                "step": 1
            },
            {
                "name": "Q4",
                "label": null,
                "min": 11,
                "max": 29,
                "step": 1
            }
        ],
        "calculated": [
            {
                "name": "T1",
                "label": "{{function}}",
                "function": "{{Q1}}*10000+{{Q2}}*1000+{{Q3}}*100+{{Q4}}",
                "temp": true
            },
            {
                "name": "T2",
                "label": "{{function}}",
                "function": "Lemonlib.numToWords({{Q1}}*10000+{{Q2}}*1000, 'pt')",
                "temp": true
            },
            {
                "name": "T3",
                "label": "{{function}}",
                "function": "Lemonlib.numToWords({{Q3}}*100, 'pt')",
                "temp": true
            },
            {
                "name": "A1",
                "label": "{{function}}",
                "function": " Lemonlib.numToWords({{Q4}}, 'pt')"
            }
        ],
        "uniques": true
    },
    "algorithm": {
        "name": "calculateOperation",
        "template": "Cloze with text"
    }
}</t>
  </si>
  <si>
    <t>Unos paleontólogos han encontrado unos restos fósiles cuya antigüedad es de {{T1}} años. Completa el hueco.</t>
  </si>
  <si>
    <t>Tiene {{A1}} mil {{T2}} años.</t>
  </si>
  <si>
    <t>{
    "id": "M4-NyO-37a-A-6",
    "stimulus": "&lt;p&gt;Os paleontólogos encontraram restos fósseis com {{T1}} anos de idade. Preencha a lacuna.&lt;/p&gt;",
    "template": "&lt;p&gt;Tem {{response}} mil {{T2}} anos.&lt;/p&gt;",
    "hint": "&lt;p&gt;A posição de cada algarismo determina a forma como o número é lido.&lt;/p&gt;",
    "feedback": "&lt;p&gt;A posição de cada algarismo determina a forma como o número é lido. Por isso, 30 se lê diferente de 300.&lt;/p&gt;",
    "seed": {
        "parameters": [
            {
                "name": "Q1",
                "label": null,
                "min": 10,
                "max": 30,
                "step": 1
            },
            {
                "name": "Q2",
                "label": null,
                "min": 100,
                "max": 999,
                "step": 1
            }
        ],
        "calculated": [
            {
                "name": "T1",
                "function": "{{Q1}}*1000+{{Q2}}",
                "temp": true
            },
            {
                "name": "T2",
                "function": "Lemonlib.numToWords({{Q2}}, 'pt')",
                "temp": true
            },
            {
                "name": "A1",
                "label": "{{function}}",
                "function": "Lemonlib.numToWords({{Q1}}, 'pt')"
            }
        ],
        "uniques": true
    },
    "algorithm": {
        "name": "calculateOperation",
        "template": "Cloze with text"
    }
}</t>
  </si>
  <si>
    <t>M4-NyO-37b</t>
  </si>
  <si>
    <t>Escribe números naturales de 5 cifras (pasa texto a número)</t>
  </si>
  <si>
    <t>Une la forma escrita de estos números con su forma numérica.
{{T1}} {{A1}}
{{T2}} {{A2}}
{{T3}} {{A3}}</t>
  </si>
  <si>
    <t>{{T1}} = Lemonlib.numToWords({{Q1}})
{{T2}} = Lemonlib.numToWords({{Q2}})
{{T3}} = Lemonlib.numToWords({{Q3}})
{{A1}} = {{Q1}}
{{A2}} = {{Q2}}
{{A3}} = {{Q3}}</t>
  </si>
  <si>
    <t>{"id":"M4-NyO-37b-I-1","stimulus":"&lt;p&gt;Arraste os números para sua forma escrita por extenso.&lt;/p&gt;","hint":"&lt;p&gt;A posição de cada algarismo determina a forma como o número é lido.&lt;/p&gt;","feedback":"&lt;p&gt;A posição de cada algarismo determina a forma como o número é lido. Por isso, 30 se lê diferente de 300.&lt;/p&gt;","seed":{"parameters":[{"name":"Q1","label":null,"min":10000,"max":99999,"step":1},{"name":"Q2","label":null,"min":10000,"max":99999,"step":1},{"name":"Q3","label":null,"min":10000,"max":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true},"template":"Match list"}}</t>
  </si>
  <si>
    <t>La forma numérica de {{T1}} es {{A1}}.</t>
  </si>
  <si>
    <t>Q1= Min=10000; Max=99999; Step =1</t>
  </si>
  <si>
    <t>{{T1}} = Lemonlib.numToWords({{Q1}})
{{A1}} = {{Q1}}</t>
  </si>
  <si>
    <t>{"id":"M4-NyO-37b-E-1","stimulus":"&lt;p&gt;Escreva usando algarismos o número escrito por extenso.&lt;/p&gt;","template":"&lt;p&gt;O número {{T1}} escrito em algarismos é {{response}}.&lt;/p&gt;","hint":"&lt;p&gt;A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t>
  </si>
  <si>
    <t>En un hospital se calcula que han nacido {{T1}} bebés durante toda su historia. Escribe este número con cifras.</t>
  </si>
  <si>
    <t>Han nacido {{A1}} bebés.</t>
  </si>
  <si>
    <t>T1=Lemonlib.numToWords({{Q1}})
A1={{Q1}}</t>
  </si>
  <si>
    <t>{"id":"M4-NyO-37b-A-1","stimulus":"&lt;p&gt;Em um hospital estima-se que {{T1}} bebês nasceram durante toda a sua história. Escreva este número usando algarismos.&lt;/p&gt;","template":"&lt;p&gt;Estima-se que nasceram {{response}} bebês.&lt;/p&gt;","hint":"&lt;p&gt;A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t>
  </si>
  <si>
    <t>En un país hay registrados {{T1}} monopatines eléctricos. Escribe este número con cifras.</t>
  </si>
  <si>
    <t>Hay {{A1}} monopatines registrados.</t>
  </si>
  <si>
    <t>Q1= Min=10000; Max=99900; Step =100</t>
  </si>
  <si>
    <t>{"id":"M4-NyO-37b-A-2","stimulus":"&lt;p&gt;Em um país existem registrados {{T1}} patinetes elétricos. Escreva este número usando algarismos.&lt;/p&gt;","template":"&lt;p&gt;Há {{response}} patinetes elétricos registrados.&lt;/p&gt;","hint":"&lt;p&gt;A posição de cada algarismo determina a forma como o número é lido.&lt;/p&gt;","feedback":"&lt;p&gt;A posição de cada algarismo determina a forma como o número é lido. Por isso, 30 se lê diferente de 300.&lt;/p&gt;","seed":{"parameters":[{"name":"Q1","label":null,"min":10000,"max":99900,"step":100}],"calculated":[{"name":"T1","label":"{{function}}","function":"Lemonlib.numToWords({{Q1}}, 'pt')","temp":true},{"name":"A1","function":"{{Q1}}"}],"uniques":true},"algorithm":{"name":"calculateOperation","params":{"method":"equivLiteral","keyboard":"NUMERICAL"}}}</t>
  </si>
  <si>
    <t>Se estima que en un continente hay unos {{T1}} lobos. Escribe este número con cifras.</t>
  </si>
  <si>
    <t>Hay {{A1}} lobos.</t>
  </si>
  <si>
    <t>Q1= Min=10000; Max=15000; Step =10</t>
  </si>
  <si>
    <t>{"id":"M4-NyO-37b-A-3","stimulus":"&lt;p&gt;Em um determinado continente, estima-se que existam cerca de {{T1}} lobos. Escreva este número usando algarismos.&lt;/p&gt;","template":"&lt;p&gt;Há {{response}} lobos no continente.&lt;/p&gt;","hint":"&lt;p&gt;A posição de cada algarismo determina a forma como o número é lido.&lt;/p&gt;","feedback":"&lt;p&gt;A posição de cada algarismo determina a forma como o número é lido. Por isso, 30 se lê diferente de 300.&lt;/p&gt;","seed":{"parameters":[{"name":"Q1","label":null,"min":10000,"max":15000,"step":10}],"calculated":[{"name":"T1","label":"{{function}}","function":"Lemonlib.numToWords({{Q1}}, 'pt')","temp":true},{"name":"A1","function":"{{Q1}}"}],"uniques":true},"algorithm":{"name":"calculateOperation","params":{"method":"equivLiteral","keyboard":"NUMERICAL"}}}</t>
  </si>
  <si>
    <t>Se cree que hay unas {{T1}} ballenas en un océano. Escribe este número con cifras.</t>
  </si>
  <si>
    <t>Hay {{A1}} ballenas.</t>
  </si>
  <si>
    <t>Q1= Min=10000; Max=25000; Step =1000</t>
  </si>
  <si>
    <t>{"id":"M4-NyO-37b-A-4","stimulus":"&lt;p&gt;Acredita-se que existam cerca de {{T1}} baleias em um oceano. Escreva este número usando algarismos.&lt;/p&gt;","template":"&lt;p&gt;Há {{response}} baleias no oceano.&lt;/p&gt;","hint":"&lt;p&gt;A posição de cada algarismo determina a forma como o número é lido.&lt;/p&gt;","feedback":"&lt;p&gt;A posição de cada algarismo determina a forma como o número é lido. Por isso, 30 se lê diferente de 300.&lt;/p&gt;","seed":{"parameters":[{"name":"Q1","label":null,"min":10000,"max":25000,"step":1000}],"calculated":[{"name":"T1","label":"{{function}}","function":"Lemonlib.numToWords({{Q1}}, 'pt')","temp":true},{"name":"A1","function":"{{Q1}}"}],"uniques":true},"algorithm":{"name":"calculateOperation","params":{"method":"equivLiteral","keyboard":"NUMERICAL"}}}</t>
  </si>
  <si>
    <t>En una ciudad hay censados {{T1}} perros. Escribe este número con cifras.</t>
  </si>
  <si>
    <t>Hay {{A1}} perros censados.</t>
  </si>
  <si>
    <t>{"id":"M4-NyO-37b-A-5","stimulus":"&lt;p&gt;Em uma cidade há {{T1}} cães registrados. Escreva este número usando algarismos.&lt;/p&gt;","template":"&lt;p&gt;Há {{response}} cachorros registrados.&lt;/p&gt;","hint":"&lt;p&gt;A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t>
  </si>
  <si>
    <t>M4-NyO-37c</t>
  </si>
  <si>
    <t>Descompone números naturales de 5 cifras de forma aditiva y de forma aditivo-multiplicativa atendiendo al valor posicional de las cifras</t>
  </si>
  <si>
    <t>Señala si las siguientes descomposiciones son correctas o incorrectas.
{{Q1}}{{Q2}} {{Q3}}{{Q4}}{{Q5}} = {{Q1}} × 10 000 + {{Q2}} × 1 000 + {{Q3}} × 100 + {{Q4}} × 10 + {{Q5}}*
{{Q2}}{{Q3}} 0{{Q7}}0 = {{Q2}} × 10 000 + {{Q3}} × 1 000 + {{Q7}} × 10*
{{Q2}}{{Q8}} {{Q3}}{{Q7}}0 = {{Q2}} × 10 000 + {{Q8}} × 1 000 + {{Q3}} × 100 +{{Q7}} × 10*
{{Q4}}{{Q8}} {{Q1}}00 = {{Q4}} × 10 000 + {{Q8}} × 1 000 + {{Q1}} × 10
{{Q4}}{{Q5}} {{Q6}}0{{Q7}} = {{Q4}} × 10 000 + {{Q5}} × 1 000 + {{Q6}} × 100 + {{Q7}} × 10
{{Q8}} {{Q4}}0{{Q8}} = {{Q8}} × 1 000 + {{Q4}} × 100 + {{Q8}} × 10
(se ven 3, dos correctas)</t>
  </si>
  <si>
    <t>Q1-Q8= Min= 1; Max= 9; Step= 1</t>
  </si>
  <si>
    <t>Un número puede descomponerse como la suma de sus cifras multiplicadas por 10, 100, 1 000 o 10 000, según su posición en el número.</t>
  </si>
  <si>
    <t>Un número puede descomponerse como la suma de sus cifras multiplicadas por 10, 100, 1 000 o 10 000, según su posición en el número.
A4={{Q4}}{{Q8}} {{Q1}}00 = {{Q4}} × 10 000 + {{Q8}} × 1 000 + {{Q1}} × 100
A5={{Q4}}{{Q5}} {{Q6}}0{{Q7}} = {{Q4}} × 10 000 + {{Q5}} × 1 000 + {{Q6}} × 100 + {{Q7}}
A6={{Q8}} {{Q4}}0{{Q8}} = {{Q8}} × 1 000 + {{Q4}} × 100 + {{Q8}}</t>
  </si>
  <si>
    <t>{"id":"M4-NyO-37c-I-1","stimulus":"&lt;p&gt;Indique se as seguintes decomposições estão corretas ou incorretas.&lt;/p&gt;","hint":"&lt;p&gt;Um número pode ser decomposto como a soma de seus algarismos multiplicados por 10, 100, 1 000 ou 10 000, de acordo com a posição de cada algarismo no número.&lt;/p&gt;","feedback":"&lt;p&gt;Um número pode ser decomposto como a soma de seus algarismos multiplicados por 10, 100, 1 000 ou 10 000, de acordo com a posição de cada algarismo no número.&lt;/p&gt;","seed":{"parameters":[{"name":"Q1","label":null,"min":1,"max":9,"step":1},{"name":"Q2","label":null,"min":1,"max":9,"step":1},{"name":"Q3","label":null,"min":1,"max":9,"step":1},{"name":"Q4","label":null,"min":1,"max":9,"step":1},{"name":"Q5","label":null,"min":1,"max":9,"step":1},{"name":"Q6","label":null,"min":1,"max":9,"step":1},{"name":"Q7","label":null,"min":1,"max":9,"step":1},{"name":"Q8","label":null,"min":1,"max":9,"step":1}],"calculated":[{"name":"A1","label":"{{function}}","function":"{{Q1}}{{Q2}} {{Q3}}{{Q4}}{{Q5}} = {{Q1}} × 10 000 + {{Q2}} × 1 000 + {{Q3}} × 100 + {{Q4}} × 10 + {{Q5}}"},{"name":"A2","label":"{{function}}","function":"{{Q2}}{{Q3}} 0{{Q7}}0 = {{Q2}} × 10 000 + {{Q3}} × 1 000 + {{Q7}} × 10"},{"name":"A3","label":"{{function}}","function":"{{Q2}}{{Q8}} {{Q3}}{{Q7}}0 = {{Q2}} × 10 000 + {{Q8}} × 1 000 + {{Q3}} × 100 +{{Q7}} × 10"},{"name":"A4","label":"{{function}}","function":"{{Q4}}{{Q8}} {{Q1}}00 = {{Q4}} × 10 000 + {{Q8}} × 1 000 + {{Q1}} × 10","incorrect":true,"feedback":"{{Q4}}{{Q8}} {{Q1}}00 = {{Q4}} × 10 000 + {{Q8}} × 1 000 + {{Q1}} × 100"},{"name":"A5","label":"{{function}}","function":"{{Q4}}{{Q5}} {{Q6}}0{{Q7}} = {{Q4}} × 10 000 + {{Q5}} × 1 000 + {{Q6}} × 100 + {{Q7}} × 10","incorrect":true,"feedback":"{{Q4}}{{Q5}} {{Q6}}0{{Q7}} = {{Q4}} × 10 000 + {{Q5}} × 1 000 + {{Q6}} × 100 + {{Q7}}"},{"name":"A6","label":"{{function}}","function":"{{Q8}} {{Q4}}0{{Q8}} = {{Q8}} × 1 000 + {{Q4}} × 100 + {{Q8}} × 10","incorrect":true,"feedback":"{{Q8}} {{Q4}}0{{Q8}} = {{Q8}} × 1 000 + {{Q4}} × 100 + {{Q8}}"}],"uniques":true},"algorithm":{"name":"trueFalse","template":"Choice matrix – inline","params":{"countCorrect":2,"countIncorrect":1,"showCheckIcon":false,"options":["Correta","Incorreta"]}}}</t>
  </si>
  <si>
    <t>Descompón el siguiente número. Escribe primero las decenas de millar y, por último, las unidades.</t>
  </si>
  <si>
    <t xml:space="preserve">{{Q0}}{{Q1}} {{Q2}}{{Q3}}{{Q4}} = {{A0}} + {{A1}} + {{A2}} + {{A3}} + {{A4}} </t>
  </si>
  <si>
    <t>Q0-Q4= Min= 1; Max= 9; Step= 1</t>
  </si>
  <si>
    <t>A0={{Q0}}*10000
A1= {{Q1}}*1000
A2 ={{Q2}}*100
A3 ={{Q3}}*10
A4 ={{Q4}}</t>
  </si>
  <si>
    <t>Un número se puede descomponer como la suma de sus cifras seguidas de ceros.</t>
  </si>
  <si>
    <t>{"id":"M4-NyO-37c-E-1","stimulus":"&lt;p&gt;Decomponha o número a seguir. Escreva primeiro as dezenas de milhar e, por último, as unidades.&lt;/p&gt;","template":"&lt;p style=\"text-align: center\"&gt;{{Q0}}{{Q1}} {{Q2}}{{Q3}}{{Q4}} = {{response}} + {{response}} + {{response}} + {{response}} + {{response}}&lt;/p&gt;","hint":"&lt;p&gt;Um número pode ser decomposto como a soma de seus dígitos seguidos de zeros.&lt;/p&gt;","feedback":"&lt;p&gt;Um número pode ser decomposto como a soma de seus dígitos seguidos de zeros.&lt;/p&gt;","seed":{"parameters":[{"name":"Q0","label":null,"min":1,"max":9,"step":1},{"name":"Q1","label":null,"min":1,"max":9,"step":1},{"name":"Q2","label":null,"min":1,"max":9,"step":1},{"name":"Q3","label":null,"min":1,"max":9,"step":1},{"name":"Q4","label":null,"min":1,"max":9,"step":1}],"calculated":[{"name":"A0","label":"{{function}}","function":"{{Q0}}*10000"},{"name":"A1","label":"{{function}}","function":"{{Q1}}*1000"},{"name":"A2","label":"{{function}}","function":"{{Q2}}*100"},{"name":"A3","label":"{{function}}","function":"{{Q3}}*10"},{"name":"A4","label":"{{function}}","function":"{{Q4}}"}],"uniques":true},"algorithm":{"name":"calculateOperation","params":{"method":"equivLiteral","keyboard":"NUMERICAL"}}}</t>
  </si>
  <si>
    <t>Un club de fútbol tiene {{T1}} socios. Descompón ese número siguiendo este ejemplo: 534 = 5 × 100 + 3 × 10 + 4.</t>
  </si>
  <si>
    <t>Q1= [1, 2]
Q2-Q5= Min= 1; Max= 9; Step= 1</t>
  </si>
  <si>
    <t xml:space="preserve">T1 = {{Q1}}*10000 + {{Q2}}*1000 + {{Q3}}*100 + {{Q4}}*10+{{Q5}}
A1 = {{Q1}} \times 10000+ {{Q2}} \times 1000 + {{Q3}} \times 100 + {{Q4}} \times 10 + {{Q5}} </t>
  </si>
  <si>
    <t>&lt;p&gt;Un número puede descomponerse como la suma de sus cifras multiplicadas por 10, 100, 1 000 o 10 000, según su posición en el número.&lt;/p&gt;&lt;p&gt;{{T1}} = {{Q1}} × 10 000 + ...&lt;/p&gt;</t>
  </si>
  <si>
    <t>Un número puede descomponerse como la suma de sus cifras multiplicadas por 1, 10, 100, 1 000, etcétera, según su posición en el número.</t>
  </si>
  <si>
    <t>{"id":"M4-NyO-37c-A-1","stimulus":"&lt;p&gt;Um clube de futebol tem {{T1}} membros. Decomponha esse número seguindo este exemplo: 534 = 5 × 100 + 3 × 10 + 4.&lt;/p&gt;","template":"&lt;p style=\"text-align: center\"&gt;{{T1}} = {{response}}&lt;/p&gt;","hint":"&lt;p&gt;Um número pode ser decomposto como a soma de seus algarismos multiplicados por 10, 100, 1 000 ou 10 000, de acordo com a posição de cada algarismo no número.&lt;/p&gt;&lt;p style=\"text-align: center\"&gt;{{T1}}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t>
  </si>
  <si>
    <t>Se han vendido en un solo día {{T1}} unidades de un nuevo helado. Descompón ese número siguiendo este ejemplo: 975 = 9 × 100 + 7 × 10 + 5.</t>
  </si>
  <si>
    <t>T1 = {{Q1}}*10000 + {{Q2}}*1000 + {{Q3}}*100 + {{Q4}}*10+{{Q5}}
A1 = {{Q1}} \times 10000+ {{Q2}} \times 1000 + {{Q3}} \times 100 + {{Q4}} \times 10 + {{Q5}}</t>
  </si>
  <si>
    <t>{"id":"M4-NyO-37c-A-2","stimulus":"&lt;p&gt;Foram vendidas {{T1}} unidades de um novo sorvete em um único dia. Decomponha esse número seguindo este exemplo: 975 = 9 × 100 + 7 × 10 + 5.&lt;/p&gt;","template":"&lt;p style=\"text-align: center\"&gt;{{T1}} = {{response}}&lt;/p&gt;","hint":"&lt;p&gt;Um número pode ser decomposto como a soma de seus algarismos multiplicados por 10, 100, 1 000 ou 10 000, de acordo com a posição de cada algarismo no número.&lt;/p&gt;&lt;p style=\"text-align: center\"&gt;{{T1}}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t>
  </si>
  <si>
    <t>Se estima que en una ciudad hay {{T1}} motocicletas. Descompón ese número siguiendo este ejemplo: 231 = 3 × 100 + 2 × 10 + 1.</t>
  </si>
  <si>
    <t>{"id":"M4-NyO-37c-A-3","stimulus":"&lt;p&gt;Em uma determinada cidade, estima-se que existam {{T1}} motocicletas. Decomponha esse número seguindo este exemplo: 231 = 3 × 100 + 2 × 10 + 1.&lt;/p&gt;","template":"&lt;p style=\"text-align: center\"&gt;{{T1}} = {{response}}&lt;/p&gt;","hint":"&lt;p&gt;Um número pode ser decomposto como a soma de seus algarismos multiplicados por 10, 100, 1 000 ou 10 000, de acordo com a posição de cada algarismo no número.&lt;/p&gt;&lt;p style=\"text-align: center\"&gt;{{T1}}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t>
  </si>
  <si>
    <t>Una aplicación para móvil ha tenido {{T1}} descargas. Descompón ese número siguiendo este ejemplo: 556 = 5 × 100 + 5 × 10 + 6.</t>
  </si>
  <si>
    <t>{"id":"M4-NyO-37c-A-4","stimulus":"&lt;p&gt;Um aplicativo de celular obteve {{T1}} &lt;i&gt;downloads&lt;/i&gt;. Decomponha esse número seguindo este exemplo: 556 = 5 × 100 + 5 × 10 + 6.&lt;/p&gt;","template":"&lt;p style=\"text-align: center\"&gt;{{T1}} = {{response}}&lt;/p&gt;","hint":"&lt;p&gt;Um número pode ser decomposto como a soma de seus algarismos multiplicados por 10, 100, 1 000 ou 10 000, de acordo com a posição de cada algarismo no número.&lt;/p&gt;&lt;p style=\"text-align: center\"&gt;{{T1}}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t>
  </si>
  <si>
    <t>Una cadena de gimnasios tiene {{T1}} abonados por todo el país. Descompón ese número siguiendo este ejemplo: 874 = 8 × 100 + 7 × 10 + 4.</t>
  </si>
  <si>
    <t>{"id":"M4-NyO-37c-A-5","stimulus":"&lt;p&gt;Uma rede de academias tem {{T1}} assinantes em todo o país. Decomponha esse número seguindo este exemplo: 874 = 8 × 100 + 7 × 10 + 4.&lt;/p&gt;","template":"&lt;p style=\"text-align: center\"&gt;{{T1}} = {{response}}&lt;/p&gt;","hint":"&lt;p&gt;Um número pode ser decomposto como a soma de seus algarismos multiplicados por 10, 100, 1 000 ou 10 000, de acordo com a posição de cada algarismo no número.&lt;/p&gt;&lt;p style=\"text-align: center\"&gt;{{T1}}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t>
  </si>
  <si>
    <t>M4-NyO-1b</t>
  </si>
  <si>
    <t>Escribe números naturales de 6 o 7 cifras (pasa texto a número)</t>
  </si>
  <si>
    <t>Une la forma escrita de los números con su forma numérica.
{{T1}} - {{A1}}
{{T2}} - {{A2}}
{{T3}} - {{A3}}</t>
  </si>
  <si>
    <t>Q1-Q2= Min=100000; Max=999999; Step =1
Q3-Q4= Min=1000000; Max=9999999; Step =1</t>
  </si>
  <si>
    <t>{{T1}} = Lemonlib.numToWords({{Q1}})
{{T2}} = Lemonlib.numToWords({{Q2}})
{{T3}} = Lemonlib.numToWords({{Q3}})
{{T4}} = Lemonlib.numToWords({{Q4}})
{{A1}} = {{Q1}}
{{A2}} = {{Q2}}
{{A3}} = {{Q3}}
{{A4}} = {{Q4}}</t>
  </si>
  <si>
    <t>{
 "id": "M4-NyO-1b-I-1",
 "stimulus": "&lt;p&gt;Combine a forma escrita por extenso de cada número com a forma escrita por algarismos.&lt;/p&gt;",
 "hint": "&lt;p&gt;A posição de cada algarismo determina a forma como o número é lido.&lt;/p&gt;",
 "feedback": "&lt;p&gt;A posição de cada algarismo determina a forma como o número é lido. Por isso, 30 se lê diferente de 300.&lt;/p&gt;",
 "seed": {
 "parameters": [
 {
 "name": "Q1",
 "label": null,
 "min": 100000,
 "max": 999999,
 "step": 1
 },
 {
 "name": "Q2",
 "label": null,
 "min": 100000,
 "max": 999999,
 "step": 1
 },
 {
 "name": "Q3",
 "label": null,
 "min": 1000000,
 "max": 9999999,
 "step": 1
 },
 {
 "name": "Q4",
 "label": null,
 "min": 1000000,
 "max": 9999999,
 "step": 1
 }
 ],
 "calculated": [
 {
 "name": "T1",
 "label": "{{function}}",
 "function": "Lemonlib.numToWords({{Q1}}, 'pt')",
 "temp": true
 },
 {
 "name": "T2",
 "label": "{{function}}",
 "function": "Lemonlib.numToWords({{Q2}}, 'pt')",
 "temp": true
 },
 {
 "name": "T3",
 "label": "{{function}}",
 "function": "Lemonlib.numToWords({{Q3}}, 'pt')",
 "temp": true
 },
 {
 "name": "T4",
 "label": "{{function}}",
 "function": "Lemonlib.numToWords({{Q4}}, 'pt')",
 "temp": true
 },
 {
 "name": "A1",
 "label": "{{T1}}",
 "function": "{{Q1}}"
 },
 {
 "name": "A2",
 "label": "{{T2}}",
 "function": "{{Q2}}"
 },
 {
 "name": "A3",
 "label": "{{T3}}",
 "function": "{{Q3}}"
 },
 {
 "name": "A4",
 "label": "{{T4}}",
 "function": "{{Q4}}"
 }
 ],
 "uniques": true
 },
 "algorithm": {
 "name": "linkOperationResult",
 "params": {
 "invert": true
 },
 "template": "Match list"
 }
 }</t>
  </si>
  <si>
    <t>CC</t>
  </si>
  <si>
    <t xml:space="preserve">Q1= Min=100000; Max=999999; Step =1
</t>
  </si>
  <si>
    <t>{
    "id": "M4-NyO-1b-E-1",
    "stimulus": "&lt;p&gt;Escreva o número a seguir usando algarismos.&lt;/p&gt;",
    "hint": "&lt;p&gt;A posição de cada algarismo determina a forma como o número é lido.&lt;/p&gt;",
    "feedback": "&lt;p&gt;A posição de cada algarismo determina a forma como o número é lido. Por isso, 30 se lê diferente de 300.&lt;/p&gt;",
    "template": "&lt;p&gt;O número {{T1}} é {{response}}.&lt;/p&gt;",
    "seed": {
        "parameters": [
            {
                "name": "Q1",
                "label": null,
                "min": 100000,
                "max": 999999,
                "step": 1
            }
        ],
        "calculated": [
            {
                "name": "T1",
                "label": "{{function}}",
                "function": "Lemonlib.numToWords({{Q1}}, 'pt')",
                "temp": true
            },
            {
                "name": "A1",
                "function": "{{Q1}}"
            }
        ],
        "uniques": true
    },
    "algorithm": {
        "name": "calculateOperation",
        "params": {
            "method": "equivLiteral","keyboard": "NUMERICAL"
        }
    }
}</t>
  </si>
  <si>
    <t xml:space="preserve">Q3= Min=1000000; Max=9999999; Step =1
</t>
  </si>
  <si>
    <t>{{T1}} = Lemonlib.numToWords({{Q3}})
{{A1}} = {{Q3}}</t>
  </si>
  <si>
    <t>{
    "id": "M4-NyO-1b-E-2",
    "stimulus": "&lt;p&gt;Escreva o número a seguir usando algarismos.&lt;/p&gt;",
    "hint": "&lt;p&gt;O valor de cada algarismo é posicional, ou seja, depende do lugar que ocupa no número.&lt;/p&gt;",
    "feedback": "&lt;p&gt;A posição de cada algarismo determina a forma como o número é lido. Por isso, 30 se lê diferente de 300.&lt;/p&gt;",
    "template": "&lt;p&gt;O número {{T1}} é {{response}}.&lt;/p&gt;",
    "seed": {
        "parameters": [
            {
                "name": "Q3",
                "label": null,
                "min": 1000000,
                "max": 9999999,
                "step": 1
            }
        ],
        "calculated": [
            {
                "name": "T1",
                "label": "{{function}}",
                "function": "Lemonlib.numToWords({{Q3}}, 'pt')",
                "temp": true
            },
            {
                "name": "A1",
                "function": "{{Q3}}"
            }
        ],
        "uniques": true
    },
    "algorithm": {
        "name": "calculateOperation",
        "params": {
            "method": "equivLiteral","keyboard": "NUMERICAL"
        }
    }
}</t>
  </si>
  <si>
    <t>Han encontrado un fósil con unos {{T1}} años de antigüedad. Escribe este número con cifras.</t>
  </si>
  <si>
    <t>El fósil tiene unos {{A1}} años de antigüedad.</t>
  </si>
  <si>
    <t xml:space="preserve">Q3= Min=1000000; Max=1500000; Step =10000
</t>
  </si>
  <si>
    <t>{
    "id": "M4-NyO-1b-A-1",
    "stimulus": "&lt;p&gt;Foi encontrado um fóssil que tem {{T1}} anos. Escreva este número usando algarismos.&lt;/p&gt;",
    "template": "&lt;p&gt;O número {{T1}} é {{response}}.&lt;/p&gt;",
    "hint": "&lt;p&gt;O valor de cada algarismo é posicional, ou seja, depende do lugar que ocupa no número.&lt;/p&gt;",
    "feedback": "&lt;p&gt;A posição de cada algarismo determina a forma como o número é lido. Por isso, 30 se lê diferente de 300.&lt;/p&gt;",
    "seed": {
        "parameters": [
            {
                "name": "Q3",
                "label": null,
                "min": 1000000,
                "max": 1500000,
                "step": 10000
            }
        ],
        "calculated": [
            {
                "name": "T1",
                "label": "{{function}}",
                "function": "Lemonlib.numToWords({{Q3}}, 'pt')",
                "temp": true
            },
            {
                "name": "A1",
                "function": "{{Q3}}"
            }
        ],
        "uniques": true
    },
    "algorithm": {
        "name": "calculateOperation",
        "params": {
            "method": "equivLiteral","keyboard": "NUMERICAL"
        }
    }
}</t>
  </si>
  <si>
    <t>Hay {{T1}} personas suscritas a un periódico. Escribe este número con cifras.</t>
  </si>
  <si>
    <t>Hay {{A1}} personas suscritas.</t>
  </si>
  <si>
    <t xml:space="preserve">Q3= Min=1000000; Max=1500000; Step =1
</t>
  </si>
  <si>
    <t>{
    "id": "M4-NyO-1b-A-2",
    "stimulus": "&lt;p&gt;Um jornal possui {{T1}} assinantes. Escreva este número usando algarismos.&lt;/p&gt;",
    "template": "&lt;p&gt;O jornal tem {{response}} assinantes.&lt;/p&gt;",
    "hint": "&lt;p&gt;O valor de cada algarismo é posicional, ou seja, depende do lugar que ocupa no número.&lt;/p&gt;",
    "feedback": "&lt;p&gt;A posição de cada algarismo determina a forma como o número é lido. Por isso, 30 se lê diferente de 300.&lt;/p&gt;",
    "seed": {
        "parameters": [
            {
                "name": "Q3",
                "label": null,
                "min": 1000000,
                "max": 1500000,
                "step": 1
            }
        ],
        "calculated": [
            {
                "name": "T1",
                "label": "{{function}}",
                "function": "Lemonlib.numToWords({{Q3}}, 'pt')",
                "temp": true
            },
            {
                "name": "A1",
                "function": "{{Q3}}"
            }
        ],
        "uniques": true
    },
    "algorithm": {
        "name": "calculateOperation",
        "params": {
            "method": "equivLiteral","keyboard": "NUMERICAL"
        }
    }
}</t>
  </si>
  <si>
    <t>Hay {{T1}} personas conectadas a la transmisión de un &lt;i&gt;youtuber.&lt;/i&gt; Escribe este número con cifras.</t>
  </si>
  <si>
    <t>Hay {{A1}} personas conectadas.</t>
  </si>
  <si>
    <t xml:space="preserve">Q1= Min=100000; Max=399999; Step =1
</t>
  </si>
  <si>
    <t>{
    "id": "M4-NyO-1b-A-3",
    "stimulus": "&lt;p&gt;Há {{T1}} pessoas conectadas a uma transmissão de uma &lt;i&gt;youtuber.&lt;/i&gt; Escreva este número usando algarismos.&lt;/p&gt;",
    "template": "&lt;p&gt;Há {{response}} pessoas conectadas.&lt;/p&gt;",
    "hint": "&lt;p&gt;O valor de cada algarismo é posicional, ou seja, depende do lugar que ocupa no número.&lt;/p&gt;",
    "feedback": "&lt;p&gt;A posição de cada algarismo determina a forma como o número é lido. Por isso, 30 se lê diferente de 300.&lt;/p&gt;",
    "seed": {
        "parameters": [
            {
                "name": "Q1",
                "label": null,
                "min": 100000,
                "max": 399999,
                "step": 1
            }
        ],
        "calculated": [
            {
                "name": "T1",
                "label": "{{function}}",
                "function": "Lemonlib.numToWords({{Q1}}, 'pt')",
                "temp": true
            },
            {
                "name": "A1",
                "function": "{{Q1}}"
            }
        ],
        "uniques": true
    },
    "algorithm": {
        "name": "calculateOperation",
        "params": {
            "method": "equivLiteral","keyboard": "NUMERICAL"
        }
    }
}</t>
  </si>
  <si>
    <t>En una biblioteca hay {{T1}} libros. Escribe este número con cifras.</t>
  </si>
  <si>
    <t>Hay {{A1}} libros.</t>
  </si>
  <si>
    <t>{
    "id": "M4-NyO-1b-A-4",
    "stimulus": "&lt;p&gt;Em uma biblioteca há {{T1}} livros. Escreva este número usando algarismos.&lt;/p&gt;",
    "template": "&lt;p&gt;Há {{response}} livros.&lt;/p&gt;",
    "hint": "&lt;p&gt;O valor de cada algarismo é posicional, ou seja, depende do lugar que ocupa no número.&lt;/p&gt;",
    "feedback": "&lt;p&gt;A posição de cada algarismo determina a forma como o número é lido. Por isso, 30 se lê diferente de 300.&lt;/p&gt;",
    "seed": {
        "parameters": [
            {
                "name": "Q1",
                "label": null,
                "min": 100000,
                "max": 399999,
                "step": 1
            }
        ],
        "calculated": [
            {
                "name": "T1",
                "label": "{{function}}",
                "function": "Lemonlib.numToWords({{Q1}}, 'pt')",
                "temp": true
            },
            {
                "name": "A1",
                "function": "{{Q1}}"
            }
        ],
        "uniques": true
    },
    "algorithm": {
        "name": "calculateOperation",
        "params": {
            "method": "equivLiteral","keyboard": "NUMERICAL"
        }
    }
}</t>
  </si>
  <si>
    <t>A lo largo de un mes {{T1}} personas han visitado un monumento. Escribe este número con cifras.</t>
  </si>
  <si>
    <t>Han visitado el monumento {{A1}} personas.</t>
  </si>
  <si>
    <t xml:space="preserve">Q3= Min=1000000; Max=5000000; Step =1
</t>
  </si>
  <si>
    <t>{
    "id": "M4-NyO-1b-A-5",
    "stimulus": "&lt;p&gt;Ao longo de um mês {{T1}} pessoas visitaram um monumento. Escreva este número usando algarismos.&lt;/p&gt;",
    "template": "&lt;p&gt;Visitaram o monumento {{response}} pessoas.&lt;/p&gt;",
    "hint": "&lt;p&gt;O valor de cada algarismo é posicional, ou seja, depende do lugar que ocupa no número.&lt;/p&gt;",
    "feedback": "&lt;p&gt;A posição de cada algarismo determina a forma como o número é lido. Por isso, 30 se lê diferente de 300.&lt;/p&gt;",
    "seed": {
        "parameters": [
            {
                "name": "Q3",
                "label": null,
                "min": 1000000,
                "max": 5000000,
                "step": 1
            }
        ],
        "calculated": [
            {
                "name": "T1",
                "label": "{{function}}",
                "function": "Lemonlib.numToWords({{Q3}}, 'pt')",
                "temp": true
            },
            {
                "name": "A1",
                "function": "{{Q3}}"
            }
        ],
        "uniques": true
    },
    "algorithm": {
        "name": "calculateOperation",
        "params": {
            "method": "equivLiteral","keyboard": "NUMERICAL"
        }
    }
}</t>
  </si>
  <si>
    <t>M4-NyO-1c</t>
  </si>
  <si>
    <t>Descompone números naturales de forma aditiva y de forma aditivo-multiplicativa atendiendo al valor posicional de las cifras</t>
  </si>
  <si>
    <t>Señala si las siguientes descomposiciones son correctas o incorrectas.
{{Q0}}{{Q1}}{{Q2}} {{Q3}}{{Q4}}{{Q5}} = {{Q0}} × 100 000 + {{Q1}} × 10 000 + {{Q2}} × 1 000 + {{Q3}} × 100 + {{Q4}} × 10 + {{Q5}}*
{{Q1}}{{Q3}}{{Q5}} 0{{Q7}}0 = {{Q1}} × 100 000 + {{Q3}} × 10 000 + {{Q5}} × 1 000 + {{Q7}} × 10*
{{Q0}} {{Q1}}{{Q2}}{{Q8}} {{Q3}}{{Q7}}0 = {{Q0}} × 1 000 000 + {{Q1}} × 100 000 + {{Q2}} × 10 000 + {{Q8}} × 1 000 + {{Q3}} × 100 +{{Q7}} × 10*
{{Q4}}0{{Q8}} {{Q1}}00 = {{Q4}} × 10 000 + {{Q8}} × 1 000 + {{Q1}} × 100
{{Q4}}{{Q5}}0 {{Q6}}0{{Q7}} = {{Q4}} × 100 000 + {{Q5}} × 10 000 + {{Q6}} × 10 000 + {{Q7}} × 10 000
{{Q1}} {{Q2}}{{Q6}}{{Q8}} {{Q4}}0{{Q8}} = {{Q1}} × 1 000 000 + {{Q2}} × 100 000 + {{Q6}} × 10 000 + {{Q8}} × 1 000 + {{Q4}} × 100 + {{Q8}} × 10
(se ven 3, dos correctas)</t>
  </si>
  <si>
    <t>Q0-Q8= Min= 1; Max= 9; Step= 1</t>
  </si>
  <si>
    <t>Un número se puede descomponer como la suma de sus cifras seguidas de ceros.
A4=La descomposición correcta es {{Q4}}0{{Q8}} {{Q1}}00 = {{Q4}} × 100 000 + {{Q8}} × 1 000 + {{Q1}} × 100 
A5={{Q4}}{{Q5}}0 {{Q6}}0{{Q7}} = {{Q4}} × 100 000 + {{Q5}} × 10 000 + {{Q6}} × 100 + {{Q7}}
A6={{Q1}} {{Q2}}{{Q6}}{{Q8}} {{Q4}}0{{Q8}} ={{Q1}} × 1 000 000 + {{Q2}} × 100 000 +  {{Q6}} × 10 000 + {{Q8}} × 1 000 + {{Q4}} × 100 + {{Q8}}</t>
  </si>
  <si>
    <t>{
    "id": "M4-NyO-1c-I-1",
    "stimulus": "&lt;p&gt;Indique se as seguintes decomposições estão corretas ou incorretas.&lt;/p&gt;",
    "hint": "&lt;p&gt;Um número pode ser decomposto como a soma de seus dígitos seguidos de zeros.&lt;/p&gt;",
    "feedback": "&lt;p&gt;Um número pode ser decomposto como a soma de seus dígitos seguidos de zeros.&lt;/p&gt;",
    "template": "",
    "seed": {
        "parameters": [
            {
                "name": "Q0",
                "label": null,
                "min": 1,
                "max": 9,
                "step": 1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"A1",
                "label": "{{Q0}}{{Q1}}{{Q2}} {{Q3}}{{Q4}}{{Q5}} = {{Q0}} × 100 000 + {{Q1}} × 10 000 + {{Q2}} × 1 000 + {{Q3}} × 100 + {{Q4}} × 10 + {{Q5}}"
            },
            {
                "name": "A2",
                "label": "{{Q1}}{{Q3}}{{Q5}} 0{{Q7}}0 = {{Q1}} × 100 000 + {{Q3}} × 10 000 + {{Q5}} × 1 000 + {{Q7}} × 10"
            },
            {
                "name": "A3",
                "label": "{{Q0}} {{Q1}}{{Q2}}{{Q8}} {{Q3}}{{Q7}}0 = {{Q0}} × 1 000 000 + {{Q1}} × 100 000 + {{Q2}} × 10 000 + {{Q8}} × 1 000 + {{Q3}} × 100 +{{Q7}} × 10"
            },
            {
                "name": "A4",
                "label": "{{Q4}}0{{Q8}} {{Q1}}00 = {{Q4}} × 10 000 + {{Q8}} × 1 000 + {{Q1}} × 100",
                "incorrect": true,
                "feedback": "&lt;p&gt;La descomposición correcta es {{Q4}}0{{Q8}} {{Q1}}00 = {{Q4}} × 100 000 + {{Q8}} × 1000 + {{Q1}} × 100&lt;/p&gt;"
            },
            {
                "name": "A5",
                "label": "{{Q4}}{{Q5}}0 {{Q6}}0{{Q7}} = {{Q4}} × 100 000 + {{Q5}} × 10 000 + {{Q6}} × 10 000 + {{Q7}} × 10 000",
                "incorrect": true,
                "feedback": "&lt;p&gt;La descomposición correcta es {{Q4}}{{Q5}}0 {{Q6}}0{{Q7}} = {{Q4}} × 100 000 + {{Q5}} × 10 000 + {{Q6}} × 100 + {{Q7}}&lt;/p&gt;"
            },
            {
                "name": "A4",
                "label": "{{Q1}} {{Q2}}{{Q6}}{{Q8}} {{Q4}}0{{Q8}} = {{Q1}} × 1 000 000 + {{Q2}} × 100 000 + {{Q6}} × 10 000 + {{Q8}} × 1 000 + {{Q4}} × 100 + {{Q8}} × 10",
                "incorrect": true,
                "feedback": "&lt;p&gt;La descomposición correcta es {{Q1}} {{Q2}}{{Q6}}{{Q8}} {{Q4}}0{{Q8}} ={{Q1}} × 1 000 000 + {{Q2}} × 100 000 +  {{Q6}} × 10 000 + {{Q8}} × 1 000 + {{Q4}} × 100 + {{Q8}}&lt;/p&gt;"
            }
        ],
        "uniques": true
    },
    "algorithm": {
        "name": "trueFalse",
        "template": "Choice matrix – inline",
        "params": {
            "countCorrect": 2,
            "countIncorrect": 1,
            "showCheckIcon": false,
            "options": [
                "Correta",
                "Incorreta"
            ]
        }
    }
}</t>
  </si>
  <si>
    <t>Descompón el siguiente número. Escribe primero las centenas de millar y, por último, las unidades.</t>
  </si>
  <si>
    <t xml:space="preserve">{{Q0}}{{Q1}}{{Q2}} {{Q3}}0{{Q4}} = {{A0}} + {{A1}} + {{A2}} + {{A3}} + {{A4}} </t>
  </si>
  <si>
    <t>A0={{Q0}}*100000
A1= {{Q1}}*10000
A2 ={{Q2}}*1000
A3 ={{Q3}}*100
A4 ={{Q4}}</t>
  </si>
  <si>
    <t>{
    "id": "M4-NyO-1c-E-1",
    "stimulus": "&lt;p&gt;Decomponha o seguinte número. Escreva primero as centenas de milhar e, por último, as unidades.&lt;/p&gt;",
    "template": "&lt;p style=\"text-align: center\"&gt;{{Q0}}{{Q1}}{{Q2}} {{Q3}}0{{Q4}} = {{response}} + {{response}} + {{response}} + {{response}} + {{response}}&lt;/p&gt;",
    "hint": "&lt;p&gt;Um número pode ser decomposto como a soma de seus dígitos seguidos de zeros.&lt;/p&gt;",
    "feedback": "&lt;p&gt;Um número pode ser decomposto como a soma de seus dígitos seguidos de zeros.&lt;/p&gt;",
    "seed": {
        "parameters": [
            {
                "name": "Q0",
                "label": null,
                "min": 1,
                "max": 9,
                "step": 1
            },
            {
                "name": "Q1",
                "label": null,
                "min": 1,
                "max": 9,
                "step": 1
            },
            {
                "name": "Q2",
                "label": null,
                "min": 1,
                "max": 9,
                "step": 1
            },
            {
                "name": "Q3",
                "label": null,
                "min": 1,
                "max": 9,
                "step": 1
            },
            {
                "name": "Q4",
                "label": null,
                "min": 1,
                "max": 9,
                "step": 1
            }
        ],
        "calculated": [
            {
                "name": "A0",
                "function": "{{Q0}}*100000"
            },
            {
                "name": "A1",
                "function": "{{Q1}}*10000"
            },
            {
                "name": "A2",
                "function": "{{Q2}}*1000"
            },
            {
                "name": "A3",
                "function": "{{Q3}}*100"
            },
            {
                "name": "A4",
                "function": "{{Q4}}"
            }
        ],
        "uniques": true
    },
    "algorithm": {
        "name": "calculateOperation",
        "params": {
            "method": "equivLiteral","keyboard": "NUMERICAL"
        }
    }
}</t>
  </si>
  <si>
    <t xml:space="preserve">{{Q0}}{{Q1}}0 0{{Q3}}{{Q4}} = {{A0}} + {{A1}} + {{A3}} + {{A4}} </t>
  </si>
  <si>
    <t>A0={{Q0}}*100000
A1= {{Q1}}*10000
A3 ={{Q3}}*10
A4 ={{Q4}}</t>
  </si>
  <si>
    <t>{
    "id": "M4-NyO-1c-E-2",
    "stimulus": "&lt;p&gt;Decomponha o seguinte número. Escreva primero as centenas de milhar e, por último, as unidades.&lt;/p&gt;",
    "template": "&lt;p style=\"text-align: center\"&gt;{{Q0}}{{Q1}}0 0{{Q3}}{{Q4}} = {{response}} + {{response}} + {{response}} + {{response}}&lt;/p&gt;",
    "hint": "&lt;p&gt;Um número pode ser decomposto como a soma de seus dígitos seguidos de zeros.&lt;/p&gt;",
    "feedback": "&lt;p&gt;Um número pode ser decomposto como a soma de seus dígitos seguidos de zeros.&lt;/p&gt;",
    "seed": {
        "parameters": [
            {
                "name": "Q0",
                "label": null,
                "min": 1,
                "max": 9,
                "step": 1
            },
            {
                "name": "Q1",
                "label": null,
                "min": 1,
                "max": 9,
                "step": 1
            },
            {
                "name": "Q2",
                "label": null,
                "min": 1,
                "max": 9,
                "step": 1
            },
            {
                "name": "Q3",
                "label": null,
                "min": 1,
                "max": 9,
                "step": 1
            },
            {
                "name": "Q4",
                "label": null,
                "min": 1,
                "max": 9,
                "step": 1
            }
        ],
        "calculated": [
            {
                "name": "A0",
                "function": "{{Q0}}*100000"
            },
            {
                "name": "A1",
                "function": "{{Q1}}*10000"
            },
            {
                "name": "A3",
                "function": "{{Q3}}*10"
            },
            {
                "name": "A4",
                "function": "{{Q4}}"
            }
        ],
        "uniques": true
    },
    "algorithm": {
        "name": "calculateOperation",
        "params": {
            "method": "equivLiteral","keyboard": "NUMERICAL"
        }
    }
}</t>
  </si>
  <si>
    <t>Según sus cuentas, una ONG ha comprobado que tiene {{T1}} socios. Descompón ese número siguiendo este ejemplo: 534 = 5 × 100 + 3 × 10 + 4.</t>
  </si>
  <si>
    <t>Q1= Min= 1; Max= 2; Step= 1
Q2-Q6= Min= 1; Max= 9; Step= 2</t>
  </si>
  <si>
    <t>T1 = {{Q1}}*100000 + {{Q2}}*10000 + {{Q3}}*1000 + {{Q4}}*100+{{Q5}}*10+{{Q6}}
A1 = {{Q1}} \times 100000+ {{Q2}} \times 10000 + {{Q3}} \times 1000 + {{Q4}} \times 100 + {{Q5}} \times 10 + {{Q6}}</t>
  </si>
  <si>
    <t>Un número puede descomponerse como la suma de sus cifras multiplicadas por 10, 100, 1 000, etc., según su posición en el número.</t>
  </si>
  <si>
    <t>{
    "id": "M4-NyO-1c-A-1",
    "stimulus": "&lt;p&gt;De acordo com seus registros, uma ONG verificou que tem {{T1}} parceiros. Decomponha esse número seguindo este exemplo: 534 = 5 × 100 + 3 × 10 + 4.&lt;/p&gt;",
    "template": "&lt;p style=\"text-align: center\"&gt;{{T1}} = {{response}}&lt;/p&gt;",
    "hint": "&lt;p&gt;Um número pode ser decomposto como a soma de seus algarismos multiplicados por 10, 100, 1 000 etc., de acordo com a posição de cada algarismo no número.&lt;/p&gt;",
    "feedback": "&lt;p&gt;Um número pode ser decomposto como a soma de seus algarismos multiplicados por 10, 100, 1 000 etc., de acordo com a posição de cada algarismo no número.&lt;/p&gt;",
    "seed": {
        "parameters": [
            {
                "name": "Q1",
                "label": null,
                "min": 1,
                "max": 2,
                "step": 1
            },
            {
                "name": "Q2",
                "label": null,
                "min": 1,
                "max": 9,
                "step": 2
            },
            {
                "name": "Q3",
                "label": null,
                "min": 1,
                "max": 9,
                "step": 2
            },
            {
                "name": "Q4",
                "label": null,
                "min": 1,
                "max": 9,
                "step": 2
            },
            {
                "name": "Q5",
                "label": null,
                "min": 1,
                "max": 9,
                "step": 2
            },
            {
                "name": "Q6",
                "label": null,
                "min": 1,
                "max": 9,
                "step": 2
            }
        ],
        "calculated": [
            {
                "name": "T1",
                "function": "{{Q1}}*100000 + {{Q2}}*10000 + {{Q3}}*1000 + {{Q4}}*100+{{Q5}}*10+{{Q6}}",
                "temp": true
            },
            {
                "name": "A1",
                "function": "{{Q1}}\\times100000+{{Q2}}\\times10000+{{Q3}}\\times1000+{{Q4}}\\times100+{{Q5}}\\times10+{{Q6}}"
            }
        ],
        "uniques": true
    },
    "algorithm": {
        "name": "calculateOperation",
        "params": {
            "method": "equivLiteral","keyboard": "INTERMEDIATE"
        }
    }
}</t>
  </si>
  <si>
    <t>Se han vendido {{T1}} unidades de un nuevo vehículo. Descompón el número de vehículos siguiendo este ejemplo: 975 = 9 × 100 + 7 × 10 + 5.</t>
  </si>
  <si>
    <t>{
    "id": "M4-NyO-1c-A-2",
    "stimulus": "&lt;p&gt;Fora vendidas {{T1}} unidades de um novo carro. Decomponha o número de carros seguindo este exemplo: 975 = 9 × 100 + 7 × 10 + 5.&lt;/p&gt;",
    "template": "&lt;p style=\"text-align: center\"&gt;{{T1}} = {{response}}&lt;/p&gt;",
    "hint": "&lt;p&gt;Um número pode ser decomposto como a soma de seus algarismos multiplicados por 10, 100, 1 000 etc., de acordo com a posição de cada algarismo no número.&lt;/p&gt;",
    "feedback": "&lt;p&gt;Um número pode ser decomposto como a soma de seus algarismos multiplicados por 10, 100, 1 000 etc., de acordo com a posição de cada algarismo no número.&lt;/p&gt;",
    "seed": {
        "parameters": [
            {
                "name": "Q1",
                "label": null,
                "min": 1,
                "max": 2,
                "step": 1
            },
            {
                "name": "Q2",
                "label": null,
                "min": 1,
                "max": 9,
                "step": 2
            },
            {
                "name": "Q3",
                "label": null,
                "min": 1,
                "max": 9,
                "step": 2
            },
            {
                "name": "Q4",
                "label": null,
                "min": 1,
                "max": 9,
                "step": 2
            },
            {
                "name": "Q5",
                "label": null,
                "min": 1,
                "max": 9,
                "step": 2
            },
            {
                "name": "Q6",
                "label": null,
                "min": 1,
                "max": 9,
                "step": 2
            }
        ],
        "calculated": [
            {
                "name": "T1",
                "function": "{{Q1}}*100000 + {{Q2}}*10000 + {{Q3}}*1000 + {{Q4}}*100+{{Q5}}*10+{{Q6}}",
                "temp": true
            },
            {
                "name": "A1",
                "function": "{{Q1}}\\times100000+{{Q2}}\\times10000+{{Q3}}\\times1000+{{Q4}}\\times100+{{Q5}}\\times10+{{Q6}}"
            }
        ],
        "uniques": true
    },
    "algorithm": {
        "name": "calculateOperation",
        "params": {
            "method": "equivLiteral","keyboard": "INTERMEDIATE"
        }
    }
}</t>
  </si>
  <si>
    <t>Se estima que en un país hay {{T1}} bicicletas. Descompón el número de bicicletas siguiendo este ejemplo: 231 = 3 × 100 + 2 × 10 + 1.</t>
  </si>
  <si>
    <t>Q1= Min= 1; Max= 2; Step= 1
Q2-Q7= Min= 1; Max= 9; Step= 2</t>
  </si>
  <si>
    <t>T1 = {{Q1}}*1000000 + {{Q2}}*100000 + {{Q3}}*10000 + {{Q4}}*1000+{{Q5}}*100+{{Q6}}*10+{{Q7}}
A1 = {{Q1}} \times 1000000+ {{Q2}} \times 100000 + {{Q3}} \times 10000 + {{Q4}} \times 1000 + {{Q5}} \times 100 + {{Q6}} \times 10 + {{Q7}}</t>
  </si>
  <si>
    <t>{
    "id": "M4-NyO-1c-A-3",
    "stimulus": "&lt;p&gt;Estima-se que em um país existam {{T1}} bicicletas. Decomponha o número de bicicletas seguindo este exemplo: 231 = 3 × 100 + 2 × 10 + 1.&lt;/p&gt;",
    "template": "&lt;p style=\"text-align: center\"&gt;{{T1}} = {{response}}&lt;/p&gt;",
    "hint": "&lt;p&gt;Um número pode ser decomposto como a soma de seus algarismos multiplicados por 10, 100, 1 000 etc., de acordo com a posição de cada algarismo no número.&lt;/p&gt;",
    "feedback": "&lt;p&gt;Um número pode ser decomposto como a soma de seus algarismos multiplicados por 10, 100, 1 000 etc., de acordo com a posição de cada algarismo no número.&lt;/p&gt;",
    "seed": {
        "parameters": [
            {
                "name": "Q1",
                "label": null,
                "min": 1,
                "max": 2,
                "step": 1
            },
            {
                "name": "Q2",
                "label": null,
                "min": 1,
                "max": 9,
                "step": 2
            },
            {
                "name": "Q3",
                "label": null,
                "min": 1,
                "max": 9,
                "step": 2
            },
            {
                "name": "Q4",
                "label": null,
                "min": 1,
                "max": 9,
                "step": 2
            },
            {
                "name": "Q5",
                "label": null,
                "min": 1,
                "max": 9,
                "step": 2
            },
            {
                "name": "Q6",
                "label": null,
                "min": 1,
                "max": 9,
                "step": 2
            },
            {
                "name": "Q7",
                "label": null,
                "min": 1,
                "max": 9,
                "step": 2
            }
        ],
        "calculated": [
            {
                "name": "T1",
                "function": "{{Q1}}*1000000 + {{Q2}}*100000 + {{Q3}}*10000 + {{Q4}}*1000+{{Q5}}*100+{{Q6}}*10+{{Q7}}",
                "temp": true
            },
            {
                "name": "A1",
                "function": "{{Q1}}\\times1000000+{{Q2}}\\times100000+{{Q3}}\\times10000+{{Q4}}\\times1000+{{Q5}}\\times100+{{Q6}}\\times10+{{Q7}}"
            }
        ],
        "uniques": true
    },
    "algorithm": {
        "name": "calculateOperation",
        "params": {
            "method": "equivLiteral","keyboard": "INTERMEDIATE"
        }
    }
}</t>
  </si>
  <si>
    <t>Una página web ha recibido {{T1}} visitas. Descompón ese número siguiendo este ejemplo: 556 = 5 × 100 + 5 × 10 + 6.</t>
  </si>
  <si>
    <t>{
    "id": "M4-NyO-1c-A-4",
    "stimulus": "&lt;p&gt;Uma página da web recebeu {{T1}} visitas. Decomponha esse número seguindo este exemplo: 556 = 5 × 100 + 5 × 10 + 6.&lt;/p&gt;",
    "template": "&lt;p style=\"text-align: center\"&gt;{{T1}} = {{response}}&lt;/p&gt;",
    "hint": "&lt;p&gt;Um número pode ser decomposto como a soma de seus algarismos multiplicados por 10, 100, 1 000 etc., de acordo com a posição de cada algarismo no número.&lt;/p&gt;",
    "feedback": "&lt;p&gt;Um número pode ser decomposto como a soma de seus algarismos multiplicados por 10, 100, 1 000 etc., de acordo com a posição de cada algarismo no número.&lt;/p&gt;",
    "seed": {
        "parameters": [
            {
                "name": "Q1",
                "label": null,
                "min": 1,
                "max": 2,
                "step": 1
            },
            {
                "name": "Q2",
                "label": null,
                "min": 1,
                "max": 9,
                "step": 2
            },
            {
                "name": "Q3",
                "label": null,
                "min": 1,
                "max": 9,
                "step": 2
            },
            {
                "name": "Q4",
                "label": null,
                "min": 1,
                "max": 9,
                "step": 2
            },
            {
                "name": "Q5",
                "label": null,
                "min": 1,
                "max": 9,
                "step": 2
            },
            {
                "name": "Q6",
                "label": null,
                "min": 1,
                "max": 9,
                "step": 2
            },
            {
                "name": "Q7",
                "label": null,
                "min": 1,
                "max": 9,
                "step": 2
            }
        ],
        "calculated": [
            {
                "name": "T1",
                "function": "{{Q1}}*1000000 + {{Q2}}*100000 + {{Q3}}*10000 + {{Q4}}*1000+{{Q5}}*100+{{Q6}}*10+{{Q7}}",
                "temp": true
            },
            {
                "name": "A1",
                "function": "{{Q1}}\\times1000000+{{Q2}}\\times100000+{{Q3}}\\times10000+{{Q4}}\\times1000+{{Q5}}\\times100+{{Q6}}\\times10+{{Q7}}"
            }
        ],
        "uniques": true
    },
    "algorithm": {
        "name": "calculateOperation",
        "params": {
            "method": "equivLiteral","keyboard": "INTERMEDIATE"
        }
    }
}</t>
  </si>
  <si>
    <t>Una empresa de telefonía tiene {{T1}} clientes. Descompón ese número siguiendo este ejemplo: 874 = 8 × 100 + 7 × 10 + 4.</t>
  </si>
  <si>
    <t>{
    "id": "M4-NyO-1c-A-5",
    "stimulus": "&lt;p&gt;Uma companhia telefônica tem {{T1}} clientes. Decomponha esse número seguindo este exemplo: 874 = 8 × 100 + 7 × 10 + 4.&lt;/p&gt;",
    "template": "&lt;p style=\"text-align: center\"&gt;{{T1}} = {{response}}&lt;/p&gt;",
    "hint": "&lt;p&gt;Um número pode ser decomposto como a soma de seus algarismos multiplicados por 10, 100, 1 000 etc., de acordo com a posição de cada algarismo no número.&lt;/p&gt;",
    "feedback": "&lt;p&gt;Um número pode ser decomposto como a soma de seus algarismos multiplicados por 10, 100, 1 000 etc., de acordo com a posição de cada algarismo no número.&lt;/p&gt;",
    "seed": {
        "parameters": [
            {
                "name": "Q1",
                "label": null,
                "min": 1,
                "max": 2,
                "step": 1
            },
            {
                "name": "Q2",
                "label": null,
                "min": 1,
                "max": 9,
                "step": 2
            },
            {
                "name": "Q3",
                "label": null,
                "min": 1,
                "max": 9,
                "step": 2
            },
            {
                "name": "Q4",
                "label": null,
                "min": 1,
                "max": 9,
                "step": 2
            },
            {
                "name": "Q5",
                "label": null,
                "min": 1,
                "max": 9,
                "step": 2
            },
            {
                "name": "Q6",
                "label": null,
                "min": 1,
                "max": 9,
                "step": 2
            },
            {
                "name": "Q7",
                "label": null,
                "min": 1,
                "max": 9,
                "step": 2
            }
        ],
        "calculated": [
            {
                "name": "T1",
                "function": "{{Q1}}*1000000 + {{Q2}}*100000 + {{Q3}}*10000 + {{Q4}}*1000+{{Q5}}*100+{{Q6}}*10+{{Q7}}",
                "temp": true
            },
            {
                "name": "A1",
                "function": "{{Q1}}\\times1000000+{{Q2}}\\times100000+{{Q3}}\\times10000+{{Q4}}\\times1000+{{Q5}}\\times100+{{Q6}}\\times10+{{Q7}}"
            }
        ],
        "uniques": true
    },
    "algorithm": {
        "name": "calculateOperation",
        "params": {
            "method": "equivLiteral","keyboard": "INTERMEDIATE"
        }
    }
}</t>
  </si>
  <si>
    <t>M4-NyO-2a</t>
  </si>
  <si>
    <t>Ordena números naturales utilizando los símbolos de &lt; y &gt; (nºs de 6 y 7 cifras)</t>
  </si>
  <si>
    <t>Indica si las comparaciones son correctas o incorrectas.</t>
  </si>
  <si>
    <t>True or false
*: countCorrect= 2
*: countIncorrect= 2
*:options= "Correcto", "Incorrecto"</t>
  </si>
  <si>
    <t>Q1= Min= 7000000; Max= 7049999; Step= 1
Q2= Min= 750000; Max= 799999; Step= 1
Q3= Min= 1000000; Max= 1049999; Step= 1
Q4= Min= 1500; Max= 1999; Step= 1
Q5= Min= 100000; Max= 499999; Step= 1
Q6= Min= 5000000; Max= 9999999; Step= 1
Q7= Min= 100000; Max= 399999; Step= 1
Q8= Min= 4000000; Max= 9999999; Step= 1</t>
  </si>
  <si>
    <t>A1={{Q1}} &gt; {{Q2}}*
A2={{Q4}} &lt; {{Q3}}*
A3={{Q5}} &lt; {{Q6}}*
A4={{Q7}} &lt; {{Q8}}*
A5={{Q2}} &gt; {{Q1}}
A6={{Q3}} &lt; {{Q4}}
A7={{Q6}} &lt; {{Q5}}
A8={{Q8}} &lt; {{Q7}}</t>
  </si>
  <si>
    <t>Un número es mayor que otro (&gt;) cuando sus cifras de izquierda a derecha son más altas. En cambio, es menor que otro (&lt;) cuando sus cifras son más bajas.</t>
  </si>
  <si>
    <t>{
    "id": "M4-NyO-2a-I-1",
    "stimulus": "&lt;p&gt;Indica se as seguintes comparações estão corretas ou incorretas.&lt;/p&gt;",
    "template": "&lt;p&gt;Há {{response}} g de lentilhas restantes.&lt;/p&gt;",
    "hint": "&lt;p&gt;O símbolo &gt; significa &lt;i&gt;maior que&lt;/i&gt; e o símbolo &lt;, &lt;i&gt;menor que.&lt;/i&gt;&lt;/p&gt;",
    "feedback": "&lt;p&gt;Um número é maior que outro (&gt;) quando seus dígitos da esquerda para a direita são maiores. Em vez disso, é menor que outro (&lt;) quando seus dígitos são menores.&lt;/p&gt;",
    "seed": {
        "parameters": [
            {
                "name": "Q1",
                "label": null,
                "min": 7000000,
                "max": 7049999,
                "step": 1
            },
            {
                "name": "Q2",
                "label": null,
                "min": 750000,
                "max": 799999,
                "step": 1
            },
            {
                "name": "Q3",
                "label": null,
                "min": 1000000,
                "max": 1049999,
                "step": 1
            },
            {
                "name": "Q4",
                "label": null,
                "min": 1500,
                "max": 1999,
                "step": 1
            },
            {
                "name": "Q5",
                "label": null,
                "min": 100000,
                "max": 499999,
                "step": 1
            },
            {
                "name": "Q6",
                "label": null,
                "min": 5000000,
                "max": 9999999,
                "step": 1
            },
            {
                "name": "Q7",
                "label": null,
                "min": 100000,
                "max": 399999,
                "step": 1
            },
            {
                "name": "Q8",
                "label": null,
                "min": 4000000,
                "max": 9999999,
                "step": 1
            }
        ],
        "calculated": [
            {
                "name": "A1",
                "label": "{{Q1}} &gt; {{Q2}}",
                "function": ""
            },
            {
                "name": "A2",
                "label": "{{Q4}} &lt; {{Q3}}",
                "function": ""
            },
            {
                "name": "A3",
                "label": "{{Q5}} &lt; {{Q6}}",
                "function": ""
            },
            {
                "name": "A4",
                "label": "{{Q7}} &lt; {{Q8}}",
                "function": ""
            },
            {
                "name": "A5",
                "label": "{{Q2}} &gt; {{Q1}}",
                "function": "",
                "incorrect": true
            },
            {
                "name": "A6",
                "label": "{{Q3}} &lt; {{Q4}}",
                "function": "",
                "incorrect": true
            },
            {
                "name": "A7",
                "label": "{{Q6}} &lt; {{Q5}}",
                "function": "",
                "incorrect": true
            },
            {
                "name": "A8",
                "label": "{{Q8}} &lt; {{Q7}}",
                "function": "",
                "incorrect": true
            }
        ],
        "uniques": true
    },
    "algorithm": {
        "name": "trueFalse",
        "template": "Choice matrix – inline",
        "params": {
            "countCorrect": 2,
            "countIncorrect": 2,
            "showCheckIcon": false,
            "options": [
                "Correta",
                "Incorreta"
            ]
        }
    }
}</t>
  </si>
  <si>
    <t>Q1-Q3= Min = 100000; Max = 9999999; Step = 1</t>
  </si>
  <si>
    <t>&lt;p&gt;Si dos números tienen el mismo número de cifras, hay que compararlas una a una empezando por la izquierda. Si uno tiene más cifras que el otro, entonces ese es el mayor.&lt;/p&gt;</t>
  </si>
  <si>
    <t>{
    "id": "M4-NyO-2a-E-1",
    "stimulus": "&lt;p&gt;Preencha os espaços em branco para ordenar estes três números: {{Q1}}, {{Q2}} e {{Q3}}.&lt;/p&gt;",
    "template": "&lt;p style=\"text-align: center\"&gt;{{response}} &gt; {{response}} &gt; {{response}}&lt;/p&gt;",
    "hint": "&lt;p&gt;Se dois números tiverem o mesmo número de dígitos, compare-os um por um começando da esquerda. Se um tiver mais dígitos que o outro, então esse é o maior.&lt;/p&gt;",
    "feedback": "&lt;p&gt;Se dois números tiverem o mesmo número de dígitos, compare-os um por um começando da esquerda. Se um tiver mais dígitos que o outro, então esse é o maior.&lt;/p&gt;",
    "seed": {
        "parameters": [
            {
                "name": "Q1",
                "label": null,
                "min": 100000,
                "max": 9999999,
                "step": 1
            },
            {
                "name": "Q2",
                "label": null,
                "min": 100000,
                "max": 9999999,
                "step": 1
            },
            {
                "name": "Q3",
                "label": null,
                "min": 100000,
                "max": 9999999,
                "step": 1
            }
        ],
        "calculated": [
            {
                "name": "A1",
                "function": "math.max({{Q1}}, {{Q2}}, {{Q3}})"
            },
            {
                "name": "A2",
                "function": "{{Q1}}+{{Q2}}+{{Q3}}-math.max({{Q1}}, {{Q2}}, {{Q3}})-math.min({{Q1}}, {{Q2}}, {{Q3}})"
            },
            {
                "name": "A3",
                "function": "math.min({{Q1}}, {{Q2}}, {{Q3}})"
            }
        ],
        "uniques": true
    },
    "algorithm": {
        "name": "calculateOperation",
        "params": {
            "method": "equivLiteral"
        }
    }
}</t>
  </si>
  <si>
    <t xml:space="preserve">Mario quiere comprarse una casa y ha visitado tres de momento. Las tres son perfectas y duda cuál debería comprar, así que va a tener en cuenta el precio de cada una antes de tomar la decisión. La más céntrica cuesta {{Q3}} €, la que tiene una gran terraza cuesta {{Q1}} € y la más grande tiene un precio de {{Q2}} €. Ordena de mayor a menor completando los huecos con el precio de cada casa. </t>
  </si>
  <si>
    <t>{
    "id": "M4-NyO-2a-A-1",
    "stimulus": "&lt;p&gt;Mario quer comprar uma casa e já visitou três. Todas as três são perfeitas e ele duvida qual deve comprar, por isso vai levar em conta o preço de cada uma antes de fazer a sua decisão. O mais central custa {{Q3}} €, o com terraço grande custa {{Q1}} € e o maior tem um preço de {{Q2}} €. Encomende do maior para o menor, preenchendo as diferenças com o preço de cada casa.&lt;/p&gt;",
    "template": "&lt;p style=\"text-align: center\"&gt;{{response}} &gt; {{response}} &gt; {{response}}&lt;/p&gt;",
    "hint": "&lt;p&gt;Se dois números tiverem o mesmo número de dígitos, compare-os um por um começando da esquerda. Se um tiver mais dígitos que o outro, então esse é o maior.&lt;/p&gt;",
    "feedback": "&lt;p&gt;Se dois números tiverem o mesmo número de dígitos, compare-os um por um começando da esquerda. Se um tiver mais dígitos que o outro, então esse é o maior.&lt;/p&gt;",
    "seed": {
        "parameters": [
            {
                "name": "Q1",
                "label": null,
                "min": 100000,
                "max": 400000,
                "step": 1
            },
            {
                "name": "Q2",
                "label": null,
                "min": 100000,
                "max": 400000,
                "step": 1
            },
            {
                "name": "Q3",
                "label": null,
                "min": 100000,
                "max": 400000,
                "step": 1
            }
        ],
        "calculated": [
            {
                "name": "A1",
                "function": "math.max({{Q1}}, {{Q2}}, {{Q3}})"
            },
            {
                "name": "A2",
                "function": "{{Q1}}+{{Q2}}+{{Q3}}-math.max({{Q1}}, {{Q2}}, {{Q3}})-math.min({{Q1}}, {{Q2}}, {{Q3}})"
            },
            {
                "name": "A3",
                "function": "math.min({{Q1}}, {{Q2}}, {{Q3}})"
            }
        ],
        "uniques": true
    },
    "algorithm": {
        "name": "calculateOperation",
        "params": {
            "method": "equivLiteral"
        }
    }
}</t>
  </si>
  <si>
    <t>Ana y sus amigas compraron un boleto de lotería que ha resultado premiado en el sorteo del viernes. Como cada una pagó una cantidad distinta para compralo deciden repartir el premio en función del dinero que puso cada una. Así Ana ha conseguido {{Q3}} €, Pilar ha recibido {{Q1}} € y Bea ha ganado {{Q2}} €. Ordena de mayor a menor las cantidades, completando los huecos con el número de euros que ha recibido cada una.</t>
  </si>
  <si>
    <t>Q1-Q3= Min = 10000; Max = 9999999; Step = 1</t>
  </si>
  <si>
    <t>{
    "id": "M4-NyO-2a-A-2",
    "stimulus": "&lt;p&gt;Ana e seus amigos compraram um bilhete de loteria que foi sorteado na sexta-feira. Como cada um pagou um valor diferente para comprá-lo, eles decidem distribuir o prêmio com base no dinheiro que cada um colocou. Como esta Ana obteve {{Q3}} €, Pilar recebeu {{Q1}} € e Bea ganhou {{Q2}} € Ordene os montantes do maior para o menor, preenchendo as lacunas com o número de euros que cada um recebeu um.&lt;/p&gt;",
    "template": "&lt;p style=\"text-align: center\"&gt;{{response}} &gt; {{response}} &gt; {{response}}&lt;/p&gt;",
    "hint": "&lt;p&gt;Se dois números tiverem o mesmo número de dígitos, compare-os um por um começando da esquerda. Se um tiver mais dígitos que o outro, então esse é o maior.&lt;/p&gt;",
    "feedback": "&lt;p&gt;Se dois números tiverem o mesmo número de dígitos, compare-os um por um começando da esquerda. Se um tiver mais dígitos que o outro, então esse é o maior.&lt;/p&gt;",
    "seed": {
        "parameters": [
            {
                "name": "Q1",
                "label": null,
                "min": 10000,
                "max": 9999999,
                "step": 1
            },
            {
                "name": "Q2",
                "label": null,
                "min": 10000,
                "max": 9999999,
                "step": 1
            },
            {
                "name": "Q3",
                "label": null,
                "min": 100000,
                "max": 9999999,
                "step": 1
            }
        ],
        "calculated": [
            {
                "name": "A1",
                "function": "math.max({{Q1}}, {{Q2}}, {{Q3}})"
            },
            {
                "name": "A2",
                "function": "{{Q1}}+{{Q2}}+{{Q3}}-math.max({{Q1}}, {{Q2}}, {{Q3}})-math.min({{Q1}}, {{Q2}}, {{Q3}})"
            },
            {
                "name": "A3",
                "function": "math.min({{Q1}}, {{Q2}}, {{Q3}})"
            }
        ],
        "uniques": true
    },
    "algorithm": {
        "name": "calculateOperation",
        "params": {
            "method": "equivLiteral"
        }
    }
}</t>
  </si>
  <si>
    <t>En una fábrica de electrodoméstidos han recibido un pedido de {{Q3}} tornillos, {{Q1}} tuercas y {{Q2}} arandelas. Ordena las cantidades de mayor a menor según el número de unidades que se han recibido de cada tipo.</t>
  </si>
  <si>
    <t>{
    "id": "M4-NyO-2a-A-3",
    "stimulus": "&lt;p&gt;Uma fábrica de eletrodomésticos recebeu um pedido de {{Q3}} parafusos, {{Q1}} porcas e {{Q2}} arruelas. Encomende as quantidades da maior para a menor de acordo com o número de unidades recebidas de cada tipo.&lt;/p&gt;",
    "template": "&lt;p style=\"text-align: center\"&gt;{{response}} &gt; {{response}} &gt; {{response}}&lt;/p&gt;",
    "hint": "&lt;p&gt;Se dois números tiverem o mesmo número de dígitos, compare-os um por um começando da esquerda. Se um tiver mais dígitos que o outro, então esse é o maior.&lt;/p&gt;",
    "feedback": "&lt;p&gt;Se dois números tiverem o mesmo número de dígitos, compare-os um por um começando da esquerda. Se um tiver mais dígitos que o outro, então esse é o maior.&lt;/p&gt;",
    "seed": {
        "parameters": [
            {
                "name": "Q1",
                "label": null,
                "min": 10000,
                "max": 9999999,
                "step": 1
            },
            {
                "name": "Q2",
                "label": null,
                "min": 10000,
                "max": 9999999,
                "step": 1
            },
            {
                "name": "Q3",
                "label": null,
                "min": 100000,
                "max": 9999999,
                "step": 1
            }
        ],
        "calculated": [
            {
                "name": "A1",
                "function": "math.max({{Q1}}, {{Q2}}, {{Q3}})"
            },
            {
                "name": "A2",
                "function": "{{Q1}}+{{Q2}}+{{Q3}}-math.max({{Q1}}, {{Q2}}, {{Q3}})-math.min({{Q1}}, {{Q2}}, {{Q3}})"
            },
            {
                "name": "A3",
                "function": "math.min({{Q1}}, {{Q2}}, {{Q3}})"
            }
        ],
        "uniques": true
    },
    "algorithm": {
        "name": "calculateOperation",
        "params": {
            "method": "equivLiteral"
        }
    }
}</t>
  </si>
  <si>
    <t>M4-NyO-3a</t>
  </si>
  <si>
    <t>Representa en la recta numérica números de 4 o 5 cifras)</t>
  </si>
  <si>
    <t>Sitúa estos números en la recta numérica.</t>
  </si>
  <si>
    <t>sí</t>
  </si>
  <si>
    <t>Number line</t>
  </si>
  <si>
    <t>N/A</t>
  </si>
  <si>
    <t>En la recta numérica, los números menores se situán a la izquierda y los mayores, a la derecha.</t>
  </si>
  <si>
    <t>&lt;p&gt;En la recta numérica, los números menores se situán a la izquierda y los mayores, a la derecha.&lt;/p&gt;</t>
  </si>
  <si>
    <t>{"id":"M4-NyO-3a-I-1","stimulus":"&lt;p&gt;Coloque estes números na reta numérica.&lt;/p&gt;","feedback":"&lt;p&gt;Na reta numérica, os números pequenos estão à esquerda e os maiores estão à direita.&lt;/p&gt;","hint":"&lt;p&gt;Na reta numérica, os números pequenos estão à esquerda e os maiores estão à direita.&lt;/p&gt;","algorithm":{"name":"numberline","params":{"min":1000,"divisions":25,"distance":10,"numbers":3,"frequency":5}}}</t>
  </si>
  <si>
    <t>Total</t>
  </si>
  <si>
    <t>{"id":"M4-NyO-3a-I-2","stimulus":"&lt;p&gt;Coloque estes números na reta numérica.&lt;/p&gt;","feedback":"&lt;p&gt;Na reta numérica, os números pequenos estão à esquerda e os maiores estão à direita.&lt;/p&gt;","hint":"&lt;p&gt;Na reta numérica, os números pequenos estão à esquerda e os maiores estão à direita.&lt;/p&gt;","algorithm":{"name":"numberline","params":{"min":4000,"divisions":30,"distance":10,"numbers":3,"frequency":5}}}</t>
  </si>
  <si>
    <t>{"id":"M4-NyO-3a-I-3","stimulus":"&lt;p&gt;Coloque estes números na reta numérica.&lt;/p&gt;","feedback":"&lt;p&gt;Na reta numérica, os números pequenos estão à esquerda e os maiores estão à direita.&lt;/p&gt;","hint":"&lt;p&gt;Na reta numérica, os números pequenos estão à esquerda e os maiores estão à direita.&lt;/p&gt;","algorithm":{"name":"numberline","params":{"min":10000,"divisions":25,"distance":10,"numbers":3,"frequency":10}}}</t>
  </si>
  <si>
    <t>{"id":"M4-NyO-3a-I-4","stimulus":"&lt;p&gt;Coloque estes números na reta numérica.&lt;/p&gt;","feedback":"&lt;p&gt;Na reta numérica, os números pequenos estão à esquerda e os maiores estão à direita.&lt;/p&gt;","hint":"&lt;p&gt;Na reta numérica, os números pequenos estão à esquerda e os maiores estão à direita.&lt;/p&gt;","algorithm":{"name":"numberline","params":{"min":50000,"divisions":20,"distance":50,"numbers":3,"frequency":10}}}</t>
  </si>
  <si>
    <t>M4-NyO-48a</t>
  </si>
  <si>
    <t>Representa en la recta numérica números de 5 o 6 cifras)</t>
  </si>
  <si>
    <t>Empieza en 70000
25 divisiones
distancia 10
3 números
frecuencia 5</t>
  </si>
  <si>
    <t>{
    "id": "M4-NyO-48a-I-1",
    "stimulus": "&lt;p&gt;Arraste os pontos para indicar esses números na reta numérica.&lt;/p&gt;",
    "feedback": "&lt;p&gt;Na reta numérica, os números menores ficam à esquerda e os números maiores, à direita.&lt;/p&gt;",
    "hint": "&lt;p&gt;Na reta numérica, os números menores ficam à esquerda e os números maiores, à direita.&lt;/p&gt;",
    "algorithm": {
        "name": "numberline",
        "params": {
            "min": 70000,
            "divisions": 25,
            "distance": 10,
            "numbers": 3,
            "frequency": 5
        }
    }
}</t>
  </si>
  <si>
    <t>Empieza en 10000
25 divisiones
distancia 10
3 números
frecuencia 5</t>
  </si>
  <si>
    <t>{
    "id": "M4-NyO-48a-I-2",
    "stimulus": "&lt;p&gt;Arraste os pontos para indicar esses números na reta numérica.&lt;/p&gt;",
    "feedback": "&lt;p&gt;Na reta numérica, os números menores ficam à esquerda e os números maiores, à direita.&lt;/p&gt;",
    "hint": "&lt;p&gt;Na reta numérica, os números menores ficam à esquerda e os números maiores, à direita.&lt;/p&gt;",
    "algorithm": {
        "name": "numberline",
        "params": {
            "min": 10000,
            "divisions": 25,
            "distance": 10,
            "numbers": 3,
            "frequency": 5
        }
    }
}</t>
  </si>
  <si>
    <t>Empieza en 200000
25 divisiones
distancia 100
3 números
frecuencia 5</t>
  </si>
  <si>
    <t>{
    "id": "M4-NyO-48a-I-3",
    "stimulus": "&lt;p&gt;Arraste os pontos para indicar esses números na reta numérica.&lt;/p&gt;",
    "feedback": "&lt;p&gt;Na reta numérica, os números menores estão à esquerda e os números maiores à direita.&lt;/p&gt;",
    "hint": "&lt;p&gt;Na reta numérica, os números menores estão à esquerda e os números maiores à direita.&lt;/p&gt;",
    "algorithm": {
        "name": "numberline",
        "params": {
            "min": 200000,
            "divisions": 25,
            "distance": 100,
            "numbers": 3,
            "frequency": 5
        }
    }
}</t>
  </si>
  <si>
    <t>M4-NyO-4a</t>
  </si>
  <si>
    <t>Aproxima números de tres cifras a las centenas</t>
  </si>
  <si>
    <t>Haz clic en la centena más próxima a {{T1}}.</t>
  </si>
  <si>
    <t>Single choice
*: countCorrect= 1
*: countIncorrect= 2</t>
  </si>
  <si>
    <t>Q1= Min = 100; Max = 990; Step = 10
 Q2= Min = 1; Max = 9; Step = 1</t>
  </si>
  <si>
    <t>T1 = {{Q1}}+{{Q2}}
A1 = {{function}}#math.round({{T1}}/100)*100*
A2 = {{function}}#math.round({{T1}}/100)*100+100
A3 = {{function}}#math.round({{T1}}/100)*100-100
A4 = {{function}}#math.round({{T1}}/100)*100+200
A5 = {{function}}#math.round({{T1}}/100)*100-200
T2 = math.floor({{T1}}/100)*100
T3 = math.ceil({{T1}}/100)*100
T4 = {{T1}}-{{T2}}
T5 = {{T3}}-{{T1}}</t>
  </si>
  <si>
    <t>Para aproximar un número a las centenas, hay que buscar entre qué dos centenas se encuentra y elegir la más cercana.</t>
  </si>
  <si>
    <t>Para aproximar {{T1}} a las centenas, busca entre qué dos centenas se encuentra. En este caso, entre {{T2}} y {{T3}}.&lt;br/&gt;A continuación, comprueba a cuál está más próxima. Como {{T1}} está a {{T4}} unidades de {{T2}} y a {{T5}} unidades de {{T3}}, la respuesta es {{A1}}.</t>
  </si>
  <si>
    <t>{
    "id": "M4-NyO-4a-I-1",
    "stimulus": "&lt;p&gt;Clique na centena mais próxima de {{T1}}.&lt;/p&gt;",
    "hint": "&lt;p&gt;Para aproximar um número às centenas, deve-se descobrir entre quais duas centenas ele está e escolher a mais próxima.&lt;/p&gt;",
    "feedback": "&lt;p&gt;Para aproximar o número {{T1}} às centenas, encontre entre quais duas centenas ele está. Neste caso, entre {{T2}} e {{T3}}.&lt;/p&gt;&lt;p&gt;Em seguida, verifique qual é a centena mais próxima. Como {{T1}} está a {{T4}} unidades de {{T2}} e a {{T5}} unidades de {{T3}}, a resposta é {{A1}}.&lt;/p&gt;",
    "seed": {
        "parameters": [
            {
                "name": "Q1",
                "label": null,
                "min": 300,
                "max": 990,
                "step": 10
            },
            {
                "name": "Q2",
                "label": null,
                "min": 1,
                "max": 9,
                "step": 1
            }
        ],
        "calculated": [
            {
                "name": "T1",
                "label": "{{function}}",
                "function": "{{Q1}}+{{Q2}}",
                "temp": true
            },
            {
                "name": "T2",
                "label": "{{function}}",
                "function": "math.floor({{T1}}/100)*100",
                "temp": true
            },
            {
                "name": "T3",
                "label": "{{function}}",
                "function": "math.ceil({{T1}}/100)*100",
                "temp": true
            },
            {
                "name": "T4",
                "label": "{{function}}",
                "function": "{{T1}}-{{T2}}",
                "temp": true
            },
            {
                "name": "T5",
                "label": "{{function}}",
                "function": "{{T3}}-{{T1}}",
                "temp": true
            },
            {
                "name": "A1",
                "label": "{{function}}",
                "function": "math.round({{T1}}/100)*100"
            },
            {
                "name": "A2",
                "label": "{{function}}",
                "function": "math.round({{T1}}/100)*100+100",
                "incorrect": true
            },
            {
                "name": "A3",
                "label": "{{function}}",
                "function": "math.round({{T1}}/100)*100-100",
                "incorrect": true
            },
            {
                "name": "A4",
                "label": "{{function}}",
                "function": "math.round({{T1}}/100)*100+200",
                "incorrect": true
            },
            {
                "name": "A5",
                "label": "{{function}}",
                "function": "math.round({{T1}}/100)*100-200",
                "incorrect": true
            }
        ],
        "uniques": true
    },
    "algorithm": {
        "name": "trueFalse",
        "template": "Multiple choice – standard",
        "params": {
            "countCorrect": 1,
            "countIncorrect": 2,
            "showCheckIcon": false,
            "columns": 3
        }
    }
}</t>
  </si>
  <si>
    <t>Escribe la centena más próxima a {{T1}}.</t>
  </si>
  <si>
    <t>La centena más próxima a {{T1}} es {{A1}}.</t>
  </si>
  <si>
    <t>Q1= Min = 100; Max = 990; Step = 10
Q2= Min = 1; Max = 9; Step = 1</t>
  </si>
  <si>
    <t>T1 = {{Q1}}+{{Q2}}
A1 = math.round({{T1}}/100)*100
T2 = math.floor({{T1}}/100)*100
T3 = math.ceil({{T1}}/100)*100
T4 = {{T1}}-{{T2}}
T5 = {{T3}}-{{T1}}</t>
  </si>
  <si>
    <t>{"id":"M4-NyO-4a-E-1","stimulus":"&lt;p&gt;Escreva a centena mais próxima de {{T1}}.&lt;/p&gt;","template":"&lt;p&gt;A centena mais próxima de {{T1}} é {{response}}.&lt;/p&gt;","hint":"&lt;p&gt;Para aproximar um número às centenas, deve-se descobrir entre quais duas centenas ele está e escolher a mais próxima.&lt;/p&gt;","feedback":"&lt;p&gt;Para aproximar o número {{T1}} às centenas, encontre entre quais duas centenas ele está. Neste caso, entre {{T2}} e {{T3}}.&lt;/p&gt;&lt;p&gt;Em seguida, verifique qual é a centena mais próxima. Como {{T1}} está a {{T4}} unidades de {{T2}} e a {{T5}} unidades de {{T3}}, a resposta é {{A1}}.&lt;/p&gt;","seed":{"parameters":[{"name":"Q1","label":null,"min":100,"max":990,"step":10},{"name":"Q2","label":null,"min":1,"max":9,"step":1}],"calculated":[{"name":"T1","label":"{{function}}","function":"{{Q1}}+{{Q2}}","temp":true},{"name":"A1","label":"{{function}}","function":"math.round({{T1}}/100)*100"},{"name":"T2","label":"{{function}}","function":"math.floor({{T1}}/100)*100","temp":true},{"name":"T3","label":"{{function}}","function":"math.ceil({{T1}}/100)*100","temp":true},{"name":"T4","label":"{{function}}","function":"{{T1}}-{{T2}}","temp":true},{"name":"T5","label":"{{function}}","function":"{{T3}}-{{T1}}","temp":true}],"uniques":true},"algorithm":{"name":"calculateOperation","params":{"method":"equivLiteral","keyboard":"NUMERICAL"}}}</t>
  </si>
  <si>
    <t>Scaff</t>
  </si>
  <si>
    <t>F:Un colegio ha recibido {{T1}} tabletas para repartir entre los alumnos de Primaria y Secundaria. Aproxima este número a las centenas.
G:La centena más próxima es {{A1}}.
L:T1 = {{Q1}}+{{Q2}}
A1 = math.round({{T1}}/100)*100#
J:Cloze math</t>
  </si>
  <si>
    <t>F:Sin aproximar, ¿cuántas tabletas ha recibido el colegio?
G:Ha recibido {{A2}} tabletas.
L:A2 = {{Q1}}+{{Q2}}
J:Cloze math</t>
  </si>
  <si>
    <t>F:¿Qué pide el enunciado?
L:A1=Aproximar el número de tabletas a las decenas.
A2=Aproximar el número de tabletas a las centenas.*
A3=Aproximar el número de tabletas a las unidades de millar.#
J:Single Choice</t>
  </si>
  <si>
    <t>F:Completa el siguiente texto.
G:Para aproximar un número a las centenas, hay que buscar entre qué dos {{group1}} se encuentra y elegir {{group2}}.
L:group1=
A1=centenas*
A2=decenas
A3=unidades de millar
group2=
A4=la más cercana*
A5=la más lejana#
J:Drop down</t>
  </si>
  <si>
    <t>F:{{T1}} está entre {{T2}} y {{T3}}. ¿Cuántas unidades lo separan de cada centena?
G:{{T1}} está a {{A3}} unidades de {{T2}}.#{{T1}} está a {{A4}} unidades de {{T3}}.
L:T1 = {{Q1}}+{{Q2}}
T2 = math.floor({{T1}}/100)*100
T3 = math.ceil({{T1}}/100)*100
A3 = {{T1}}-{{T2}}
A4 = {{T3}}-{{T1}}#
J:Cloze math</t>
  </si>
  <si>
    <t>F:Sabiendo que {{T1}} está a {{T4}} unidades de {{T2}} y a {{T5}} unidades de {{T3}}, completa el siguiente texto.
G:La centena más próxima de las {{T1}} tabletas es {{A5}}.
L:T1 = {{Q1}}+{{Q2}}
T2 = math.floor({{T1}}/100)*100
T3 = math.ceil({{T1}}/100)*100
T4 = {{T1}}-{{T2}}
T5 = {{T3}}-{{T1}}
A5 = math.round({{T1}}/100)*100#
J:Cloze math</t>
  </si>
  <si>
    <t>{"id":"M4-NyO-4a-A-1","seed":{"parameters":[{"name":"Q1","label":null,"min":100,"max":990,"step":10},{"name":"Q2","label":null,"min":1,"max":9,"step":1}],"uniques":true},"scaffolding":[{"id":"step-0","stimulus":"&lt;p&gt;Uma escola recebeu {{T1}} tablets para distribuir entre alunos do ensino fundamental e médio. Arredonde este número para as centenas.&lt;/p&gt;","template":"&lt;p&gt;A centena mais próxima é {{response}}.&lt;/p&gt;","seed":{"parameters":[],"calculated":[{"name":"A1","function":"math.round({{T1}}/100)*100"},{"name":"T1","function":"{{Q1}}+{{Q2}}","temp":true}]},"algorithm":{"name":"calculateOperation","params":{"method":"equivLiteral","keyboard":"NUMERICAL"}}},{"id":"step-1","stimulus":"&lt;p&gt;Sem aproximar, quantos tablets a escola recebeu?&lt;/p&gt;","template":"&lt;p&gt;A escola recebeu {{response}} tablets.&lt;/p&gt;","seed":{"calculated":[{"name":"A2","function":"{{Q1}}+{{Q2}}"}]},"algorithm":{"name":"calculateOperation","params":{"method":"equivLiteral","keyboard":"NUMERICAL"}}},{"id":"step-2","stimulus":"&lt;p&gt;O que pede o enunciado?&lt;/p&gt;","seed":{"calculated":[{"name":"1-A1","label":"&lt;p&gt;Aproximar o número de tablets para as dezenas.&lt;/p&gt;","incorrect":true},{"name":"1-A2","label":"&lt;p&gt;Aproximar o número de tablets para as centenas.&lt;/p&gt;"},{"name":"1-A3","label":"&lt;p&gt;Aproximar o número de tablets para as unidades de milhar.&lt;/p&gt;","incorrect":true}]},"algorithm":{"name":"trueFalse","template":"Multiple choice – standard"}},{"id":"step-3","stimulus":"&lt;p&gt;Complete o seguinte texto.&lt;/p&gt;","template":"&lt;p&gt;Para aproximar um número às centenas, deve-se encontrar entre quais duas {{response}} ele se encontra e escolher {{response}}.&lt;/p&gt;","seed":{"calculated":[{"name":"2-A1","label":"centenas","group":"1"},{"name":"2-A2","label":"dezenas","group":"1","incorrect":true},{"name":"2-A3","label":"unidades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o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keyboard":"NUMERICAL"}}},{"id":"step-5","stimulus":"&lt;p&gt;Sabendo que {{T1}} está a {{T4}} unidades de {{T2}} e a {{T5}} unidades de {{T3}}, complete o seguinte texto.&lt;/p&gt;","template":"&lt;p&gt;A centena mais próxima das {{T1}} tablets é {{response}}.&lt;/p&gt;","seed":{"calculated":[{"name":"T1","function":"{{Q1}}+{{Q2}}","temp":true},{"name":"4-A1","label":"{{function}}","function":"math.round({{T1}}/100)*100"},{"name":"T2","function":"math.floor({{T1}}/100)*100","temp":true},{"name":"T3","function":"math.ceil({{T1}}/100)*100","temp":true},{"name":"T4","function":"{{T1}}-{{T2}}","temp":true},{"name":"T5","function":"{{T3}}-{{T1}}","temp":true}]},"algorithm":{"name":"calculateOperation","params":{"method":"equivLiteral","decimalPlaces":2,"keyboard":"NUMERICAL"}}}]}</t>
  </si>
  <si>
    <t>F:Un vídeo ha conseguido {{T1}} visualizaciones en una hora. Aproxima este número a las centenas.
G:La centena más próxima es {{A1}}.
L:T1 = {{Q1}}+{{Q2}}
A1 = math.round({{T1}}/100)*100#
J:Cloze math</t>
  </si>
  <si>
    <t>F:Sin aproximar, ¿cuántas visualizaciones ha conseguido el vídeo?
G:El vídeo tiene {{A2}} visualizaciones.
L:A2 = {{Q1}}+{{Q2}}
J:Cloze math</t>
  </si>
  <si>
    <t>F:¿Qué pide el enunciado?
L:A1=Aproximar el número de visualizaciones a las decenas.
A2=Aproximar el número de visualizaciones a las centenas.*
A3=Aproximar el número de visualizaciones a las unidades de millar.#
J:Single Choice</t>
  </si>
  <si>
    <t>F:Completa el siguiente texto.
G:Para aproximar un número a las centenas, hay que buscar entre qué dos {{group1} se encuentra y elegir {{group2}}.
L:group1=
A1=centenas*
A2=decenas
A3=unidades de millar
group2=
A4=la más cercana*
A5=la más lejana#
J:Drop down</t>
  </si>
  <si>
    <t>F:Sabiendo que {{T1}} está a {{T4}} unidades de {{T2}} y a {{T5}} unidades de {{T3}}, completa el siguiente texto.
G:La centena más próxima a las {{T1}} visualizaciones es {{A5}}.
L: T1 = {{Q1}}+{{Q2}}
T2 = math.floor({{T1}}/100)*100
T3 = math.ceil({{T1}}/100)*100
T4 = {{T1}}-{{T2}}
T5 = {{T3}}-{{T1}}
A5 = math.round({{T1}}/100)*100#
J:Cloze math</t>
  </si>
  <si>
    <t>{"id":"M4-NyO-4a-A-2","seed":{"parameters":[{"name":"Q1","label":null,"min":100,"max":990,"step":10},{"name":"Q2","label":null,"min":1,"max":9,"step":1}],"uniques":true},"scaffolding":[{"id":"step-0","stimulus":"&lt;p&gt;Um vídeo alcançou {{T1}} visualizações em uma hora. Arredonde este número para as centenas.&lt;/p&gt;","template":"&lt;p&gt;A centena mais próxima é {{response}}.&lt;/p&gt;","seed":{"parameters":[],"calculated":[{"name":"A1","function":"math.round({{T1}}/100)*100"},{"name":"T1","function":"{{Q1}}+{{Q2}}","temp":true}]},"algorithm":{"name":"calculateOperation","params":{"method":"equivLiteral","keyboard":"NUMERICAL"}}},{"id":"step-1","stimulus":"&lt;p&gt;Sem aproximar, quantas visualizações o vídeo alcançou?&lt;/p&gt;","template":"&lt;p&gt;O vídeo obteve {{response}} visualizações.&lt;/p&gt;","seed":{"calculated":[{"name":"A2","function":"{{Q1}}+{{Q2}}"}]},"algorithm":{"name":"calculateOperation","params":{"method":"equivLiteral","keyboard":"NUMERICAL"}}},{"id":"step-2","stimulus":"&lt;p&gt;O que pede o enunciado?&lt;/p&gt;","seed":{"calculated":[{"name":"1-A1","label":"&lt;p&gt;Aproximar o número de visualizações às dezenas.&lt;/p&gt;","incorrect":true},{"name":"1-A2","label":"&lt;p&gt;Aproximar o número de visualizações às centenas.&lt;/p&gt;"},{"name":"1-A3","label":"&lt;p&gt;Aproximar o número de visualizações às unidades de milhar.&lt;/p&gt;","incorrect":true}]},"algorithm":{"name":"trueFalse","template":"Multiple choice – standard"}},{"id":"step-3","stimulus":"&lt;p&gt;Complete o seguinte texto.&lt;/p&gt;","template":"&lt;p&gt;Para aproximar um número às centenas, deve-se encontrar entre quais duas {{response}} ele se encontra e escolher {{response}}.&lt;/p&gt;","seed":{"calculated":[{"name":"2-A1","label":"centenas","group":"1"},{"name":"2-A2","label":"dezenas","group":"1","incorrect":true},{"name":"2-A3","label":"unidades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o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keyboard":"NUMERICAL"}}},{"id":"step-5","stimulus":"&lt;p&gt;Sabendo que {{T1}} está a {{T4}} unidades de {{T2}} e a {{T5}} unidades de {{T3}}, complete o texto a seguir.&lt;/p&gt;","template":"&lt;p&gt;A centena mais próxima das {{T1}} visualizações é {{response}}.&lt;/p&gt;","seed":{"calculated":[{"name":"T1","function":"{{Q1}}+{{Q2}}","temp":true},{"name":"4-A1","label":"{{function}}","function":"math.round({{T1}}/100)*100"},{"name":"T2","function":"math.floor({{T1}}/100)*100","temp":true},{"name":"T3","function":"math.ceil({{T1}}/100)*100","temp":true},{"name":"T4","function":"{{T1}}-{{T2}}","temp":true},{"name":"T5","function":"{{T3}}-{{T1}}","temp":true}]},"algorithm":{"name":"calculateOperation","params":{"method":"equivLiteral","decimalPlaces":2,"keyboard":"NUMERICAL"}}}]}</t>
  </si>
  <si>
    <t>F:A un concierto han acudido {{T1}} personas. Aproxima este número a las centenas.
G:La centena más próxima es {{A1}}.
L:T1 = {{Q1}}+{{Q2}}
A1 = math.round({{T1}}/100)*100#
J:Cloze math</t>
  </si>
  <si>
    <t>F:Sin aproximar, ¿cuántas personas han acudido al concierto?
G:Han acudido {{A2}} personas.
L:A2 = {{Q1}}+{{Q2}}
J:Cloze math</t>
  </si>
  <si>
    <t>F:¿Qué pide el enunciado?
L:A1=Aproximar los asistentes al concierto a las decenas.
A2=Aproximar los asistentes al concierto a las centenas.*
A3=Aproximar los asistentes al concierto a las unidades de millar.#
J:Single Choice</t>
  </si>
  <si>
    <t>F:Completa el siguiente texto.
G:Para aproximar un número a las centenas, hay que buscar entre qué dos {{group1}} se encuentra y elegir {{group2}}.
L:group1=
A1=centenas*
A2=decenas
A3=unidades de millar
group2=
A4=la más cercana*
A5=la más lejana#
J:Drop down</t>
  </si>
  <si>
    <t>F:{{T1}} está entre {{T2}} y {{T3}}. ¿Cuántas unidades lo separan de cada centena?
G:{{T1}} está a {{A3}} unidades de {{T2}}.#{{T1}} está a {{A4}} unidades de {{T3}}.
L:T1 = {{Q1}}+{{Q2}}
T2 = math.floor({{T1}}/100)*100
T3 = math.ceil({{T1}}/100)*100
A3 = {{T1}}-{{T2}}
A4 = {{T3}}-{{T1}}#
J:Cloze math</t>
  </si>
  <si>
    <t>F:Sabiendo que {{T1}} está a {{T4}} unidades de {{T2}} y a {{T5}} unidades de {{T3}}, completa el siguiente texto.
G:La centena más próxima a los {{T1}} asistentes del concierto es {{A5}}.
L:T1 = {{Q1}}+{{Q2}}
T2 = math.floor({{T1}}/100)*100
T3 = math.ceil({{T1}}/100)*100
T4 = {{T1}}-{{T2}}
T5 = {{T3}}-{{T1}}
A5 = math.round({{T1}}/100)*100#
J:Cloze math</t>
  </si>
  <si>
    <t>{"id":"M4-NyO-4a-A-3","seed":{"parameters":[{"name":"Q1","label":null,"min":100,"max":990,"step":10},{"name":"Q2","label":null,"min":1,"max":9,"step":1}],"uniques":true},"scaffolding":[{"id":"step-0","stimulus":"&lt;p&gt;A um concerto, compareceram {{T1}} expectadores. Arredonde este número para as centenas.&lt;/p&gt;","template":"&lt;p&gt;A centena mais próxima é {{response}}.&lt;/p&gt;","seed":{"parameters":[],"calculated":[{"name":"A1","function":"math.round({{T1}}/100)*100"},{"name":"T1","function":"{{Q1}}+{{Q2}}","temp":true}]},"algorithm":{"name":"calculateOperation","params":{"method":"equivLiteral","keyboard":"NUMERICAL"}}},{"id":"step-1","stimulus":"&lt;p&gt;Sem aproximar, quantas pessoas assistiram ao concerto?&lt;/p&gt;","template":"&lt;p&gt;{{response}} pessoas.&lt;/p&gt;","seed":{"calculated":[{"name":"A2","function":"{{Q1}}+{{Q2}}"}]},"algorithm":{"name":"calculateOperation","params":{"method":"equivLiteral","keyboard":"NUMERICAL"}}},{"id":"step-2","stimulus":"&lt;p&gt;O que pede o enunciado?&lt;/p&gt;","seed":{"calculated":[{"name":"1-A1","label":"&lt;p&gt;Aproximar o número de expectadores do concerto às dezenas.&lt;/p&gt;","incorrect":true},{"name":"1-A2","label":"&lt;p&gt;Aproximar o número de expectadores do concerto às centenas.&lt;/p&gt;"},{"name":"1-A3","label":"&lt;p&gt;Aproximar o número de expectadores do concerto às unidades de milhar.&lt;/p&gt;","incorrect":true}]},"algorithm":{"name":"trueFalse","template":"Multiple choice – standard"}},{"id":"step-3","stimulus":"&lt;p&gt;Complete o seguinte texto.&lt;/p&gt;","template":"&lt;p&gt;Para aproximar um número às centenas, deve-se encontrar entre quais duas {{response}} ele se encontra e escolher {{response}}.&lt;/p&gt;","seed":{"calculated":[{"name":"2-A1","label":"centenas","group":"1"},{"name":"2-A2","label":"dezenas","group":"1","incorrect":true},{"name":"2-A3","label":"unidades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o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keyboard":"NUMERICAL"}}},{"id":"step-5","stimulus":"&lt;p&gt;Sabendo que {{T1}} está a {{T4}} unidades de {{T2}} e a {{T5}} unidades de {{T3}}, complete o seguinte texto.&lt;/p&gt;","template":"&lt;p&gt;A centena mais próxima dos {{T1}} expectadores presentes no concerto é {{response}}.&lt;/p&gt;","seed":{"calculated":[{"name":"T1","function":"{{Q1}}+{{Q2}}","temp":true},{"name":"4-A1","label":"{{function}}","function":"math.round({{T1}}/100)*100"},{"name":"T2","function":"math.floor({{T1}}/100)*100","temp":true},{"name":"T3","function":"math.ceil({{T1}}/100)*100","temp":true},{"name":"T4","function":"{{T1}}-{{T2}}","temp":true},{"name":"T5","function":"{{T3}}-{{T1}}","temp":true}]},"algorithm":{"name":"calculateOperation","params":{"method":"equivLiteral","decimalPlaces":2,"keyboard":"NUMERICAL"}}}]}</t>
  </si>
  <si>
    <t>M4-NyO-4b</t>
  </si>
  <si>
    <t>Aproxima números de tres cifras a las decenas</t>
  </si>
  <si>
    <t>Haz clic en la decena más próxima al número {{T1}}.
A1*
A2
A3
A4
A5
(Se ven solo 3)</t>
  </si>
  <si>
    <t>Single choice</t>
  </si>
  <si>
    <t>Q1: Mín = 20; Máx = 90; Incremento = 1
 Q2: 1, 2, 3, 4, 6, 7, 8, 9</t>
  </si>
  <si>
    <t>T1 = {{Q1}}*10+{{Q2}} 
 A1 = math.round({{T1}}/10)*10
 A2 = math.round({{T1}}/10)*10+10
 A3 = math.round({{T1}}/10)*10-10
 A4 = math.round({{T1}}/10)*10-20
 A5 = math.round({{T1}}/10)*10+20</t>
  </si>
  <si>
    <t>Para aproximar un número a las decenas, hay que buscar entre qué dos decenas se encuentra y elegir la más cercana.</t>
  </si>
  <si>
    <t>&lt;p&gt;Para aproximar {{T1}} a las decenas, primero busca entre qué dos decenas se encuentra, es decir, entre {{T2}} y {{T3}}.&lt;/p&gt;&lt;p&gt;A continuación, comprueba a cuál está más próximo. Como {{T1}} está a {{T4}} unidades de {{T2}} y a {{T5}} unidades de {{T3}}, la respuesta es {{A1}}.&lt;/p&gt;</t>
  </si>
  <si>
    <t>T2 = math.floor({{T1}}/10)*10
T3 = math.ceil({{T1}}/10)*10
 T4 = {{T1}}-{{T2}}
 T5 = {{T3}}-{{T1}}</t>
  </si>
  <si>
    <t>{
    "id": "M4-NyO-4b-I-1",
    "stimulus": "&lt;p&gt;Clique na dezena mais próxima do número {{T1}}.&lt;/p&gt;",
    "hint": "&lt;p&gt;Para aproximar um número às dezenas, deve-se descobrir entre quais duas dezenas ele está e escolher a mais próxima.&lt;/p&gt;",
    "feedback": "&lt;p&gt;Para aproximar o número {{T1}} às dezenas, primeiro encontra-se entre quais duas dezenas ele está, ou seja, entre {{T2}} e {{T3}}.&lt;/p&gt;&lt;p&gt;Depois, verifica-se qual é a dezena mais próxima. Como {{T1}} está a {{T4}} unidades de {{T2}} e a {{T5}} unidades de {{T3}}, a resposta é {{A1}}.&lt;/p&gt;",
    "seed": {
        "parameters": [
            {
                "name": "Q1",
                "label": null,
                "min": 20,
                "max": 90,
                "step": 1
            },
            {
                "name": "Q2",
                "label": null,
                "list": [
                    1,
                    2,
                    3,
                    4,
                    6,
                    7,
                    8,
                    9
                ]
            }
        ],
        "calculated": [
            {
                "name": "T1",
                "label": "{{function}}",
                "function": "{{Q1}}*10+{{Q2}} ",
                "temp": true
            },
            {
                "name": "T2",
                "label": "{{function}}",
                "function": "math.floor({{T1}}/10)*10",
                "temp": true
            },
            {
                "name": "T3",
                "label": "{{function}}",
                "function": "math.ceil({{T1}}/10)*10",
                "temp": true
            },
            {
                "name": "T4",
                "label": "{{function}}",
                "function": "{{T1}}-{{T2}}",
                "temp": true
            },
            {
                "name": "T5",
                "label": "{{function}}",
                "function": "{{T3}}-{{T1}}",
                "temp": true
            },
            {
                "name": "A1",
                "label": "{{function}}",
                "function": "math.round({{T1}}/10)*10"
            },
            {
                "name": "A2",
                "label": "{{function}}",
                "function": "math.round({{T1}}/10)*10+10",
                "incorrect": true
            },
            {
                "name": "A3",
                "label": "{{function}}",
                "function": "math.round({{T1}}/10)*10-10",
                "incorrect": true
            },
            {
                "name": "A4",
                "label": "{{function}}",
                "function": "math.round({{T1}}/10)*10-20",
                "incorrect": true
            },
            {
                "name": "A5",
                "label": "{{function}}",
                "function": "math.round({{T1}}/10)*10+20",
                "incorrect": true
            }
        ],
        "uniques": true
    },
    "algorithm": {
        "name": "trueFalse",
        "template": "Multiple choice – standard",
        "params": {
            "countCorrect": 1,
            "countIncorrect": 2,
            "showCheckIcon": false,
            "columns": 3
        }
    }
}</t>
  </si>
  <si>
    <t>Escribe la decena más próxima al número {{T1}}.</t>
  </si>
  <si>
    <t>La decena más próxima a {{T1}} es {{A1}}.</t>
  </si>
  <si>
    <t>Q1: Mín = 10; Máx = 90; Incremento = 1
Q2: 1, 2, 3, 4, 6, 7, 8, 9</t>
  </si>
  <si>
    <t>T1 = {{Q1}}*10+{{Q2}} 
A1 = math.round({{T1}}/10)*10</t>
  </si>
  <si>
    <t>&lt;p&gt;Para aproximar {{T1}} a las decenas, primero busca entre qué dos decenas se encuentra, es decir, entre {{T2}} y {{T3}}.&lt;/p&gt;&lt;p&gt;A continuación, comprueba a cuál de las dos está más próximo. Como {{T1}} está a {{T4}} unidades de {{T2}} y a {{T5}} unidades de {{T3}}, la respuesta es {{A1}}.&lt;/p&gt;</t>
  </si>
  <si>
    <t>T2 = math.floor({{T1}}/10)*10
T3 = math.ceil({{T1}}/10)*10
T4 = {{T1}}-{{T2}}
T5 = {{T3}}-{{T1}}</t>
  </si>
  <si>
    <t>{"id":"M4-NyO-4b-E-1","stimulus":"&lt;p&gt;Escreva a dezena mais próxima do número {{T1}}.&lt;/p&gt;","template":"&lt;p&gt;A dezena mais próxima a {{T1}} é {{response}}.&lt;/p&gt;","hint":"&lt;p&gt;Para aproximar um número às dezenas, deve-se descobrir entre quais duas dezenas ele está e escolher a mais próxima.&lt;/p&gt;","feedback":"&lt;p&gt;Para aproximar o número {{T1}} às dezenas, primeiro encontra-se entre quais duas dezenas ele está, ou seja, entre {{T2}} e {{T3}}.&lt;/p&gt;&lt;p&gt;Depois, verifica-se qual é a dezena mais próxima. Como {{T1}} está a {{T4}} unidades de {{T2}} e a {{T5}} unidades de {{T3}}, a resposta é {{A1}}.&lt;/p&gt;","seed":{"parameters":[{"name":"Q1","label":null,"min":10,"max":90,"step":1},{"name":"Q2","label":null,"list":[2,3,4,6,7,8]}],"calculated":[{"name":"T1","label":"{{function}}","function":"{{Q1}}*10+{{Q2}}","temp":true},{"name":"A1","label":"{{function}}","function":"math.round({{T1}}/10)*10"},{"name":"T2","label":"{{function}}","function":"math.floor({{T1}}/10)*10","temp":true},{"name":"T3","label":"{{function}}","function":"math.ceil({{T1}}/10)*10","temp":true},{"name":"T4","label":"{{function}}","function":"{{T1}}-{{T2}}","temp":true},{"name":"T5","label":"{{function}}","function":"{{T3}}-{{T1}}","temp":true}],"uniques":true},"algorithm":{"name":"calculateOperation","params":{"method":"equivLiteral","keyboard":"NUMERICAL"}}}</t>
  </si>
  <si>
    <t>María y su familia han pasado el fin de semana en una playa que se encuentra a &lt;span class="no-break"&gt;{{T1}} km&lt;/span&gt; de su ciudad. Aproxima esta distancia a las decenas.</t>
  </si>
  <si>
    <t>La decena más próxima es {{A1}}.</t>
  </si>
  <si>
    <t>Q1: Mín = 10; Máx = 50; Incremento = 1
Q2: [1, 2, 3, 4, 6, 7, 8, 9]</t>
  </si>
  <si>
    <t>Sin aproximar, ¿a qué distancia está la playa?
La playa está a {{A1}} km.
(Cloze math)
A1 = {{Q1}}*10+{{Q2}}</t>
  </si>
  <si>
    <t>¿Qué pide el enunciado?
Aproximar la distancia a las decenas.*
Aproximar la distancia a las centenas.
Aproximar la distancia a las unidades de millar.
 (single choice)</t>
  </si>
  <si>
    <t>Completa el siguiente texto.
Para aproximar un número a las decenas, hay que buscar entre qué dos [centenas/decenas*/unidades de millar] se encuentra y elegir [la más cercana*/la más lejana].
 (Drop down)</t>
  </si>
  <si>
    <t>{{T1}} está entre {{T2}} y {{T3}}. ¿Cuántas unidades lo separan de cada decena?
{{T1}} está a {{A2}} unidades de {{T2}}.
{{T1}} está a {{A3}} unidades de {{T3}}.
(cloze math)
T2 = math.floor({{T1}}/10)*10
T3 = math.ceil({{T1}}/10)*10
A2 = {{T1}}-{{T2}}
A3 = {{T3}}-{{T1}}</t>
  </si>
  <si>
    <t>Sabiendo que {{T1}} está a {{T4}} unidades de {{T2}} y a {{T5}} unidades de {{T3}}, completa el siguiente texto.
La decena más próxima a los {{T1}} km es {{A5}}.
(cloze math)
{{T4}} = {{T1}}-{{T2}}
{{T5}} = {{T3}}-{{T1}}
{{A5}} = Lemonlib.round({{T1}}/10)*10</t>
  </si>
  <si>
    <t>{"id":"M4-NyO-4b-A-1","seed":{"parameters":[{"name":"Q1","label":null,"min":10,"max":50,"step":1},{"name":"Q2","label":null,"list":[2,3,4,6,7,8]}],"uniques":true},"scaffolding":[{"id":"step-0","stimulus":"&lt;p&gt;Mariana e sua família passaram o fim de semana em uma praia que fica a &lt;span class=\"no-break\"&gt;{{T1}} km&lt;/span&gt; da cidade em que eles moram. Arredonde esta distância para as dezenas.&lt;/p&gt;","template":"&lt;p&gt;A dezena mais próxima é {{response}}.&lt;/p&gt;","seed":{"parameters":[],"calculated":[{"name":"A1","function":"math.round({{T1}}/10)*10"},{"name":"T1","function":"{{Q1}}*10+{{Q2}}","temp":true}]},"algorithm":{"name":"calculateOperation","params":{"method":"equivLiteral","keyboard":"NUMERICAL"}}},{"id":"step-1","stimulus":"&lt;p&gt;Sem aproximar, a que distância fica a praia?&lt;/p&gt;","template":"&lt;p&gt;A praia está a {{response}} km.&lt;/p&gt;","seed":{"calculated":[{"name":"A2","function":"{{Q1}}*10+{{Q2}}"}]},"algorithm":{"name":"calculateOperation","params":{"method":"equivLiteral","keyboard":"NUMERICAL"}}},{"id":"step-2","stimulus":"&lt;p&gt;O que pede o enunciado?&lt;/p&gt;","seed":{"calculated":[{"name":"1-A1","label":"&lt;p&gt;Aproximar a distância para as dezenas.&lt;/p&gt;"},{"name":"1-A2","label":"&lt;p&gt;Aproximar a distância para as centenas.&lt;/p&gt;","incorrect":true},{"name":"1-A3","label":"&lt;p&gt;Aproximar a distância para as unidades de milhar.&lt;/p&gt;","incorrect":true}]},"algorithm":{"name":"trueFalse","template":"Multiple choice – standard"}},{"id":"step-3","stimulus":"&lt;p&gt;Complete o seguinte texto.&lt;/p&gt;","template":"&lt;p&gt;Para aproximar um número às dezenas, deve-se descobrir entre quais duas {{response}} ele se encontra e escolher {{response}}.&lt;/p&gt;","seed":{"calculated":[{"name":"2-A1","label":"centenas","group":"1","incorrect":true},{"name":"2-A2","label":"dezenas","group":"1"},{"name":"2-A3","label":"unidades de milhar","group":"1","incorrect":true},{"name":"2-A4","label":"a mais próxima","group":"2"},{"name":"2-A5","label":"a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texto a seguir.&lt;/p&gt;","template":"&lt;p&gt;A dezena mais próxima dos {{T1}} km é {{response}}.&lt;/p&gt;","seed":{"calculated":[{"name":"T1","function":"{{Q1}}*10+{{Q2}}","temp":true},{"name":"4-A1","label":"{{function}}","function":"math.round({{T1}}/10)*10"},{"name":"T2","function":"math.floor({{T1}}/10)*10","temp":true},{"name":"T3","function":"math.ceil({{T1}}/10)*10","temp":true},{"name":"T4","function":"{{T1}}-{{T2}}","temp":true},{"name":"T5","function":"{{T3}}-{{T1}}","temp":true}]},"algorithm":{"name":"calculateOperation","params":{"method":"equivLiteral","keyboard":"NUMERICAL"}}}]}</t>
  </si>
  <si>
    <t>En un concurso de disfraces, Ana ha recibido {{T1}} votos. Aproxima esta cantidad a las decenas.</t>
  </si>
  <si>
    <t>Sin aproximar, ¿cuántos votos ha conseguido Ana?
Ha conseguido {{A1}} votos.
(Cloze math)
A1 = {{Q1}}*10+{{Q2}}</t>
  </si>
  <si>
    <t>¿Qué pide el enunciado?
Aproximar los votos a las decenas.*
Aproximar los votos a las centenas.
Aproximar los votos a las unidades de millar.
(single choice)</t>
  </si>
  <si>
    <t>{{T1}} está entre {{T2}} y {{T3}}. ¿Cuántas unidades lo separan de cada decena?
{{T1}} está a {{A3}} unidades de {{T2}}.
{{T1}} está a {{A4}} unidades de {{T3}}.
(cloze math)
T2 = math.floor({{T1}}/10)*10
T3 = math.ceil({{T1}}/10)*10
A3 = {{T1}}-{{T2}}
A4 = {{T3}}-{{T1}}</t>
  </si>
  <si>
    <t>Sabiendo que {{T1}} está a {{T4}} unidades de {{T2}} y a {{T5}} unidades de {{T3}}, completa el siguiente texto.
La decena más próxima a los {{T1}} votos es {{A5}}.
(cloze math)
{{T4}} = {{T1}}-{{T2}}
{{T5}} = {{T3}}-{{T1}}
{{A5}} = Lemonlib.round({{T1}}/10)*10</t>
  </si>
  <si>
    <t>{"id":"M4-NyO-4b-A-2","seed":{"parameters":[{"name":"Q1","label":null,"min":10,"max":90,"step":1},{"name":"Q2","label":null,"list":[2,3,4,6,7,8]}],"uniques":true},"scaffolding":[{"id":"step-0","stimulus":"&lt;p&gt;Em um concurso de fantasias, Ana recebeu {{T1}} votos. Arredonde esse valor para as dezenas.&lt;/p&gt;","template":"&lt;p&gt;A dezena mais próxima é {{response}}.&lt;/p&gt;","seed":{"parameters":[],"calculated":[{"name":"A1","function":"math.round({{T1}}/10)*10"},{"name":"T1","function":"{{Q1}}*10+{{Q2}}","temp":true}]},"algorithm":{"name":"calculateOperation","params":{"method":"equivLiteral","keyboard":"NUMERICAL"}}},{"id":"step-1","stimulus":"&lt;p&gt;Sem aproximar, quantos votos Ana recebeu?&lt;/p&gt;","template":"&lt;p&gt;Ela recebeu {{response}} votos.&lt;/p&gt;","seed":{"calculated":[{"name":"A2","function":"{{Q1}}*10+{{Q2}}"}]},"algorithm":{"name":"calculateOperation","params":{"method":"equivLiteral","keyboard":"NUMERICAL"}}},{"id":"step-2","stimulus":"&lt;p&gt;O que pede o enunciado?&lt;/p&gt;","seed":{"calculated":[{"name":"1-A1","label":"&lt;p&gt;Aproximar o número de votos para as dezenas.&lt;/p&gt;"},{"name":"1-A2","label":"&lt;p&gt;Aproximar o número de votos para as centenas.&lt;/p&gt;","incorrect":true},{"name":"1-A3","label":"&lt;p&gt;Aproximar o número de votos para as unidades de milhar.&lt;/p&gt;","incorrect":true}]},"algorithm":{"name":"trueFalse","template":"Multiple choice – standard"}},{"id":"step-3","stimulus":"&lt;p&gt;Complete o seguinte texto.&lt;/p&gt;","template":"&lt;p&gt;Para aproximar um número às dezenas, deve-se descobrir entre quais duas {{response}} ele está e escolher {{response}}.&lt;/p&gt;","seed":{"calculated":[{"name":"2-A1","label":"centenas","group":"1","incorrect":true},{"name":"2-A2","label":"dezenas","group":"1"},{"name":"2-A3","label":"unidades de milhar","group":"1","incorrect":true},{"name":"2-A4","label":"a mais próxima","group":"2"},{"name":"2-A5","label":"a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texto a seguir.&lt;/p&gt;","template":"&lt;p&gt;A dezena mais próxima dos {{T1}} votos é {{response}}.&lt;/p&gt;","seed":{"calculated":[{"name":"T1","function":"{{Q1}}*10+{{Q2}}","temp":true},{"name":"4-A1","label":"{{function}}","function":"math.round({{T1}}/10)*10"},{"name":"T2","function":"math.floor({{T1}}/10)*10","temp":true},{"name":"T3","function":"math.ceil({{T1}}/10)*10","temp":true},{"name":"T4","function":"{{T1}}-{{T2}}","temp":true},{"name":"T5","function":"{{T3}}-{{T1}}","temp":true}]},"algorithm":{"name":"calculateOperation","params":{"method":"equivLiteral","keyboard":"NUMERICAL"}}}]}</t>
  </si>
  <si>
    <t>A un partido de tenis han asistido {{T1}} personas. Aproxima esta cantidad a las decenas.</t>
  </si>
  <si>
    <t>Q1: Mín = 10; Máx = 90; Incremento = 1
Q2: [1, 2, 3, 4, 6, 7, 8, 9]</t>
  </si>
  <si>
    <t>Sin aproximar, ¿cuántas personas han asistido al partido de tenis?
Hay {{A2}} asistentes en el público.
(Cloze math)
A2 = {{Q1}}*10+{{Q2}}</t>
  </si>
  <si>
    <t>¿Qué pide el enunciado?
Aproximar el número de asistentes a las decenas.*
Aproximar el número de asistentes a las centenas.
Aproximar el número de asistentes a las unidades de millar.
(single choice)</t>
  </si>
  <si>
    <t>Completa el siguiente texto.
Para aproximar un número a las decenas, hay que buscar entre qué dos [centenas/decenas*/unidades de millar] se encuentra y elegir [la más cercana*/la más lejana].
(Drop down)</t>
  </si>
  <si>
    <t>{{T1}} está entre {{T2}} y {{T3}}. ¿Cuántas unidades lo separan de cada decena?
{{T1}} está a {{A3}} unidades de {{T2}}.
{{T1}} está a {{A4}} unidades de {{T3}}.
(cloze math)
T1 = {{Q1}}*10+{{Q2}} 
T2 = math.floor({{T1}}/10)*10
T3 = math.ceil({{T1}}/10)*10
A3 = {{T1}}-{{T2}}
A4 = {{T3}}-{{T1}}</t>
  </si>
  <si>
    <t>Sabiendo que {{T1}} está a {{T4}} unidades de {{T2}} y a {{T5}} unidades de {{T3}}, completa el siguiente texto.
La decena más próxima a los {{T1}} asistentes al partido es {{A5}}.
(cloze math)
T1 = {{Q1}}*10+{{Q2}} 
T2 = math.floor({{T1}}/10)*10
T3 = math.ceil({{T1}}/10)*10
T4 = {{T1}}-{{T2}}
T5 = {{T3}}-{{T1}}
A5 = Lemonlib.round({{T1}}/10)*10</t>
  </si>
  <si>
    <t>{"id":"M4-NyO-4b-A-3","seed":{"parameters":[{"name":"Q1","label":null,"min":10,"max":90,"step":1},{"name":"Q2","label":null,"list":[2,3,4,6,7,8]}],"uniques":true},"scaffolding":[{"id":"step-0","stimulus":"&lt;p&gt;Uma partida de tênis foi assistida por {{T1}} pessoas. Arredonde esse valor para as dezenas.&lt;/p&gt;","template":"&lt;p&gt;A dezena mais próxima é {{response}}.&lt;/p&gt;","seed":{"parameters":[],"calculated":[{"name":"A1","function":"math.round({{T1}}/10)*10"},{"name":"T1","function":"{{Q1}}*10+{{Q2}}","temp":true}]},"algorithm":{"name":"calculateOperation","params":{"method":"equivLiteral","keyboard":"NUMERICAL"}}},{"id":"step-1","stimulus":"&lt;p&gt;Sem aproximar, quantas pessoas assistiram à partida de tênis?&lt;/p&gt;","template":"&lt;p&gt;O público da partida foi de {{response}} expectadores.&lt;/p&gt;","seed":{"calculated":[{"name":"A2","function":"{{Q1}}*10+{{Q2}}"}]},"algorithm":{"name":"calculateOperation","params":{"method":"equivLiteral","keyboard":"NUMERICAL"}}},{"id":"step-2","stimulus":"&lt;p&gt;O que pede o enunciado?&lt;/p&gt;","seed":{"calculated":[{"name":"1-A1","label":"&lt;p&gt;Aproximar o número de expectadores para as dezenas.&lt;/p&gt;"},{"name":"1-A2","label":"&lt;p&gt;Aproximar o número de expectadores para as centenas.&lt;/p&gt;","incorrect":true},{"name":"1-A3","label":"&lt;p&gt;Aproximar o número de expectadores para as unidades de milhar.&lt;/p&gt;","incorrect":true}]},"algorithm":{"name":"trueFalse","template":"Multiple choice – standard"}},{"id":"step-3","stimulus":"&lt;p&gt;Complete o seguinte texto.&lt;/p&gt;","template":"&lt;p&gt;Para aproximar um número às dezenas, deve-se descobrir entre quais duas {{response}} ele está e escolher {{response}}.&lt;/p&gt;","seed":{"calculated":[{"name":"2-A1","label":"centenas","group":"1","incorrect":true},{"name":"2-A2","label":"dezenas","group":"1"},{"name":"2-A3","label":"unidades de milhar","group":"1","incorrect":true},{"name":"2-A4","label":"a mais próxima","group":"2"},{"name":"2-A5","label":"a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seguinte texto.&lt;/p&gt;","template":"&lt;p&gt;A dezena mais próxima dos {{T1}} expectadores da partida é {{response}}.&lt;/p&gt;","seed":{"calculated":[{"name":"T1","function":"{{Q1}}*10+{{Q2}}","temp":true},{"name":"4-A1","label":"{{function}}","function":"math.round({{T1}}/10)*10"},{"name":"T2","function":"math.floor({{T1}}/10)*10","temp":true},{"name":"T3","function":"math.ceil({{T1}}/10)*10","temp":true},{"name":"T4","function":"{{T1}}-{{T2}}","temp":true},{"name":"T5","function":"{{T3}}-{{T1}}","temp":true}]},"algorithm":{"name":"calculateOperation","params":{"method":"equivLiteral","keyboard":"NUMERICAL"}}}]}</t>
  </si>
  <si>
    <t>M4-NyO-6a</t>
  </si>
  <si>
    <t>Utiliza el algoritmo de la suma (nºs naturales de entre 2 y 3 cifras)</t>
  </si>
  <si>
    <t>Selecciona el resultado de la siguiente suma.&lt;br/&gt;{{Q1}} + {{Q2}} = ...</t>
  </si>
  <si>
    <t>Single Choice
*: countCorrect= 1
*: countIncorrect= 2</t>
  </si>
  <si>
    <t>Q1= Min= 100; Max= 999; Step= 1
Q2= Min= 100; Max= 999; Step= 1
Q3= Min = 10; Max = 90; Step = 10
Q4= Min = 10; Max = 90; Step = 10
Q5= Min = 10; Max = 90; Step = 10
Q6= Min = 10; Max = 90; Step = 10</t>
  </si>
  <si>
    <t>A1={{function}}#{{Q1}}+{{Q2}}*
A2={{function}}#{{Q1}}+{{Q2}}+{{Q3}}
A3={{function}}#{{Q1}}+{{Q2}}-{{Q4}}
A4={{function}}#{{Q1}}+{{Q2}}+{{Q5}} 
A5={{function}}#{{Q1}}+{{Q2}}-{{Q6}}
T1 = {{Q1}}+{{Q2}}-math.floor({{Q1}}/10+{{Q2}}/10)*10</t>
  </si>
  <si>
    <t>&lt;div class="lemo-fixed-to-responsive" style="max-width: 85px;max-height: 80px;position: relative;width: 100%;display: inline-block;"&gt;&lt;img src="http://drive.google.com/uc?export=view&amp;id=1zoZvZllyCmeWcmx3jOaEER9tmU_I_Nve" alt="" tabindex="0"&gt;&lt;div class="lemo-graphie-container" style="position: absolute;top: 0;left: 0;width: 100%;height: 100%;"&gt;&lt;div class="lemo-graphie" style="position: relative; width: 100%; height: 100%;"&gt;&lt;span class="lemo-graphie-label" style="position: absolute; right: 30%; top: 65%;"&gt;{{T1}}&lt;/span&gt;&lt;span class="lemo-graphie-label" style="position: absolute; right: 30%; top: 35%;"&gt;{{Q2}}&lt;/span&gt;&lt;span class="lemo-graphie-label" style="position: absolute; right: 30%; top: 8%;"&gt;{{Q1}}&lt;/span&gt;&lt;/div&gt;&lt;/div&gt;&lt;/div&gt;</t>
  </si>
  <si>
    <t>El resultado de esta suma es:&lt;br/&gt;&lt;div class="lemo-fixed-to-responsive" style="max-width: 85px;max-height: 80px;position: relative;width: 100%;display: inline-block;"&gt;&lt;img src="http://drive.google.com/uc?export=view&amp;id=1zoZvZllyCmeWcmx3jOaEER9tmU_I_Nve"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t>
  </si>
  <si>
    <t>{
    "id": "M4-NyO-6a-I-1",
    "stimulus": "&lt;p&gt;Selecione o resultado da seguinte adição.&lt;/p&gt;&lt;p style=\"text-align: center\"&gt;{{Q1}} + {{Q2}} = ...&lt;/p&gt;",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{{T1}}&lt;/span&gt;&lt;span class=\"lemo-graphie-label\" style=\"position: absolute; right: 30%; top: 35%;\"&gt;{{Q2}}&lt;/span&gt;&lt;span class=\"lemo-graphie-label\" style=\"position: absolute; right: 30%; top: 8%;\"&gt;{{Q1}}&lt;/span&gt;&lt;/div&gt;&lt;/div&gt;&lt;/div&gt;",
    "feedback": "&lt;p&gt;O resultado da adição é:&lt;/p&gt;&lt;div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
    "seed": {
        "parameters": [
            {
                "name": "Q1",
                "label": null,
                "min": 100,
                "max": 999,
                "step": 1
            },
            {
                "name": "Q2",
                "label": null,
                "min": 100,
                "max": 999,
                "step": 1
            },
            {
                "name": "Q3",
                "label": null,
                "min": 10,
                "max": 90,
                "step": 10
            },
            {
                "name": "Q4",
                "label": null,
                "min": 10,
                "max": 90,
                "step": 10
            },
            {
                "name": "Q5",
                "label": null,
                "min": 10,
                "max": 90,
                "step": 10
            },
            {
                "name": "Q6",
                "label": null,
                "min": 10,
                "max": 90,
                "step": 10
            }
        ],
        "calculated": [
            {
                "name": "T1",
                "label": "{{function}}",
                "function": "{{Q1}}+{{Q2}}-math.floor({{Q1}}/10+{{Q2}}/10)*10",
                "temp": true
            },
            {
                "name": "A1",
                "label": "{{function}}",
                "function": "{{Q1}}+{{Q2}}"
            },
            {
                "name": "A2",
                "label": "{{function}}",
                "function": "{{Q1}}+{{Q2}}+{{Q3}}",
                "incorrect": true
            },
            {
                "name": "A3",
                "label": "{{function}}",
                "function": "{{Q1}}+{{Q2}}-{{Q4}}",
                "incorrect": true
            },
            {
                "name": "A4",
                "label": "{{function}}",
                "function": "{{Q1}}+{{Q2}}+{{Q5}}",
                "incorrect": true
            },
            {
                "name": "A5",
                "label": "{{function}}",
                "function": "{{Q1}}+{{Q2}}-{{Q6}}",
                "incorrect": true
            }
        ],
        "uniques": true
    },
    "algorithm": {
        "name": "trueFalse",
        "template": "Multiple choice – standard",
        "params": {
            "countCorrect": 1,
            "countIncorrect": 2,
            "showCheckIcon": false,
            "columns": 3
        }
    }
}</t>
  </si>
  <si>
    <t>Calcula la siguiente suma.</t>
  </si>
  <si>
    <t>{{Q1}} + {{Q2}} = {{A1}}</t>
  </si>
  <si>
    <t>Q1= Min= 100; Max= 999; Step= 1
Q2= Min= 100; Max= 999; Step= 1</t>
  </si>
  <si>
    <t>A1={{Q1}}+{{Q2}}
T1 = {{Q1}}+{{Q2}}-math.floor({{Q1}}/10+{{Q2}}/10)*10</t>
  </si>
  <si>
    <t>{"id":"M4-NyO-6a-E-1","stimulus":"&lt;p&gt;Calcule a seguinte adição.&lt;/p&gt;","template":"&lt;p style=\"text-align: center\"&gt;{{Q1}} + {{Q2}} = {{response}}&lt;/p&gt;","hint":"&lt;div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{{T1}}&lt;/span&gt;&lt;span class=\"lemo-graphie-label\" style=\"position: absolute; right: 30%; top: 35%;\"&gt;{{Q2}}&lt;/span&gt;&lt;span class=\"lemo-graphie-label\" style=\"position: absolute; right: 30%; top: 8%;\"&gt;{{Q1}}&lt;/span&gt;&lt;/div&gt;&lt;/div&gt;&lt;/div&gt;","feedback":"&lt;p&gt;O resultado da adição é:&lt;/p&gt;&lt;div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seed":{"parameters":[{"name":"Q1","label":null,"min":100,"max":999,"step":1},{"name":"Q2","label":null,"min":100,"max":999,"step":1}],"calculated":[{"name":"T1","label":"{{function}}","function":"{{Q1}}+{{Q2}}-math.floor({{Q1}}/10+{{Q2}}/10)*10","temp":true},{"name":"A1","label":"{{function}}","function":"{{Q1}}+{{Q2}}"}],"uniques":true},"algorithm":{"name":"calculateOperation","params":{"method":"equivLiteral","keyboard":"NUMERICAL"}}}</t>
  </si>
  <si>
    <t>Un barco rumbo a las Islas Canarias tenía {{Q1}} lotes de comida para sus marineros. Como no era suficiente comida para el viaje, ha comprado {{Q2}} lotes más. ¿Cuántos tiene ahora?</t>
  </si>
  <si>
    <t>El barco dispone de {{A1}} lotes de comida.</t>
  </si>
  <si>
    <t>El número de lotes de comida es:&lt;br/&gt;&lt;div class="lemo-fixed-to-responsive" style="max-width: 85px;max-height: 80px;position: relative;width: 100%;display: inline-block;"&gt;&lt;img src="http://drive.google.com/uc?export=view&amp;id=1zoZvZllyCmeWcmx3jOaEER9tmU_I_Nve"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t>
  </si>
  <si>
    <t>{"id":"M4-NyO-6a-A-1","stimulus":"&lt;p&gt;Um navio com destino ao porto de Santos estava com {{Q1}} latas de sopa para seus marinheiros. Como essa quantidade não era suficiente para a viagem, foram adquiridas mais {{Q2}} latas. Com quantas latas de sopa o navio ficou ao todo?&lt;/p&gt;","template":"&lt;p&gt;O navio ficou com {{response}} latas de sopa.&lt;/p&gt;","hint":"&lt;div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{{T1}}&lt;/span&gt;&lt;span class=\"lemo-graphie-label\" style=\"position: absolute; right: 30%; top: 35%;\"&gt;{{Q2}}&lt;/span&gt;&lt;span class=\"lemo-graphie-label\" style=\"position: absolute; right: 30%; top: 8%;\"&gt;{{Q1}}&lt;/span&gt;&lt;/div&gt;&lt;/div&gt;&lt;/div&gt;","feedback":"&lt;p&gt;O número total de latas de sopa é:&lt;/p&gt;&lt;div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seed":{"parameters":[{"name":"Q1","label":null,"min":100,"max":999,"step":1},{"name":"Q2","label":null,"min":100,"max":999,"step":1}],"calculated":[{"name":"T1","label":"{{function}}","function":"{{Q1}}+{{Q2}}-math.floor({{Q1}}/10+{{Q2}}/10)*10","temp":true},{"name":"A1","label":"{{function}}","function":"{{Q1}}+{{Q2}}"}],"uniques":true},"algorithm":{"name":"calculateOperation","params":{"method":"equivLiteral","keyboard":"NUMERICAL"}}}</t>
  </si>
  <si>
    <t xml:space="preserve">El sábado {{Q1}} personas visitaron el museo de Ciencias Naturales, mientras que el domingo acudieron {{Q2}} visitantes. ¿Cuántas personas acogió el museo durante el fin de semana? </t>
  </si>
  <si>
    <t>El museo recibió {{A1}} visitantes.</t>
  </si>
  <si>
    <t>El número de visitantes durante el fin de semana es:&lt;br/&gt;&lt;div class="lemo-fixed-to-responsive" style="max-width: 85px;max-height: 80px;position: relative;width: 100%;display: inline-block;"&gt;&lt;img src="http://drive.google.com/uc?export=view&amp;id=1zoZvZllyCmeWcmx3jOaEER9tmU_I_Nve"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t>
  </si>
  <si>
    <t>{"id":"M4-NyO-6a-A-2","stimulus":"&lt;p&gt;No sábado {{Q1}} pessoas visitaram o Museu de Ciências Naturais, enquanto no domingo, o número de visitantes foi de {{Q2}} visitantes. Quantas pessoas visitaram o museu no fim de semana?&lt;/p&gt;","template":"&lt;p&gt;O museu recebeu {{response}} visitantes.&lt;/p&gt;","hint":"&lt;div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{{T1}}&lt;/span&gt;&lt;span class=\"lemo-graphie-label\" style=\"position: absolute; right: 30%; top: 35%;\"&gt;{{Q2}}&lt;/span&gt;&lt;span class=\"lemo-graphie-label\" style=\"position: absolute; right: 30%; top: 8%;\"&gt;{{Q1}}&lt;/span&gt;&lt;/div&gt;&lt;/div&gt;&lt;/div&gt;","feedback":"&lt;p&gt;O número de visitantes durante o fim de semana foi de:&lt;/p&gt;&lt;div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seed":{"parameters":[{"name":"Q1","label":null,"min":100,"max":999,"step":1},{"name":"Q2","label":null,"min":100,"max":999,"step":1}],"calculated":[{"name":"T1","label":"{{function}}","function":"{{Q1}}+{{Q2}}-math.floor({{Q1}}/10+{{Q2}}/10)*10","temp":true},{"name":"A1","label":"{{function}}","function":"{{Q1}}+{{Q2}}"}],"uniques":true},"algorithm":{"name":"calculateOperation","params":{"method":"equivLiteral","keyboard":"NUMERICAL"}}}</t>
  </si>
  <si>
    <t>En un mes, una empresa farmacéutica produjo {{Q1}} dosis de vacuna contra la fiebre amarilla. Al mes siguiente, la empresa produjo {{Q2}} dosis más. En total, ¿cuántas vacunas se produjeron en estos dos meses?</t>
  </si>
  <si>
    <t>La empresa farmaceutica produjo {{A1}} dosis.</t>
  </si>
  <si>
    <t>Q1= Min= 10; Max= 333; Step= 1
Q2= Min= 10; Max= 333; Step= 1</t>
  </si>
  <si>
    <t>El número de dosis de vacunas enviadas es:&lt;br/&gt;&lt;div class="lemo-fixed-to-responsive" style="max-width: 85px;max-height: 80px;position: relative;width: 100%;display: inline-block;"&gt;&lt;img src="http://drive.google.com/uc?export=view&amp;id=1zoZvZllyCmeWcmx3jOaEER9tmU_I_Nve"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t>
  </si>
  <si>
    <t>{"id":"M4-NyO-6a-A-3","stimulus":"&lt;p&gt;Em um mês, uma empresa farmacêutica produziu {{Q1}} doses de vacina contra febre amarela para vacinar uma população. No mês seguinte, a empresa produziu mais {{Q2}} doses. No total, quantas vacinas foram produzidas nesses dois meses?&lt;/p&gt;","template":"&lt;p&gt;A empresa farmacêutica produziu {{response}} doses.&lt;/p&gt;","hint":"&lt;div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{{T1}}&lt;/span&gt;&lt;span class=\"lemo-graphie-label\" style=\"position: absolute; right: 30%; top: 35%;\"&gt;{{Q2}}&lt;/span&gt;&lt;span class=\"lemo-graphie-label\" style=\"position: absolute; right: 30%; top: 8%;\"&gt;{{Q1}}&lt;/span&gt;&lt;/div&gt;&lt;/div&gt;&lt;/div&gt;","feedback":"&lt;p&gt;El número de dosis de vacunas enviadas es:&lt;/p&gt;&lt;div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seed":{"parameters":[{"name":"Q1","label":null,"min":10,"max":333,"step":1},{"name":"Q2","label":null,"min":10,"max":333,"step":1}],"calculated":[{"name":"T1","label":"{{function}}","function":"{{Q1}}+{{Q2}}-math.floor({{Q1}}/10+{{Q2}}/10)*10","temp":true},{"name":"A1","label":"{{function}}","function":"{{Q1}}+{{Q2}}"}],"uniques":true},"algorithm":{"name":"calculateOperation","params":{"method":"equivLiteral","keyboard":"NUMERICAL"}}}</t>
  </si>
  <si>
    <t>M4-NyO-7a</t>
  </si>
  <si>
    <t>Utiliza la propiedad conmutativa de la suma (nºs naturales de entre 2 y 3 cifras)</t>
  </si>
  <si>
    <t>¿En cuál de estas equivalencias se representa la propiedad conmutativa de la suma?</t>
  </si>
  <si>
    <t>True or false
*: countCorrect= 2
*: countIncorrect= 1
*:options= "Correcto", "Incorrecto"</t>
  </si>
  <si>
    <t>Q1-Q11= Min = 10;Max = 200; Step = 1
Q12= Min = 80; Max = 100; Step = 1
Q13= Min = 100; Max = 700; Step = 1
Q14= Min = 10; Max = 50; Step = 1
Q15= Min = 80; Max = 100; Step = 1
Q16= Min = 100; Max = 700; Step = 1
Q17= Min = 10; Max = 50; Step = 1</t>
  </si>
  <si>
    <t>A1={{Q1}} + {{Q2}} = {{Q2}} + {{Q1}}*
A2={{Q3}} + {{Q4}} + {{Q5}} = {{Q4}} + {{Q5}} + {{Q3}}*
A3={{Q6}} + ({{Q7}} + {{Q8}}) = ({{Q6}} + {{Q7}}) + {{Q8}} | En esta suma se ve la propiedad asociativa: la forma de agrupar los sumandos no altera el resultado.
A4=({{Q9}} + {{Q10}}) + {{Q11}} = {{Q9}} + ({{Q10}} + {{Q11}}) | En esta suma se ve la propiedad asociativa: la forma de agrupar los sumandos no altera el resultado.
A5={{Q12}} − {{Q13}} = ({{Q12}} − {{Q14}}) − ({{Q13}} − {{Q14}}) | En esta resta se ve la propiedad fundamental de la resta: si se suma o se resta el mismo número al minuendo y al sustraendo, el resultado no cambia.
A6={{Q15}} − {{Q16}} = ({{Q15}} − {{Q17}}) − ({{Q16}} − {{Q17}}) | En esta resta se ve la propiedad fundamental de la resta: si se suma o se resta el mismo número al minuendo y al sustraendo, el resultado no cambia.
T1 = {{Q1}}+{{Q2}}</t>
  </si>
  <si>
    <t>Las sumas tienen propiedad conmutativa porque el orden de los sumandos no altera el resultado.</t>
  </si>
  <si>
    <t>Las sumas tienen propiedad conmutativa porque el orden de los sumandos no altera el resultado:&lt;br/&gt;{{Q1}} + {{Q2}} = {{Q2}} + {{Q1} = {{T1}}</t>
  </si>
  <si>
    <t>{"id":"M4-NyO-7a-I-1","stimulus":"&lt;p&gt;Em qual dessas equivalências está representada a propriedade comutativa da adição?&lt;/p&gt;","hint":"&lt;p&gt;As adições têm propriedade comutativa, pois a ordem das parcelas não altera o resultado.&lt;/p&gt;","feedback":"&lt;p&gt;As adições têm propriedade comutativa, pois a ordem das parcelas não altera o resultado:&lt;/p&gt;&lt;p style=\"text-align: center\"&gt;{{Q1}} + {{Q2}} = {{Q2}} + {{Q1}} = {{T1}}&lt;/p&gt;","seed":{"parameters":[{"name":"Q1","label":null,"min":10,"max":200,"step":1},{"name":"Q2","label":null,"min":10,"max":200,"step":1},{"name":"Q3","label":null,"min":10,"max":200,"step":1},{"name":"Q4","label":null,"min":10,"max":200,"step":1},{"name":"Q5","label":null,"min":10,"max":200,"step":1},{"name":"Q6","label":null,"min":10,"max":200,"step":1},{"name":"Q7","label":null,"min":10,"max":200,"step":1},{"name":"Q8","label":null,"min":10,"max":200,"step":1},{"name":"Q9","label":null,"min":10,"max":200,"step":1},{"name":"Q10","label":null,"min":10,"max":200,"step":1},{"name":"Q11","label":null,"min":10,"max":200,"step":1},{"name":"Q12","label":null,"min":80,"max":100,"step":1},{"name":"Q13","label":null,"min":100,"max":700,"step":1},{"name":"Q14","label":null,"min":10,"max":50,"step":1},{"name":"Q15","label":null,"min":80,"max":100,"step":1},{"name":"Q16","label":null,"min":100,"max":700,"step":1},{"name":"Q17","label":null,"min":10,"max":50,"step":1}],"calculated":[{"name":"T1","label":"{{function}}","function":"{{Q1}} + {{Q2}}","temp":true},{"name":"A1","label":"{{Q1}} + {{Q2}} = {{Q2}} + {{Q1}}"},{"name":"A2","label":"{{Q3}} + {{Q4}} + {{Q5}} = {{Q4}} + {{Q5}} + {{Q3}} "},{"name":"A3","label":"{{Q6}} + ({{Q7}} + {{Q8}}) = ({{Q6}} + {{Q7}}) + {{Q8}}","incorrect":true,"feedback":"&lt;p&gt;Nesta adição observa-se a propriedade associativa: a maneira de agrupar as parcelas não altera o resultado.&lt;/p&gt;"},{"name":"A4","label":"({{Q9}} + {{Q10}}) + {{Q11}} = {{Q9}} + ({{Q10}} + {{Q11}})","incorrect":true,"feedback":"&lt;p&gt;Nesta adição observa-se a propriedade associativa: a maneira de agrupar as parcelas não altera o resultado.&lt;/p&gt;"},{"name":"A5","label":"{{Q12}} − {{Q13}} = ({{Q12}} − {{Q14}}) − ({{Q13}} − {{Q14}})","incorrect":true,"feedback":"&lt;p&gt;Nesta subtração observa-se a relação fundamental da subtração: se o mesmo número for adicionado ou subtraído ao minuendo e ao subtraendo, o resultado não se altera.&lt;/p&gt;"},{"name":"A6","label":"{{Q15}} − {{Q16}} = ({{Q15}} − {{Q17}}) − ({{Q16}} − {{Q17}})","incorrect":true,"feedback":"&lt;p&gt;Nesta subtração observa-se a relação fundamental da subtração: se o mesmo número for adicionado ou subtraído ao minuendo e ao subtraendo, o resultado não se altera.&lt;/p&gt;"}],"uniques":true},"algorithm":{"name":"trueFalse","template":"Choice matrix – inline","params":{"countCorrect":2,"countIncorrect":1,"showCheckIcon":false,"options":["Correto","Incorreto"]}}}</t>
  </si>
  <si>
    <t>Completa esta suma para verificar la propiedad conmutativa.</t>
  </si>
  <si>
    <t>{{Q1}} + {{Q2}} = {{A1}} + {{A2}}</t>
  </si>
  <si>
    <t>Q1= Min= 10;Max= 999; Step= 1
Q2= Min= 10;Max= 999; Step= 1</t>
  </si>
  <si>
    <t>A1 = {{Q2}}
A2 = {{Q1}}
T1 = {{Q1}}+{{Q2}}</t>
  </si>
  <si>
    <t>Las sumas tienen propiedad conmutativa porque el orden de los sumandos no altera el resultado:&lt;br/&gt;{{Q1}} + {{Q2}} = {{Q2}} + {{Q1}} = {{T1}}</t>
  </si>
  <si>
    <t>{"id":"M4-NyO-7a-E-1","stimulus":"&lt;p&gt;Complete esta adição para verificar a propriedade comutativa.&lt;/p&gt;","template":"&lt;p style=\"text-align: center\"&gt;{{Q1}} + {{Q2}} = {{response}} + {{response}}&lt;/p&gt;","hint":"&lt;p&gt;As adições têm propriedade comutativa, pois a ordem das parcelas não altera o resultado.&lt;/p&gt;","feedback":"&lt;p&gt;As adições têm propriedade comutativa, pois a ordem das parcelas não altera o resultado:&lt;p style=\"text-align: center\"&gt;{{Q1}} + {{Q2}} = {{Q2}} + {{Q1}} = {{T1}}&lt;/p&gt;","seed":{"parameters":[{"name":"Q1","label":null,"min":10,"max":999,"step":1},{"name":"Q2","label":null,"min":10,"max":999,"step":1}],"calculated":[{"name":"T1","label":"{{function}}","function":"{{Q1}}+{{Q2}}","temp":true},{"name":"A1","label":"{{function}}","function":"{{Q2}}"},{"name":"A2","label":"{{function}}","function":"{{Q1}}"}],"uniques":true},"algorithm":{"name":"calculateOperation","params":{"method":"equivLiteral","keyboard":"NUMERICAL"}}}</t>
  </si>
  <si>
    <t>M4-NyO-7b</t>
  </si>
  <si>
    <t>Utiliza la propiedad asociativa de la suma (nºs naturales de entre 2 y 3 cifras)</t>
  </si>
  <si>
    <t>¿En cuál de estas equivalencias se representa la propiedad asociativa de la suma?</t>
  </si>
  <si>
    <t>Q1-Q11= Min = 10;Max = 200; Step = 1
Q12= Min = 80; Max = 100; Step = 1
Q13= Min = 10; Max = 70; Step = 1
Q14= Min = 10; Max = 50; Step = 1
Q15= Min = 80; Max = 100; Step = 1
Q16= Min = 10; Max = 70; Step = 1
Q17= Min = 10; Max = 50; Step = 1</t>
  </si>
  <si>
    <t>A1={{Q1}} + {{Q2}} = {{Q2}} + {{Q1}} | En esta suma se ve la propiedad conmutativa: el orden de los sumandos no altera el resultado.
A2={{Q3}} + {{Q4}} + {{Q5}} = {{Q4}} + {{Q5}} + {{Q3}} | En esta suma se ve la propiedad conmutativa: el orden de los sumandos no altera el resultado.
A3={{Q6}} + ({{Q7}} + {{Q8}}) = ({{Q6}} + {{Q7}}) + {{Q8}}*
A4=({{Q9}} + {{Q10}}) + {{Q11}} = {{Q9}} + ({{Q10}} + {{Q11}})*
A5={{Q12}} − {{Q13}} = ({{Q12}} − {{Q14}}) − ({{Q13}} − {{Q14}}) | En esta resta se ve la propiedad fundamental de la resta: si se suma o se resta el mismo número al minuendo y al sustraendo, el resultado no cambia.
A6={{Q15}} − {{Q16}} = ({{Q15}} − {{Q17}}) − ({{Q16}} − {{Q17}}) | En esta resta se ve la propiedad fundamental de la resta: si se suma o se resta el mismo número al minuendo y al sustraendo, el resultado no cambia.
T1 = {{Q6}}+{{Q7}}+{{Q8}}</t>
  </si>
  <si>
    <t>Las sumas tienen propiedad asociativa porque la forma de agrupar los sumandos no altera el resultado.</t>
  </si>
  <si>
    <t>Las sumas tienen propiedad asociativa porque la forma de agrupar los sumandos no altera el resultado:&lt;br/&gt;{{Q6}} + ({{Q7}} + {{Q8}}) = ({{Q6}} + {{Q7}}) + {{Q8}} = {{T1}}</t>
  </si>
  <si>
    <t>{
    "id": "M4-NyO-7b-I-1",
    "stimulus": "&lt;p&gt;Em qual dessas equivalências está representada a propriedade associativa da adição?&lt;/p&gt;",
    "hint": "&lt;p&gt;As adições possuem propriedade associativa, pois a maneira de agrupar as parcelas não altera o resultado.&lt;/p&gt;",
    "feedback": "&lt;p&gt;As adições possuem propriedade associativa, pois a maneira de agrupar as parcelas não altera o resultado:&lt;/p&gt;&lt;p style=\"text-align: center\"&gt;{{Q6}} + ({{Q7}} + {{Q8}}) = ({{Q6}} + {{Q7}}) + {{Q8}} = {{T1}}&lt;/p&gt;",
    "seed": {
        "parameters": [
            {
                "name": "Q1",
                "label": null,
                "min": 10,
                "max": 200,
                "step": 1
            },
            {
                "name": "Q2",
                "label": null,
                "min": 10,
                "max": 200,
                "step": 1
            },
            {
                "name": "Q3",
                "label": null,
                "min": 10,
                "max": 200,
                "step": 1
            },
            {
                "name": "Q4",
                "label": null,
                "min": 10,
                "max": 200,
                "step": 1
            },
            {
                "name": "Q5",
                "label": null,
                "min": 10,
                "max": 200,
                "step": 1
            },
            {
                "name": "Q6",
                "label": null,
                "min": 10,
                "max": 200,
                "step": 1
            },
            {
                "name": "Q7",
                "label": null,
                "min": 10,
                "max": 200,
                "step": 1
            },
            {
                "name": "Q8",
                "label": null,
                "min": 10,
                "max": 200,
                "step": 1
            },
            {
                "name": "Q9",
                "label": null,
                "min": 10,
                "max": 200,
                "step": 1
            },
            {
                "name": "Q10",
                "label": null,
                "min": 10,
                "max": 200,
                "step": 1
            },
            {
                "name": "Q11",
                "label": null,
                "min": 10,
                "max": 200,
                "step": 1
            },
            {
                "name": "Q12",
                "label": null,
                "min": 80,
                "max": 100,
                "step": 1
            },
            {
                "name": "Q13",
                "label": null,
                "min": 10,
                "max": 70,
                "step": 1
            },
            {
                "name": "Q14",
                "label": null,
                "min": 10,
                "max": 50,
                "step": 1
            },
            {
                "name": "Q15",
                "label": null,
                "min": 80,
                "max": 100,
                "step": 1
            },
            {
                "name": "Q16",
                "label": null,
                "min": 10,
                "max": 70,
                "step": 1
            },
            {
                "name": "Q17",
                "label": null,
                "min": 10,
                "max": 50,
                "step": 1
            }
        ],
        "calculated": [
            {
                "name": "T1",
                "label": "{{function}}",
                "function": "{{Q6}}+{{Q7}}+{{Q8}}",
                "temp": true
            },
            {
                "name": "A1",
                "label": "{{Q1}} + {{Q2}} = {{Q2}} + {{Q1}}",
                "incorrect": true,
                "feedback": "&lt;p&gt;Nesta adição observa-se a propriedade comutativa: a ordem das parcelas não altera o resultado.&lt;/p&gt;"
            },
            {
                "name": "A2",
                "label": "{{Q3}} + {{Q4}} + {{Q5}} = {{Q4}} + {{Q5}} + {{Q3}} ",
                "incorrect": true,
                "feedback": "&lt;p&gt;Nesta adição observa-se a propriedade comutativa: a ordem das parcelas não altera o resultado.&lt;/p&gt;"
            },
            {
                "name": "A3",
                "label": "{{Q6}} + ({{Q7}} + {{Q8}}) = ({{Q6}} + {{Q7}}) + {{Q8}}"
            },
            {
                "name": "A4",
                "label": "({{Q9}} + {{Q10}}) + {{Q11}} = {{Q9}} + ({{Q10}} + {{Q11}})"
            },
            {
                "name": "A5",
                "label": "{{Q12}} − {{Q13}} = ({{Q12}} − {{Q14}}) − ({{Q13}} − {{Q14}})",
                "incorrect": true,
                "feedback": "&lt;p&gt;Nesta subtração observa-se a relação fundamental da subtração: se o mesmo número for adicionado ou subtraído ao minuendo e ao subtraendo, o resultado não muda.&lt;/p&gt;"
            },
            {
                "name": "A6",
                "label": "{{Q15}} − {{Q16}} = ({{Q15}} − {{Q17}}) − ({{Q16}} − {{Q17}})",
                "incorrect": true,
                "feedback": "&lt;p&gt;Nesta subtração observa-se a relação fundamental da subtração: se o mesmo número for adicionado ou subtraído ao minuendo e ao subtraendo, o resultado não muda.&lt;/p&gt;"
            }
        ],
        "uniques": true
    },
    "algorithm": {
        "name": "trueFalse",
        "template": "Multiple choice – standard",
        "params": {
            "countCorrect": 1,
            "countIncorrect": 2,
            "showCheckIcon": false,
            "columns": 3
        }
    }
}</t>
  </si>
  <si>
    <t>Utiliza la propiedad asociativa para calcular esta suma.</t>
  </si>
  <si>
    <t>({{Q1}} + {{Q2}}) + {{Q3}} = {{A1}} + {{Q3}} = {{A3}}&lt;br/&gt;{{Q1}} + ({{Q2}} + {{Q3}}) = {{Q1}} + {{A2}} = {{A3}}</t>
  </si>
  <si>
    <t>Q1= Min= 10;Max= 99; Step= 1
Q2= Min= 10;Max= 99; Step= 1
Q3= Min= 10;Max= 99; Step= 1</t>
  </si>
  <si>
    <t>A1 = {{Q1}}+{{Q2}}
A2 = {{Q2}}+{{Q3}}
A3 = {{Q1}}+{{Q2}}+{{Q3}}</t>
  </si>
  <si>
    <t>Las sumas tienen propiedad asociativa porque la forma de agrupar los sumandos no altera el resultado:&lt;br/&gt;({{Q1}} + {{Q2}}) + {{Q3}} = {{Q1}} + ({{Q2}} + {{Q3}}) = {{A3}}
Sin TE particular</t>
  </si>
  <si>
    <t>{"id":"M4-NyO-7b-E-1","stimulus":"&lt;p&gt;Use a propriedade associativa para calcular essa adição.&lt;/p&gt;","template":"&lt;p style=\"text-align: center\"&gt;({{Q1}} + {{Q2}}) + {{Q3}} = {{response}} + {{Q3}} = {{A3}}&lt;/p&gt;&lt;p style=\"text-align: center\"&gt;{{Q1}} + ({{Q2}} + {{Q3}}) = {{Q1}} + {{response}} = {{response}}&lt;/p&gt;","hint":"&lt;p&gt;As adições possuem propriedade associativa, pois a maneira de agrupar as parcelas não altera o resultado.&lt;/p&gt;","feedback":"&lt;p&gt;As adições possuem propriedade associativa, pois a maneira de agrupar as parcelas não altera o resultado:&lt;/p&gt;&lt;p style=\"text-align: center\"&gt;({{Q1}} + {{Q2}}) + {{Q3}} = {{Q1}} + ({{Q2}} + {{Q3}}) = {{A3}}&lt;/p&gt;","seed":{"parameters":[{"name":"Q1","label":null,"min":10,"max":99,"step":1},{"name":"Q2","label":null,"min":10,"max":99,"step":1},{"name":"Q3","label":null,"min":10,"max":99,"step":1}],"calculated":[{"name":"A1","label":"{{function}}","function":"{{Q1}}+{{Q2}}"},{"name":"A2","label":"{{function}}","function":"{{Q2}}+{{Q3}}"},{"name":"A3","label":"{{function}}","function":"{{Q1}}+{{Q2}}+{{Q3}}"}],"uniques":true},"algorithm":{"name":"calculateOperation","params":{"method":"equivLiteral","keyboard":"NUMERICAL"}}}</t>
  </si>
  <si>
    <t>M4-NyO-8a</t>
  </si>
  <si>
    <t>Utiliza el algoritmo de la resta (nºs naturales de entre 2 y 3 cifras)</t>
  </si>
  <si>
    <t>Escoge el resultado de esta resta.
{{T1}} − {{Q1}} = ...
{{A1}}*
{{A2}}
{{A3}}
{{A4}}
{{A5}}
Se ven 3</t>
  </si>
  <si>
    <t>Q1: Mín 20;Máx 500; Step: 1
Q2: Mín 10;Máx 500; Step: 1
Q3: mín 10; máx 90; step 10
Q4: mín 10; máx 90; step 10
Q5: mín 1; máx 50; step 1
Q6: mín 1; máx 50; step 1</t>
  </si>
  <si>
    <t>T1 = {{Q1}}+{{Q2}}
A1 = {{Q2}}
A2 = {{Q2}}+{{Q3}}
A3 = {{Q2}}-{{Q4}}
A4 = {{Q2}}+{{Q5}}
A5 = {{Q2}}-{{Q6}}</t>
  </si>
  <si>
    <t>[Resta vertical de 3 posiciones]
T1-Q1=T2</t>
  </si>
  <si>
    <t>&lt;p&gt;El resultado de la resta es:&lt;/p&gt;
[Resta vertical de 3 posiciones]
T1-Q1=Q2</t>
  </si>
  <si>
    <t>T2 = {{Q2}}-math.floor({{Q2}}/10)*10</t>
  </si>
  <si>
    <t>{
    "id": "M4-NyO-8a-I-1",
    "stimulus": "&lt;p&gt;Escolha o resultado desta subtração.&lt;/p&gt;&lt;p style=\"text-align: center\"&gt;{{T1}} − {{Q1}} = ...&lt;/p&gt;",
    "hint": "&lt;p&gt;&lt;div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{{T2}}&lt;/span&gt;&lt;span class=\"lemo-graphie-label\" style=\"position: absolute; right: 30%; top: 35%;\"&gt;{{Q1}}&lt;/span&gt;&lt;span class=\"lemo-graphie-label\" style=\"position: absolute; right: 30%; top: 8%;\"&gt;{{T1}}&lt;/span&gt;&lt;/div&gt;&lt;/div&gt;&lt;/div&gt;&lt;/p&gt;",
    "feedback": "&lt;p&gt;O resultado da subtração é:&lt;/p&gt;&lt;div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65%;\"&gt;{{Q2}}&lt;/span&gt;&lt;span class=\"lemo-graphie-label\" style=\"position: absolute; right: 30%; top: 35%;\"&gt;{{Q1}}&lt;/span&gt;&lt;span class=\"lemo-graphie-label\" style=\"position: absolute; right: 30%; top: 8%;\"&gt;{{T1}}&lt;/span&gt;&lt;/div&gt;&lt;/div&gt;&lt;/div&gt;",
    "seed": {
        "parameters": [
            {
                "name": "Q1",
                "label": null,
                "min": 20,
                "max": 500,
                "step": 1
            },
            {
                "name": "Q2",
                "label": null,
                "min": 10,
                "max": 500,
                "step": 1
            },
            {
                "name": "Q3",
                "label": null,
                "min": 10,
                "max": 90,
                "step": 10
            },
            {
                "name": "Q4",
                "label": null,
                "min": 10,
                "max": 90,
                "step": 10
            },
            {
                "name": "Q5",
                "label": null,
                "min": 1,
                "max": 50,
                "step": 1
            },
            {
                "name": "Q6",
                "label": null,
                "min": 1,
                "max": 50,
                "step": 1
            }
        ],
        "calculated": [
            {
                "name": "T1",
                "label": "{{function}}",
                "function": "{{Q1}}+{{Q2}}",
                "temp": true
            },
            {
                "name": "T2",
                "label": "{{function}}",
                "function": "{{Q2}}-math.floor({{Q2}}/10)*10",
                "temp": true
            },
            {
                "name": "A1",
                "label": "{{function}}",
                "function": "{{Q2}}"
            },
            {
                "name": "A2",
                "label": "{{function}}",
                "function": "{{Q2}}+{{Q3}}",
                "incorrect": true
            },
            {
                "name": "A3",
                "label": "{{function}}",
                "function": "{{Q2}}-{{Q4}}",
                "incorrect": true
            },
            {
                "name": "A4",
                "label": "{{function}}",
                "function": "{{Q2}}+{{Q5}}",
                "incorrect": true
            },
            {
                "name": "A5",
                "label": "{{function}}",
                "function": "{{Q2}}-{{Q6}}",
                "incorrect": true
            }
        ],
        "uniques": true
    },
    "algorithm": {
        "name": "trueFalse",
        "template": "Multiple choice – standard",
        "params": {
            "countCorrect": 1,
            "countIncorrect": 2,
            "showCheckIcon": false,
            "columns": 3
        }
    }
}</t>
  </si>
  <si>
    <t>Calcula la siguiente resta.</t>
  </si>
  <si>
    <t>{{T1}} − {{Q2}} = {{A1}}</t>
  </si>
  <si>
    <t>Q1: Mín 10;Máx 500; Step: 1
Q2: Mín 10;Máx 500; Step: 1</t>
  </si>
  <si>
    <t>A1 = {{Q1}}
T1 = {{Q1}}+{{Q2}}</t>
  </si>
  <si>
    <t>[Resta vertical de 3 posiciones]
 T1-Q2=T2</t>
  </si>
  <si>
    <t>&lt;p&gt;El resultado de la resta es:&lt;/p&gt;
[Resta vertical de 3 posiciones]
T1-Q2=Q1</t>
  </si>
  <si>
    <t>T2 = {{Q1}}-math.floor({{Q1}}/10)*10</t>
  </si>
  <si>
    <t>{"id":"M4-NyO-8a-E-1","stimulus":"&lt;p&gt;Calcule a seguinte subtração.&lt;/p&gt;","template":"&lt;p style=\"text-align: center\"&gt;{{T1}} − {{Q2}} = {{response}}&lt;/p&gt;","hint":"&lt;p&gt;&lt;div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{{T2}}&lt;/span&gt;&lt;span class=\"lemo-graphie-label\" style=\"position: absolute; right: 30%; top: 35%;\"&gt;{{Q2}}&lt;/span&gt;&lt;span class=\"lemo-graphie-label\" style=\"position: absolute; right: 30%; top: 8%;\"&gt;{{T1}}&lt;/span&gt;&lt;/div&gt;&lt;/div&gt;&lt;/div&gt;&lt;/p&gt;","feedback":"&lt;p&gt;O resultado da subtração é:&lt;/p&gt;&lt;div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seed":{"parameters":[{"name":"Q1","label":null,"min":10,"max":500,"step":1},{"name":"Q2","label":null,"min":10,"max":500,"step":1}],"calculated":[{"name":"T1","label":"{{function}}","function":"{{Q1}}+{{Q2}}","temp":true},{"name":"T2","label":"{{function}}","function":"{{Q1}}-math.floor({{Q1}}/10)*10","temp":true},{"name":"A1","label":"{{function}}","function":"{{Q1}}"}],"uniques":true},"algorithm":{"name":"calculateOperation","params":{"method":"equivLiteral","keyboard":"NUMERICAL"}}}</t>
  </si>
  <si>
    <t>El año pasado, un concesionario vendió {{Q2}} coches eléctricos, mientras que este año planea vender {{T1}}. ¿Cuántos coches más que el año pasado tiene que vender para llegar a su objetivo?</t>
  </si>
  <si>
    <t>Tiene que vender {{A1}} coches más.</t>
  </si>
  <si>
    <t>[Resta vertical de 3 posiciones]
T1-Q2=T2</t>
  </si>
  <si>
    <t>{"id":"M4-NyO-8a-A-1","stimulus":"&lt;p&gt;No ano passado, uma concessionária vendeu {{Q2}} carros elétricos, enquanto este ano planeja vender {{T1}}. Quantos carros a mais do que o ano passado ela precisa vender para atingir sua meta?&lt;/p&gt;","template":"&lt;p&gt;A concessionária deve vender {{response}} carros a mais.&lt;/p&gt;","hint":"&lt;p&gt;&lt;div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{{T2}}&lt;/span&gt;&lt;span class=\"lemo-graphie-label\" style=\"position: absolute; right: 30%; top: 35%;\"&gt;{{Q2}}&lt;/span&gt;&lt;span class=\"lemo-graphie-label\" style=\"position: absolute; right: 30%; top: 8%;\"&gt;{{T1}}&lt;/span&gt;&lt;/div&gt;&lt;/div&gt;&lt;/div&gt;&lt;/p&gt;","feedback":"&lt;p&gt;El resultado de la resta es:&lt;/p&gt;&lt;div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seed":{"parameters":[{"name":"Q1","label":null,"min":10,"max":500,"step":1},{"name":"Q2","label":null,"min":10,"max":500,"step":1}],"calculated":[{"name":"T1","label":"{{function}}","function":"{{Q1}}+{{Q2}}","temp":true},{"name":"T2","label":"{{function}}","function":"{{Q1}}-math.floor({{Q1}}/10)*10","temp":true},{"name":"A1","label":"{{function}}","function":"{{Q1}}"}],"uniques":true},"algorithm":{"name":"calculateOperation","params":{"method":"equivLiteral","keyboard":"NUMERICAL"}}}</t>
  </si>
  <si>
    <t>A un depósito que almacena {{T1}} l de agua se le han extraído {{Q2}} l. ¿Cuánta agua queda en el depósito?</t>
  </si>
  <si>
    <t>Quedan {{A1}} l.</t>
  </si>
  <si>
    <t>Q1: Mín 100;Máx 500; Step: 1
Q2: Mín 100;Máx 500; Step: 1</t>
  </si>
  <si>
    <t>{"id":"M4-NyO-8a-A-2","stimulus":"&lt;p&gt;Em um depósito estavam armazenados {{T1}} l de água, dos quais foram extraídos {{Q2}} l. Quantos litros de água restaram no depósito?&lt;/p&gt;","template":"&lt;p&gt;Restaram {{response}} l.&lt;/p&gt;","hint":"&lt;p&gt;&lt;div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{{T2}}&lt;/span&gt;&lt;span class=\"lemo-graphie-label\" style=\"position: absolute; right: 30%; top: 35%;\"&gt;{{Q2}}&lt;/span&gt;&lt;span class=\"lemo-graphie-label\" style=\"position: absolute; right: 30%; top: 8%;\"&gt;{{T1}}&lt;/span&gt;&lt;/div&gt;&lt;/div&gt;&lt;/div&gt;&lt;/p&gt;","feedback":"&lt;p&gt;O resultado da subtração é:&lt;/p&gt;&lt;div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seed":{"parameters":[{"name":"Q1","label":null,"min":100,"max":500,"step":1},{"name":"Q2","label":null,"min":100,"max":500,"step":1}],"calculated":[{"name":"T1","label":"{{function}}","function":"{{Q1}}+{{Q2}}","temp":true},{"name":"T2","label":"{{function}}","function":"{{Q1}}-math.floor({{Q1}}/10)*10","temp":true},{"name":"A1","label":"{{function}}","function":"{{Q1}}"}],"uniques":true},"algorithm":{"name":"calculateOperation","params":{"method":"equivLiteral","keyboard":"NUMERICAL"}}}</t>
  </si>
  <si>
    <t>En una competición, los ciclistas llevan recorridos &lt;span class="no-break"&gt;{{Q2}} km&lt;/span&gt; de una etapa de &lt;span class="no-break"&gt;{{T1}} km.&lt;/span&gt; ¿Cuántos kilómetros les quedan para llegar a la meta?</t>
  </si>
  <si>
    <t>Les quedan {{A1}} km.</t>
  </si>
  <si>
    <t>Q1: Mín: 10; Máx: 200; Step: 1
Q2: Mín: 10; Máx: 200; Step: 1</t>
  </si>
  <si>
    <t>{"id":"M4-NyO-8a-A-3","stimulus":"&lt;p&gt;Em uma competição de ciclismo, um atleta percorreu, até o momento, &lt;span class=\"no-break\"&gt;{{Q2}} km&lt;/span&gt; de uma etapa de &lt;span class=\"no-break\"&gt;{{T1}} km.&lt;/span&gt; Quantos quilômetros faltam para ele atingir a linha de chegada?&lt;/p&gt;","template":"&lt;p&gt;Faltam {{response}} km.&lt;/p&gt;","hint":"&lt;p&gt;&lt;div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{{T2}}&lt;/span&gt;&lt;span class=\"lemo-graphie-label\" style=\"position: absolute; right: 30%; top: 35%;\"&gt;{{Q2}}&lt;/span&gt;&lt;span class=\"lemo-graphie-label\" style=\"position: absolute; right: 30%; top: 8%;\"&gt;{{T1}}&lt;/span&gt;&lt;/div&gt;&lt;/div&gt;&lt;/div&gt;&lt;/p&gt;","feedback":"&lt;p&gt;O resultado da subtracão é:&lt;/p&gt;&lt;div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seed":{"parameters":[{"name":"Q1","label":null,"min":10,"max":200,"step":1},{"name":"Q2","label":null,"min":10,"max":200,"step":1}],"calculated":[{"name":"T1","label":"{{function}}","function":"{{Q1}}+{{Q2}}","temp":true},{"name":"T2","label":"{{function}}","function":"{{Q1}}-math.floor({{Q1}}/10)*10","temp":true},{"name":"A1","label":"{{function}}","function":"{{Q1}}"}],"uniques":true},"algorithm":{"name":"calculateOperation","params":{"method":"equivLiteral","keyboard":"NUMERICAL"}}}</t>
  </si>
  <si>
    <t>M4-NyO-9a</t>
  </si>
  <si>
    <t>Opera con la propiedad fundamental de la resta (núms. de 2 o 3 cifras)</t>
  </si>
  <si>
    <t>Indica si las equivalencias cumplen o no la propiedad fundamental de la resta.
{{Q1}} − {{Q2}} = ({{Q1}} − {{Q3}}) − ({{Q2}} − {{Q3}}) *
{{Q4}} − {{Q5}} = ({{Q4}} + {{Q6}}) − ({{Q5}} + {{Q6}}) *
{{Q7}} − {{Q8}} = ({{Q7}} + {{Q9}}) − ({{Q8}} − {{Q9}})
{{Q10}} − {{Q11}} = ({{Q10}} − {{Q12}}) − ({{Q11}} + {{Q12}})
(se muestran 3 opciones, 1 es falsa)
(Indicadores: Sí / No)</t>
  </si>
  <si>
    <t>Q1= Min = 150; Max = 200; Step= 1
Q2= Min = 50; Max = 100; Step= 1
Q3= Min = 1; Max = 9; Step= 1
Q4= Min = 150; Max = 200; Step= 1
Q5= Min = 50; Max = 100; Step= 1
Q6= Min = 1; Max = 9; Step= 1
Q7= Min = 150; Max = 200; Step= 1
Q8= Min = 50; Max = 100; Step= 1
Q9= Min = 1; Max = 9; Step= 1
Q10= Min = 150; Max = 200; Step= 1
Q11= Min = 50; Max = 100; Step= 1
Q12= Min = 1; Max = 9; Step= 1</t>
  </si>
  <si>
    <t>No hay</t>
  </si>
  <si>
    <t>Si se suma o se resta el mismo número al minuendo y al sustraendo, el resultado de la resta es el mismo.</t>
  </si>
  <si>
    <t>&lt;p&gt;Según la propiedad fundamental de la resta, si se suma o se resta el mismo número al minuendo y al sustraendo, el resultado de la resta es el mismo.&lt;/p&gt;
-Si falla A3
&lt;p&gt;El resultado de las dos operaciones es diferente:&lt;/p&gt;&lt;p&gt;{{Q7}} − {{Q8}} = {{T1}}&lt;/p&gt;&lt;p&gt;({{Q7}} + {{Q9}}) − ({{Q8}} − {{Q9}}) = {{T5}} − {{T6}} = {{T2}}&lt;/p&gt;
-Si falla A4
&lt;p&gt;El resultado de las dos operaciones es diferente:&lt;/p&gt;&lt;p&gt;{{Q10}} − {{Q11}} = {{T3}}&lt;/p&gt;&lt;p&gt;({{Q10}} − {{Q12}}) − ({{Q11}} + {{Q12}}) = {{T7}} − {{T8}} = {{T4}}&lt;/p&gt;</t>
  </si>
  <si>
    <t>T1 = {{Q7}}-{{Q8}}
T2 = {{Q7}}+{{Q9}}-{{Q8}}+{{Q9}}
T3 = {{Q10}}-{{Q11}}
T4 = {{Q10}}-{{Q12}}-{{Q11}}-{{Q12}}
T5 = {{Q7}}+{{Q9}}
T6 = {{Q8}}-{{Q9}}
T7 = {{Q10}}-{{Q12}}
T8 = {{Q11}}+{{Q12}}</t>
  </si>
  <si>
    <t>{"id":"M4-NyO-9a-I-1","stimulus":"&lt;p&gt;Indica se as equivalências satisfazem ou não a relação fundamental da subtração.&lt;/p&gt;","hint":"&lt;p&gt;Se o mesmo número for adicionado ou subtraído ao minuendo e ao subtraendo, o resultado da subtração é o mesmo.&lt;/p&gt;","feedback":"&lt;p&gt;De acordo com a relação fundamental da subtração, se o mesmo número for adicionado ou subtraído ao minuendo e ao subtraendo, o resultado da subtração é o mesmo.&lt;/p&gt;","seed":{"parameters":[{"name":"Q1","label":null,"min":150,"max":200,"step":1},{"name":"Q2","label":null,"min":50,"max":100,"step":1},{"name":"Q3","label":null,"min":1,"max":9,"step":1},{"name":"Q4","label":null,"min":150,"max":200,"step":1},{"name":"Q5","label":null,"min":50,"max":100,"step":1},{"name":"Q6","label":null,"min":1,"max":9,"step":1},{"name":"Q7","label":null,"min":150,"max":200,"step":1},{"name":"Q8","label":null,"min":50,"max":100,"step":1},{"name":"Q9","label":null,"min":1,"max":9,"step":1},{"name":"Q10","label":null,"min":150,"max":200,"step":1},{"name":"Q11","label":null,"min":50,"max":100,"step":1},{"name":"Q12","label":null,"min":1,"max":9,"step":1}],"calculated":[{"name":"T1","label":"{{function}}","function":"{{Q7}}-{{Q8}}","temp":true},{"name":"T2","label":"{{function}}","function":"{{Q7}}+{{Q9}}-{{Q8}}+{{Q9}}","temp":true},{"name":"T3","label":"{{function}}","function":"{{Q10}}-{{Q11}}","temp":true},{"name":"T4","label":"{{function}}","function":"{{Q10}}-{{Q12}}-{{Q11}}-{{Q12}}","temp":true},{"name":"T5","label":"{{function}}","function":"{{Q7}}+{{Q9}}","temp":true},{"name":"T6","label":"{{function}}","function":"{{Q8}}-{{Q9}}","temp":true},{"name":"T7","label":"{{function}}","function":"{{Q10}}-{{Q12}}","temp":true},{"name":"T8","label":"{{function}}","function":"{{Q11}}+{{Q12}}","temp":true},{"name":"A1","label":"{{Q1}} − {{Q2}} = ({{Q1}} − {{Q3}}) − ({{Q2}} − {{Q3}})"},{"name":"A2","label":"{{Q4}} − {{Q5}} = ({{Q4}} + {{Q6}}) − ({{Q5}} + {{Q6}})"},{"name":"A3","label":"{{Q7}} − {{Q8}} = ({{Q7}} + {{Q9}}) − ({{Q8}} − {{Q9}})","incorrect":true,"feedback":"&lt;p&gt;O resultado das duas operações é diferente:&lt;/p&gt;&lt;p&gt;{{Q7}} − {{Q8}} = {{T1}}&lt;/p&gt;&lt;p&gt;({{Q7}} + {{Q9}}) − ({{Q8}} − {{Q9}}) = {{T5}} − {{T6}} = {{T2}}&lt;/p&gt;"},{"name":"A4","label":"{{Q10}} − {{Q11}} = ({{Q10}} − {{Q12}}) − ({{Q11}} + {{Q12}})","incorrect":true,"feedback":"&lt;p&gt;O resultado das duas operações é diferente:&lt;/p&gt;&lt;p&gt;{{Q10}} − {{Q11}} = {{T3}}&lt;/p&gt;&lt;p&gt;({{Q10}} − {{Q12}}) − ({{Q11}} + {{Q12}}) = {{T7}} − {{T8}} = {{T4}}&lt;/p&gt;"}],"uniques":true},"algorithm":{"name":"trueFalse","template":"Choice matrix – inline","params":{"countCorrect":2,"countIncorrect":1,"showCheckIcon":false,"options":["Sim","Não"]}}}</t>
  </si>
  <si>
    <t>¿Cuál es el resultado de la siguiente resta? ¿Y cuál es el resultado si se suma {{Q3}} al minuendo y al sustraendo?</t>
  </si>
  <si>
    <t>{{T1}} − {{Q1}} = {{A1}}
({{T1}} + {{Q3}}) − ({{Q1}} + {{Q3}}) = {{T2}}} − {{T3}} = {{A2}}</t>
  </si>
  <si>
    <t>Resuelva las siguiente operacion verificando la propiedad fundamental de la resta.
 125 - 25 = ( 125 + 17 ) - ( 25 + 17 )
  100 = 142 - 42
  100 = 100</t>
  </si>
  <si>
    <t>Q1= Min = 300; Max = 800; Step = 1
Q2= Min = 300; Max = 800; Step = 1
Q3= Min = 20; Max = 50; Step = 1</t>
  </si>
  <si>
    <t>T1 = {{Q1}}+{{Q2}}
T2 = {{Q1}}+{{Q2}}+{{Q3}}
T3 = {{Q1}}+{{Q3}}
A1 = {{Q2}}
A2 = {{Q2}}</t>
  </si>
  <si>
    <t>Si se suma el mismo número al minuendo y al sustraendo, el resultado de la resta es el mismo.</t>
  </si>
  <si>
    <t>&lt;p&gt;Según la propiedad fundamental de la resta, si se suma o se resta el mismo número al minuendo y al sustraendo, el resultado de la resta es el mismo.&lt;/p&gt;</t>
  </si>
  <si>
    <t>{"id":"M4-NyO-9a-E-1","stimulus":"&lt;p&gt;Qual é o resultado da seguinte subtração? E qual é o resultado se {{Q3}} for adicionado ao minuendo e ao subtraendo?&lt;/p&gt;","template":"&lt;p style=\"text-align: center\"&gt;{{T1}} − {{Q1}} = {{response}}&lt;/p&gt;&lt;p style=\"text-align: center\"&gt;({{T1}} + {{Q3}}) − ({{Q1}} + {{Q3}}) = {{T2}} − {{T3}} = {{response}}&lt;/p&gt;","hint":"&lt;p&gt;Se o mesmo número for adicionado ao minuendo e ao subtraendo, o resultado da subtração é o mesmo.&lt;/p&gt;","feedback":"&lt;p&gt;De acordo com a relação fundamental da subtração, se o mesmo número for adicionado ou subtraído ao minuendo e ao subtraendo, o resultado da subtração é o mesmo.&lt;/p&gt;","seed":{"parameters":[{"name":"Q1","label":null,"min":300,"max":800,"step":1},{"name":"Q2","label":null,"min":300,"max":800,"step":1},{"name":"Q3","label":null,"min":20,"max":50,"step":1}],"calculated":[{"name":"T1","label":"{{function}}","function":"{{Q1}}+{{Q2}}","temp":true},{"name":"T2","label":"{{function}}","function":"{{Q1}}+{{Q2}}+{{Q3}}","temp":true},{"name":"T3","label":"{{function}}","function":"{{Q1}}+{{Q3}}","temp":true},{"name":"A1","label":"{{function}}","function":"{{Q2}}"},{"name":"A2","label":"{{function}}","function":"{{Q2}}"}],"uniques":true},"algorithm":{"name":"calculateOperation","params":{"method":"equivLiteral","keyboard":"NUMERICAL"}}}</t>
  </si>
  <si>
    <t>¿Cuál es el resultado de la siguiente resta? ¿Y cuál es el resultado si se resta {{Q3}} al minuendo y al sustraendo?</t>
  </si>
  <si>
    <t>{{T1}} − {{Q1}} = {{A1}}
({{T1}} − {{Q3}}) − ({{Q1}} − {{Q3}}) = {{T2}}} − {{T3}} = {{A2}}</t>
  </si>
  <si>
    <r>
      <rPr>
        <rFont val="Calibri"/>
        <color theme="1"/>
        <sz val="12.0"/>
      </rPr>
      <t xml:space="preserve">Resuelva las siguiente operacion verificando la propiedad fundamental de la resta.
125 - 25 = ( 125 </t>
    </r>
    <r>
      <rPr>
        <rFont val="Calibri"/>
        <b/>
        <color theme="1"/>
        <sz val="12.0"/>
      </rPr>
      <t>+ 17</t>
    </r>
    <r>
      <rPr>
        <rFont val="Calibri"/>
        <color theme="1"/>
        <sz val="12.0"/>
      </rPr>
      <t xml:space="preserve"> ) - ( 25 </t>
    </r>
    <r>
      <rPr>
        <rFont val="Calibri"/>
        <b/>
        <color theme="1"/>
        <sz val="12.0"/>
      </rPr>
      <t>+ 17</t>
    </r>
    <r>
      <rPr>
        <rFont val="Calibri"/>
        <color theme="1"/>
        <sz val="12.0"/>
      </rPr>
      <t xml:space="preserve"> )
        </t>
    </r>
    <r>
      <rPr>
        <rFont val="Calibri"/>
        <b/>
        <color rgb="FFEA4335"/>
        <sz val="12.0"/>
      </rPr>
      <t>100</t>
    </r>
    <r>
      <rPr>
        <rFont val="Calibri"/>
        <color theme="1"/>
        <sz val="12.0"/>
      </rPr>
      <t xml:space="preserve"> = </t>
    </r>
    <r>
      <rPr>
        <rFont val="Calibri"/>
        <b/>
        <color rgb="FFEA4335"/>
        <sz val="12.0"/>
      </rPr>
      <t>142</t>
    </r>
    <r>
      <rPr>
        <rFont val="Calibri"/>
        <color theme="1"/>
        <sz val="12.0"/>
      </rPr>
      <t xml:space="preserve"> - </t>
    </r>
    <r>
      <rPr>
        <rFont val="Calibri"/>
        <b/>
        <color rgb="FFEA4335"/>
        <sz val="12.0"/>
      </rPr>
      <t>42</t>
    </r>
    <r>
      <rPr>
        <rFont val="Calibri"/>
        <color theme="1"/>
        <sz val="12.0"/>
      </rPr>
      <t xml:space="preserve">
        </t>
    </r>
    <r>
      <rPr>
        <rFont val="Calibri"/>
        <b/>
        <color rgb="FFEA4335"/>
        <sz val="12.0"/>
      </rPr>
      <t>100</t>
    </r>
    <r>
      <rPr>
        <rFont val="Calibri"/>
        <color theme="1"/>
        <sz val="12.0"/>
      </rPr>
      <t xml:space="preserve"> = </t>
    </r>
    <r>
      <rPr>
        <rFont val="Calibri"/>
        <b/>
        <color rgb="FFEA4335"/>
        <sz val="12.0"/>
      </rPr>
      <t>100</t>
    </r>
  </si>
  <si>
    <t>Q1 = Max = 300; Min = 800; Step = 1
Q2 = Max = 300; Min = 800; Step = 1
Q3 = Max = 20; Min = 50; Step = 1</t>
  </si>
  <si>
    <t>T1 = {{Q1}}+{{Q2}}
T2 = {{Q1}}+{{Q2}}-{{Q3}}
T3 = {{Q1}}-{{Q3}}
A1 = {{Q2}}
A2 = {{Q2}}</t>
  </si>
  <si>
    <t>Si se resta el mismo número al minuendo y al sustraendo, el resultado de la resta es el mismo.</t>
  </si>
  <si>
    <t>{"id":"M4-NyO-9a-E-2","stimulus":"&lt;p&gt;Qual é o resultado da seguinte subtração? E qual é o resultado se {{Q3}} for subtraído do minuendo e do subtraendo?&lt;/p&gt;","template":"&lt;p style=\"text-align: center\"&gt;{{T1}} − {{Q1}} = {{response}}&lt;/p&gt;&lt;p style=\"text-align: center\"&gt;({{T1}} − {{Q3}}) − ({{Q1}} − {{Q3}}) = {{T2}} − {{T3}} = {{response}}&lt;/p&gt;","hint":"&lt;p&gt;Se o mesmo número for subtraído ao minuendo e ao subtraendo, o resultado da subtração é o mesmo.&lt;/p&gt;","feedback":"&lt;p&gt;De acordo com a relação fundamental da subtração, se o mesmo número for adicionado ou subtraído ao minuendo e ao subtraendo, o resultado da subtração é o mesmo.&lt;/p&gt;","seed":{"parameters":[{"name":"Q1","label":null,"min":300,"max":800,"step":1},{"name":"Q2","label":null,"min":300,"max":800,"step":1},{"name":"Q3","label":null,"min":20,"max":50,"step":1}],"calculated":[{"name":"T1","label":"{{function}}","function":"{{Q1}}+{{Q2}}","temp":true},{"name":"T2","label":"{{function}}","function":"{{Q1}}+{{Q2}}-{{Q3}}","temp":true},{"name":"T3","label":"{{function}}","function":"{{Q1}}-{{Q3}}","temp":true},{"name":"A1","label":"{{function}}","function":"{{Q2}}"},{"name":"A2","label":"{{function}}","function":"{{Q2}}"}],"uniques":true},"algorithm":{"name":"calculateOperation","params":{"method":"equivLiteral","keyboard":"NUMERICAL"}}}</t>
  </si>
  <si>
    <t>M4-NyO-10a</t>
  </si>
  <si>
    <t>Calcula el término que falta en una resta (núms. de 2 o 3 cifras)</t>
  </si>
  <si>
    <t>Selecciona el término que falta en esta resta.
{{T1}} − ... = {{Q2}}
{{A1}} *
{{A2}}
{{A3}}
{{A4}}
{{A5}}
Se ven 3</t>
  </si>
  <si>
    <t>Q1: Mín = 20; Máx = 200; Step = 1
Q2: Mín = 20; Máx = 200; Step = 1
Q3-Q6: Mín = 10; Máx = 90; Step = 10</t>
  </si>
  <si>
    <t>T1 = {{Q1}}+{{Q2}}
A1 = {{Q1}}
A2 = {{Q1}}+{{Q3}}
A3 = {{Q1}}-{{Q4}}
A4 = {{Q1}}+{{Q5}}
A5 = {{Q1}}-{{Q6}}</t>
  </si>
  <si>
    <t>En las restas, si 7 − 2 es 5, entonces 7 − 5 es 2.</t>
  </si>
  <si>
    <t>&lt;p&gt;Como {{Q2}} es el resultado de restar un número a {{T1}}, para obtener el sustraendo hay que resolver este cálculo:&lt;/p&gt;
Resta vertical de 3 posiciones
{{T1}} − {{Q2}} = {{Q1}}</t>
  </si>
  <si>
    <t>{
    "id": "M4-NyO-10a-I-1",
    "stimulus": "&lt;p&gt;Selecione o termo que falta nesta subtração.&lt;/p&gt;&lt;p style=\"text-align: center\"&gt;{{T1}} − ... = {{Q2}}&lt;/p&gt;",
    "hint": "&lt;p&gt;Nas subtrações, se 7 − 2 é 5, então 7 − 5 é 2.&lt;/p&gt;",
    "feedback": "&lt;p&gt;Como {{Q2}} é o resultado da subtração de um número de {{T1}}, para obter o sustraendo é preciso resolver este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
    "seed": {
        "parameters": [
            {
                "name": "Q1",
                "label": null,
                "min": 100,
                "max": 200,
                "step": 1
            },
            {
                "name": "Q2",
                "label": null,
                "min": 20,
                "max": 200,
                "step": 1
            },
            {
                "name": "Q3",
                "label": null,
                "min": 10,
                "max": 90,
                "step": 10
            },
            {
                "name": "Q4",
                "label": null,
                "min": 10,
                "max": 90,
                "step": 10
            },
            {
                "name": "Q5",
                "label": null,
                "min": 10,
                "max": 90,
                "step": 10
            },
            {
                "name": "Q6",
                "label": null,
                "min": 10,
                "max": 90,
                "step": 10
            }
        ],
        "calculated": [
            {
                "name": "T1",
                "label": "{{function}}",
                "function": "{{Q1}}+{{Q2}}",
                "incorrect": true
            },
            {
                "name": "A1",
                "label": "{{function}}",
                "function": "{{Q1}}"
            },
            {
                "name": "A2",
                "label": "{{function}}",
                "function": "{{Q1}}+{{Q3}}",
                "incorrect": true
            },
            {
                "name": "A3",
                "label": "{{function}}",
                "function": "{{Q1}}-{{Q4}}",
                "incorrect": true
            },
            {
                "name": "A4",
                "label": "{{function}}",
                "function": "{{Q1}}+{{Q5}}",
                "incorrect": true
            },
            {
                "name": "A5",
                "label": "{{function}}",
                "function": "{{Q1}}-{{Q6}}",
                "incorrect": true
            }
        ],
        "uniques": true
    },
    "algorithm": {
        "name": "trueFalse",
        "template": "Multiple choice – standard",
        "params": {
            "countCorrect": 1,
            "countIncorrect": 2,
            "showCheckIcon": false,
            "columns": 3
        }
    }
}</t>
  </si>
  <si>
    <t>Selecciona el término que falta en esta resta.
... − {{Q1}} = {{Q2}}
{{A1}} *
{{A2}}
{{A3}}
{{A4}}
{{A5}}
Se ven 3</t>
  </si>
  <si>
    <t>A1 = {{Q1}}+{{Q2}}
A2 = {{Q1}}+{{Q2}}+{{Q3}}
A3 = {{Q1}}+{{Q2}}-{{Q4}}
A4 = {{Q1}}+{{Q2}}+{{Q5}}
A5 = {{Q1}}+{{Q2}}-{{Q6}}</t>
  </si>
  <si>
    <t>La suma y la resta son operaciones opuestas. Es decir, 6 − 4 es 2 del mismo modo que 4 + 2 es 6.</t>
  </si>
  <si>
    <t>&lt;p&gt;Como {{Q2}} es el resultado de restar {{Q1}} a un número, para obtener el minuendo hay que resolver este cálculo:&lt;/p&gt;
Suma vertical de 2 sumandos, 3 posiciones
{{Q2}} + {{Q1}} = {{A1}}</t>
  </si>
  <si>
    <t>{
    "id": "M4-NyO-10a-I-2",
    "stimulus": "&lt;p&gt;Selecione o termo que falta nesta subtração.&lt;/p&gt;&lt;p style=\"text-align: center\"&gt;... − {{Q1}} = {{Q2}}&lt;/p&gt;",
    "hint": "&lt;p&gt;Adição e subtração são operações opostas. Ou seja, 6 − 4 é 2 da mesma forma que 4 + 2 é 6.&lt;/p&gt;",
    "feedback": "&lt;p&gt;Como {{Q2}} é o resultado da subtração de {{Q1}} de um número, para obter o minuendo é preciso resolver este cálculo:&lt;/p&gt;&lt;div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35%;\"&gt;{{Q1}}&lt;/span&gt;&lt;span class=\"lemo-graphie-label\" style=\"position: absolute; right: 30%; top: 8%;\"&gt;{{Q2}}&lt;/span&gt;&lt;/div&gt;&lt;/div&gt;&lt;/div&gt;",
    "seed": {
        "parameters": [
            {
                "name": "Q1",
                "label": null,
                "min": 20,
                "max": 200,
                "step": 1
            },
            {
                "name": "Q2",
                "label": null,
                "min": 20,
                "max": 200,
                "step": 1
            },
            {
                "name": "Q3",
                "label": null,
                "min": 10,
                "max": 90,
                "step": 10
            },
            {
                "name": "Q4",
                "label": null,
                "min": 10,
                "max": 90,
                "step": 10
            },
            {
                "name": "Q5",
                "label": null,
                "min": 10,
                "max": 90,
                "step": 10
            },
            {
                "name": "Q6",
                "label": null,
                "min": 10,
                "max": 90,
                "step": 10
            }
        ],
        "calculated": [
            {
                "name": "A1",
                "label": "{{function}}",
                "function": "{{Q1}}+{{Q2}}"
            },
            {
                "name": "A2",
                "label": "{{function}}",
                "function": "{{Q1}}+{{Q2}}+{{Q3}}",
                "incorrect": true
            },
            {
                "name": "A3",
                "label": "{{function}}",
                "function": "{{Q1}}+{{Q2}}-{{Q4}}",
                "incorrect": true
            },
            {
                "name": "A4",
                "label": "{{function}}",
                "function": "{{Q1}}+{{Q2}}+{{Q5}}",
                "incorrect": true
            },
            {
                "name": "A5",
                "label": "{{function}}",
                "function": "{{Q1}}+{{Q2}}-{{Q6}}",
                "incorrect": true
            }
        ],
        "uniques": true
    },
    "algorithm": {
        "name": "trueFalse",
        "template": "Multiple choice – standard",
        "params": {
            "countCorrect": 1,
            "countIncorrect": 2,
            "showCheckIcon": false,
            "columns": 3
        }
    }
}</t>
  </si>
  <si>
    <t>Completa la siguiente resta.</t>
  </si>
  <si>
    <t>{{T1}} − {{A1}} = {{Q2}}</t>
  </si>
  <si>
    <t xml:space="preserve">Q1: Mín 20;Máx 200; Step: 1
Q2: Mín 20;Máx 200; Step: 1
</t>
  </si>
  <si>
    <t xml:space="preserve">T1 = {{Q1}}+{{Q2}}
A1 = {{Q1}}
</t>
  </si>
  <si>
    <t>En las restas, si 8 − 3 es 5 entonces 8 − 5 es 3.</t>
  </si>
  <si>
    <t>{"id":"M4-NyO-10a-E-1","stimulus":"&lt;p&gt;Complete a seguinte subtração.&lt;/p&gt;","template":"&lt;p style=\"text-align: center\"&gt;{{T1}} − {{response}} = {{Q2}}&lt;/p&gt;","hint":"&lt;p&gt;Na subtração, se 8 − 3 é 5, então 8 − 5 é 3.&lt;/p&gt;","feedback":"&lt;p&gt;Como {{Q2}} é o resultado da subtração de um número de {{T1}}, para obter o subtraendo deve-se resolver este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seed":{"parameters":[{"name":"Q1","label":null,"min":20,"max":200,"step":1},{"name":"Q2","label":null,"min":20,"max":200,"step":1}],"calculated":[{"name":"T1","label":"{{function}}","function":"{{Q1}}+{{Q2}}","temp":true},{"name":"A1","label":"{{function}}","function":"{{Q1}}"}],"uniques":true},"algorithm":{"name":"calculateOperation","params":{"method":"equivLiteral","keyboard":"NUMERICAL"}}}</t>
  </si>
  <si>
    <t>{{A1}} − {{Q1}} = {{Q2}}</t>
  </si>
  <si>
    <t>A1 = {{Q1}}+{{Q2}}</t>
  </si>
  <si>
    <t>La suma y la resta son operaciones opuestas. Es decir, 6 − 2 es 4 del mismo modo que 4 + 2 es 6.</t>
  </si>
  <si>
    <t>{"id":"M4-NyO-10a-E-2","stimulus":"&lt;p&gt;Complete a seguinte subtração.&lt;/p&gt;","template":"&lt;p style=\"text-align: center\"&gt;{{response}} − {{Q1}} = {{Q2}}&lt;/p&gt;","hint":"&lt;p&gt;Adição e subtração são operações opostas. Ou seja, 6 − 2 é 4 da mesma forma que 4 + 2 é 6.&lt;/p&gt;","feedback":"&lt;p&gt;Como {{Q2}} é o resultado da subtração de {{Q1}} de um número, para obter o minuendo deve-se resolver este cálculo:&lt;/p&gt;&lt;div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35%;\"&gt;{{Q1}}&lt;/span&gt;&lt;span class=\"lemo-graphie-label\" style=\"position: absolute; right: 30%; top: 8%;\"&gt;{{Q2}}&lt;/span&gt;&lt;/div&gt;&lt;/div&gt;&lt;/div&gt;","seed":{"parameters":[{"name":"Q1","label":null,"min":20,"max":200,"step":1},{"name":"Q2","label":null,"min":20,"max":200,"step":1}],"calculated":[{"name":"A1","label":"{{function}}","function":"{{Q1}}+{{Q2}}"}],"uniques":true},"algorithm":{"name":"calculateOperation","params":{"method":"equivLiteral","keyboard":"NUMERICAL"}}}</t>
  </si>
  <si>
    <t>Una helada ha afectado a un campo de {{T1}} tulipanes. Después de quitar las flores estropeadas, han quedado {{Q1}} en buen estado. ¿Cuántos tulipanes se han congelado por la helada?</t>
  </si>
  <si>
    <t>Se han congelado {{A1}} tulipanes.</t>
  </si>
  <si>
    <t>Del total de árboles en un predio se talaron {{Q1}}, quedando en pie {{Q2}} árboles. ¿Cuántos árboles había en el predio inicialmente?
 Había {{A1}} árboles.</t>
  </si>
  <si>
    <t>Q1 = Min = 100; Max  =999; Step = 1
Q2 = Min = 100; Max = 999; Step = 1</t>
  </si>
  <si>
    <t>T1 = {{Q1}}+{{Q2}}
A1 = {{Q2}}</t>
  </si>
  <si>
    <t>¿Cuántos tulipanes había al principio en el campo? ¿Y cuántos quedaron sin congelarse?
Había {{A2}} tulipanes y no se congelaron {{A3}}.
(Cloze math)
A2 = {{T1}}
A3 = {{Q1}}</t>
  </si>
  <si>
    <t>¿Qué hay que calcular?
Los tulipanes estropeados por la helada.*
Los tulipanes que había antes de la helada.
Los tulipanes que no se estropearon por la helada.</t>
  </si>
  <si>
    <t>¿Cuál de estos cálculos representa la información del enunciado?
{{T1}} − ... = {{Q1}}*
... − {{T1}} = {{Q1}}
{{Q1}} − {{T1}} = ...
#Single choice#</t>
  </si>
  <si>
    <t>¿De qué manera se puede reordenar esta resta para obtener el término que falta?
{{T1}} − ... = {{Q1}}
{{T1}} + {{Q1}} = ...
{{T1}} − {{Q1}} = ...*
{{Q1}} − {{T1}} = ...</t>
  </si>
  <si>
    <t>Por tanto, resuelve la siguiente resta para obtener el número de tulipanes estropeados.
{{T1}} − {{Q1}} = {{A4}}
(cloze math)
A4 = {{Q2}}</t>
  </si>
  <si>
    <t>{"id":"M4-NyO-10a-A-1","seed":{"parameters":[{"name":"Q1","label":null,"min":100,"max":999,"step":1},{"name":"Q2","label":null,"min":100,"max":999,"step":1}],"uniques":true},"scaffolding":[{"id":"step-0","stimulus":"&lt;p&gt;Uma geada afetou um campo de {{T1}} tulipas. Depois de remover as flores danificadas, observou-se que {{Q1}} delas estão em boas condições. Quantas tulipas foram congeladas pela geada?&lt;/p&gt;","template":"&lt;p&gt;Foram congeladas {{response}} tulipas.&lt;/p&gt;","seed":{"calculated":[{"name":"T1","label":"{{function}}","function":"{{Q1}}+{{Q2}}","temp":true},{"name":"0-A1","label":"{{function}}","function":"{{Q2}}"}]},"algorithm":{"name":"calculateOperation","params":{"method":"equivLiteral","keyboard":"NUMERICAL"}}},{"id":"step-1","stimulus":"&lt;p&gt;Quantas tulipas havia no início do campo? E quantas ficaram em boas condições?&lt;/p&gt;","template":"&lt;p&gt;Havia {{response}} tulipas e {{response}} não ficaram danificadas.&lt;/p&gt;","seed":{"calculated":[{"name":"T1","label":"{{function}}","function":"{{Q1}}+{{Q2}}","temp":true},{"name":"1-A2","label":"{{function}}","function":"{{T1}}"},{"name":"1-A3","label":"{{function}}","function":"{{Q1}}"}]},"algorithm":{"name":"calculateOperation","params":{"method":"equivLiteral","keyboard":"NUMERICAL"}}},{"id":"step-2","stimulus":"&lt;p&gt;O que precisa ser calculado?&lt;/p&gt;","seed":{"calculated":[{"name":"2-A1","label":"&lt;p&gt;A quatidade de tulipas danificadas pela geada.&lt;/p&gt;"},{"name":"2-A2","label":"&lt;p&gt;A quantidade de tulipas que estavam no campo antes da geada.&lt;/p&gt;","incorrect":true},{"name":"2-A3","label":"&lt;p&gt;A quantidade de tulipas que não foram danificadas pela geada.&lt;/p&gt;","incorrect":true}]},"algorithm":{"name":"trueFalse","template":"Multiple choice – standard"}},{"id":"step-3","stimulus":"&lt;p&gt;Qual desses cálculos representa a situação do enunciado?&lt;/p&gt;","seed":{"calculated":[{"name":"T1","label":"{{function}}","function":"{{Q1}}+{{Q2}}","temp":true},{"name":"3-A1","label":"{{T1}} − ... = {{Q1}}"},{"name":"3-A2","label":"... − {{T1}} = {{Q1}}","incorrect":true},{"name":"3-A3","label":"{{Q1}} − {{T1}} = ...","incorrect":true}]},"algorithm":{"name":"trueFalse","template":"Multiple choice – standard"}},{"id":"step-4","stimulus":"&lt;p&gt;Como essa subtração pode ser reorganizada para obter o termo que falta?&lt;/p&gt;&lt;p style=\"text-align: center\"&gt;{{T1}} − ... = {{Q1}}&lt;/p&gt;","seed":{"calculated":[{"name":"T1","label":"{{function}}","function":"{{Q1}}+{{Q2}}","temp":true},{"name":"4-A1","label":"{{T1}} + {{Q1}} = ...","incorrect":true},{"name":"4-A2","label":"{{T1}} − {{Q1}} = ..."},{"name":"4-A3","label":"{{Q1}} − {{T1}} = ...","incorrect":true}]},"algorithm":{"name":"trueFalse","template":"Multiple choice – standard"}},{"id":"step-5","stimulus":"&lt;p&gt;Portanto, resolva a seguinte subtração para obter o número de tulipas perdidas.&lt;/p&gt;","template":"&lt;p style=\"text-align: center\"&gt;{{T1}} − {{Q1}} = {{response}}&lt;/p&gt;","seed":{"calculated":[{"name":"T1","label":"{{function}}","function":"{{Q1}}+{{Q2}}","temp":true},{"name":"5-A4","label":"{{function}}","function":"{{Q2}}"}]},"algorithm":{"name":"calculateOperation","params":{"method":"equivSymbolic","decimalPlaces":2,"keyboard":"NUMERICAL"}}}]}</t>
  </si>
  <si>
    <t>Antes de la segunda mitad de un partido de fútbol, {{Q1}} aficionados han abandonado el estadio. Si al final se han quedado {{Q2}} espectadores, ¿cuántos había al principio del partido?</t>
  </si>
  <si>
    <t>Había {{A1}} espectadores.</t>
  </si>
  <si>
    <t>Q1 = Min = 1000; Max = 4000; Step = 1
Q2 = Min = 1000; Max = 4000; Step = 1</t>
  </si>
  <si>
    <t>¿Cuántos aficionados han abandonado el estadio antes de la segunda mitad? ¿Y cuántos han permanecido?
Se han ido {{A2}} aficionados y se han quedado {{A3}}.
#Cloze math#
A2 = {{Q1}}
A3 = {{Q2}}</t>
  </si>
  <si>
    <t>¿Qué hay que calcular?
El número de espectadores que había al final del partido.
El número de espectadores que había al principio del partido.*
El número de espectadores que había a la mitad del partido.
#Single choice#</t>
  </si>
  <si>
    <t>¿Cuál de estos cálculos representa la información del enunciado?
... − {{Q1}} = {{Q2}}*
{{Q1}} − ... = {{Q2}}
{{Q1}} − {{Q2}} = ...
#Single choice#</t>
  </si>
  <si>
    <t>¿De qué manera se puede reordenar esta resta para obtener el término que falta?
... − {{Q1}} = {{Q2}}&lt;/p&gt;
{{Q2}} + {{Q1}} = ...*
{{Q1}} − {{Q2}} = ...
{{Q2}} − {{Q1}} = ...
#Single choice#</t>
  </si>
  <si>
    <t>Por tanto, resuelve el siguiente cálculo para obtener el número de espectadores que había al inicio del partido.
{{Q1}} + {{Q2}} = {{A4}}
#cloze math#
A4 = {{Q1}}+{{Q2}}</t>
  </si>
  <si>
    <t>{"id":"M4-NyO-10a-A-2","seed":{"parameters":[{"name":"Q1","label":null,"min":1000,"max":4000,"step":1},{"name":"Q2","label":null,"min":1000,"max":4000,"step":1}],"uniques":true},"scaffolding":[{"id":"step-0","stimulus":"&lt;p&gt;Antes do segundo tempo de uma partida de futebol, {{Q1}} torcedores deixaram o estádio. Se {{Q2}} torcedores permaneceram até o final, quantos havia no início da partida?&lt;/p&gt;","template":"&lt;p&gt;Havia {{response}} torcedores.&lt;/p&gt;","seed":{"calculated":[{"name":"0-A1","label":"{{function}}","function":"{{Q1}}+{{Q2}}"}]},"algorithm":{"name":"calculateOperation","params":{"method":"equivLiteral","keyboard":"NUMERICAL"}}},{"id":"step-1","stimulus":"&lt;p&gt;Quantos torcedores deixaram o estádio antes do segundo tempo? E quantos ficaram?&lt;/p&gt;","template":"&lt;p&gt;Saíram {{response}} torcedores e ficaram {{response}} até o final.&lt;/p&gt;","seed":{"calculated":[{"name":"1-A2","label":"{{function}}","function":"{{Q1}}"},{"name":"1-A3","label":"{{function}}","function":"{{Q2}}"}]},"algorithm":{"name":"calculateOperation","params":{"method":"equivLiteral","keyboard":"NUMERICAL"}}},{"id":"step-2","stimulus":"&lt;p&gt;O que precisa ser calculado?&lt;/p&gt;","seed":{"calculated":[{"name":"2-A1","label":"&lt;p&gt;O número de espectadores no final do jogo.&lt;/p&gt;","incorrect":true},{"name":"2-A2","label":"&lt;p&gt;O número de espectadores no início da partida.&lt;/p&gt;"},{"name":"2-A3","label":"&lt;p&gt;O número de espectadores na metade do jogo.&lt;/p&gt;","incorrect":true}]},"algorithm":{"name":"trueFalse","template":"Multiple choice – standard"}},{"id":"step-3","stimulus":"&lt;p&gt;Qual desses cálculos representa a situação do enunciado?&lt;/p&gt;","seed":{"calculated":[{"name":"3-A1","label":"... − {{Q1}} = {{Q2}}"},{"name":"3-A2","label":"{{Q1}} − ... = {{Q2}}","incorrect":true},{"name":"3-A3","label":"{{Q1}} − {{Q2}} = ...","incorrect":true}]},"algorithm":{"name":"trueFalse","template":"Multiple choice – standard"}},{"id":"step-4","stimulus":"&lt;p&gt;Como essa subtração pode ser reorganizada para obter o termo que falta?&lt;/p&gt;&lt;p style=\"text-align: center\"&gt;... − {{Q1}} = {{Q2}}&lt;/p&gt;","seed":{"calculated":[{"name":"4-A1","label":"{{Q2}} + {{Q1}} = ..."},{"name":"4-A2","label":"{{Q1}} − {{Q2}} = ...","incorrect":true},{"name":"4-A3","label":"{{Q2}} − {{Q1}} = ...","incorrect":true}]},"algorithm":{"name":"trueFalse","template":"Multiple choice – standard"}},{"id":"step-5","stimulus":"&lt;p&gt;Portanto, resolva o seguinte cálculo para obter o número de espectadores no início do jogo.&lt;/p&gt;","template":"&lt;p style=\"text-align: center\"&gt;{{Q1}} + {{Q2}} = {{response}}&lt;/p&gt;","seed":{"calculated":[{"name":"5-A4","label":"{{function}}","function":"{{Q1}}+{{Q2}}"}]},"algorithm":{"name":"calculateOperation","params":{"method":"equivSymbolic","decimalPlaces":2,"keyboard":"NUMERICAL"}}}]}</t>
  </si>
  <si>
    <t>Marcos lleva varios días repartiendo folletos en la calle. De todos los que le dieron al principio, ya ha entregado {{Q1}}, por lo que le quedan {{Q2}} folletos. ¿Cuántos le dieron para que repartiese?</t>
  </si>
  <si>
    <t>Le dieron {{A1}} folletos.</t>
  </si>
  <si>
    <t>Q1 = Min = 100; Max = 999; Step = 1
Q2 = Min = 100; Max = 999; Step = 1</t>
  </si>
  <si>
    <t>¿Cuántas folletos ha repartido Marcos? ¿Y cuántos le quedan por repartir?
Ha repartido {{A2}} folletos y aún le quedan {{A3}}.
(Cloze math)
A2 = {{Q1}}
A3 = {{Q2}}</t>
  </si>
  <si>
    <t>¿Qué hay que calcular?
El número de folletos que Marcos tenía al principio.*
El número de folletos que ya ha repartido Marcos.
El número de folletos que le quedan por repartir a Marcos.</t>
  </si>
  <si>
    <t>Por tanto, resuelve el siguiente cálculo para obtener el número de folletos que tenía Marcos al principio.
{{Q1}} + {{Q2}} = {{A4}}
#cloze math#
A4 = {{Q1}}+{{Q2}}</t>
  </si>
  <si>
    <t>{"id":"M4-NyO-10a-A-3","seed":{"parameters":[{"name":"Q1","label":null,"min":100,"max":999,"step":1},{"name":"Q2","label":null,"min":100,"max":999,"step":1}],"uniques":true},"scaffolding":[{"id":"step-0","stimulus":"&lt;p&gt;Marcos está distribuindo panfletos na rua há vários dias. Da quantidade de panfletos que ele recebeu inicialmente, ele já entregou {{Q1}} e restam {{Q2}} panfletos para serem entregues. Quantos panfletos Marcos recebeu para distribuir?&lt;/p&gt;","template":"&lt;p&gt;Ele recebeu {{response}} panfletos.&lt;/p&gt;","seed":{"calculated":[{"name":"0-A1","label":"{{function}}","function":"{{Q1}}+{{Q2}}"}]},"algorithm":{"name":"calculateOperation","params":{"method":"equivLiteral","keyboard":"NUMERICAL"}}},{"id":"step-1","stimulus":"&lt;p&gt;Quantos folhetos Marcos distribuiu? E quantos ainda restam para distribuir?&lt;/p&gt;","template":"&lt;p&gt;Ele distribuiu {{response}} panfletos e ainda restam {{response}} sobrando.&lt;/p&gt;","seed":{"calculated":[{"name":"1-A2","label":"{{function}}","function":"{{Q1}}"},{"name":"1-A3","label":"{{function}}","function":"{{Q2}}"}]},"algorithm":{"name":"calculateOperation","params":{"method":"equivLiteral","keyboard":"NUMERICAL"}}},{"id":"step-2","stimulus":"&lt;p&gt;O que precisa ser calculado?&lt;/p&gt;","seed":{"calculated":[{"name":"2-A1","label":"&lt;p&gt;O número de folhetos que Marcos tinha no início.&lt;/p&gt;"},{"name":"2-A2","label":"&lt;p&gt;O número de panfletos que Marcos já distribuiu.&lt;/p&gt;","incorrect":true},{"name":"2-A3","label":"&lt;p&gt;O número de panfletos que faltam para Marcos distribuir.&lt;/p&gt;","incorrect":true}]},"algorithm":{"name":"trueFalse","template":"Multiple choice – standard"}},{"id":"step-3","stimulus":"&lt;p&gt;Qual desses cálculos representa a situação do enunciado?&lt;/p&gt;","seed":{"calculated":[{"name":"3-A1","label":"... − {{Q1}} = {{Q2}}"},{"name":"3-A2","label":"{{Q1}} − ... = {{Q2}}","incorrect":true},{"name":"3-A3","label":"{{Q1}} − {{Q2}} = ...","incorrect":true}]},"algorithm":{"name":"trueFalse","template":"Multiple choice – standard"}},{"id":"step-4","stimulus":"&lt;p&gt;Como essa subtração pode ser reorganizada para obter o termo que falta?&lt;/p&gt;&lt;p style=\"text-align: center\"&gt;... − {{Q1}} = {{Q2}}&lt;/p&gt;","seed":{"calculated":[{"name":"4-A1","label":"{{Q2}} + {{Q1}} = ..."},{"name":"4-A2","label":"{{Q1}} − {{Q2}} = ...","incorrect":true},{"name":"4-A3","label":"{{Q2}} − {{Q1}} = ...","incorrect":true}]},"algorithm":{"name":"trueFalse","template":"Multiple choice – standard"}},{"id":"step-5","stimulus":"&lt;p&gt;Portanto, resolva o seguinte cálculo para obter o número de panfletos que Marcos recebeu no início.&lt;/p&gt;","template":"&lt;p style=\"text-align: center\"&gt;{{Q1}} + {{Q2}} = {{response}}&lt;/p&gt;","seed":{"calculated":[{"name":"5-A4","label":"{{function}}","function":"{{Q1}}+{{Q2}}"}]},"algorithm":{"name":"calculateOperation","params":{"method":"equivSymbolic","decimalPlaces":2,"keyboard":"NUMERICAL"}}}]}</t>
  </si>
  <si>
    <t>M4-NyO-11a</t>
  </si>
  <si>
    <t>Calcula operaciones combinadas con sumas, restas y paréntesis (nºs naturales de entre 2 y 3 cifras)</t>
  </si>
  <si>
    <t>Arrastra la solución correcta.</t>
  </si>
  <si>
    <t>{{T1}} − ({{Q4}} + {{Q5}}) = {{A1}}</t>
  </si>
  <si>
    <t>Drag and drop</t>
  </si>
  <si>
    <t>Q1 = Min = 10; Max = 30; Step = 1
Q2 = Min = 10; Max = 30; Step = 1
Q3 = Min = 10; Max = 30; Step = 1
Q4 = Min = 50; Max = 100; Step = 1
Q5 = Min = 20; Max = 50; Step = 1</t>
  </si>
  <si>
    <t>T1 = {{Q1}}+{{Q4}}+{{Q5}}
T2 = {{Q4}} + {{Q5}}
A1 = {{Q1}}
A2 = {{Q2}}
A3 = {{Q3}}</t>
  </si>
  <si>
    <t>En las operaciones combinadas hay que resolver primero los paréntesis y después las sumas y restas.</t>
  </si>
  <si>
    <t>&lt;p&gt;En las operaciones combinadas hay que resolver primero los paréntesis y después las sumas y restas.&lt;/p&gt;&lt;p&gt;{{T1}} − ({{Q4}} + {{Q5}}) = {{T1}} − {{T2}} = {{Q1}}&lt;/p&gt;</t>
  </si>
  <si>
    <t>{"id":"M4-NyO-11a-I-1","stimulus":"&lt;p&gt;Arraste a solução correta.&lt;/p&gt;","template":"&lt;p style=\"text-align: center\"&gt;{{T1}} − ({{Q4}} + {{Q5}}) = {{response}}&lt;/p&gt;","hint":"&lt;p&gt;Nestas operações combinadas, devem ser resolvidas primeiro as operações entre parênteses e depois as adições e subtrações.&lt;/p&gt;","feedback":"&lt;p&gt;Em operações combinadas, devem ser resolvidos primeiro os parênteses e depois as adições e subtrações.&lt;/p&gt;&lt;p style=\"text-align: center\"&gt;{{T1}} − ({{Q4}} + {{Q5}}) = {{T1}} − {{T2}} = {{Q1}}&lt;/p&gt;","seed":{"parameters":[{"name":"Q1","label":null,"min":10,"max":30,"step":1},{"name":"Q2","label":null,"min":10,"max":30,"step":1},{"name":"Q3","label":null,"min":10,"max":30,"step":1},{"name":"Q4","label":null,"min":50,"max":100,"step":1},{"name":"Q5","label":null,"min":20,"max":50,"step":1}],"calculated":[{"name":"T1","label":"{{function}}","function":"{{Q1}}+{{Q5}}+{{Q4}}","temp":true},{"name":"T2","label":"{{function}}","function":"{{Q4}}+{{Q5}}","temp":true},{"name":"A1","label":"{{function}}","function":"{{Q1}}"},{"name":"A2","label":"{{function}}","function":"{{Q2}}","incorrect":true},{"name":"A3","label":"{{function}}","function":"{{Q3}}","incorrect":true}],"uniques":true},"algorithm":{"name":"calculateOperation","template":"Cloze with drag &amp; drop","params":{"keyboard":"INTERMEDIATE"}}}</t>
  </si>
  <si>
    <t>({{T1}} + {{Q4}}) − {{Q5}} = {{A1}}</t>
  </si>
  <si>
    <t>Q1 = Min = 20; Max = 50; Step = 1
Q2 = Min = 20; Max = 50; Step = 1
Q3 = Min = 20; Max = 50; Step = 1
Q4 = Min = 10; Max = 50; Step = 1
Q5 = Min = 50; Max = 100; Step = 1</t>
  </si>
  <si>
    <t>T1 = {{Q1}}+{{Q5}}-{{Q4}}
T2 = {{Q1}}+{{Q5}}
A1 = {{Q1}}
A2 = {{Q2}}
A3 = {{Q3}}</t>
  </si>
  <si>
    <t>&lt;p&gt;En las operaciones combinadas hay que resolver primero los paréntesis y después las sumas y restas.&lt;/p&gt;&lt;p&gt;({{T1}} + {{Q4}}) − {{Q5}} = {{T2}} − {{Q5}} = {{Q1}}&lt;/p&gt;</t>
  </si>
  <si>
    <t>{"id":"M4-NyO-11a-I-2","stimulus":"&lt;p&gt;Arraste a solução correta.&lt;/p&gt;","template":"&lt;p style=\"text-align: center\"&gt;({{T1}} + {{Q4}}) − {{Q5}} = {{response}}&lt;/p&gt;","hint":"&lt;p&gt;Em operações combinadas, devem ser resolvidos primeiro os parênteses e depois as adições e subtrações.&lt;/p&gt;","feedback":"&lt;p&gt;Em operações combinadas, devem ser resolvidos primeiro os parênteses e depois as adições e subtrações.&lt;/p&gt;&lt;p style=\"text-align: center\"&gt;({{T1}} + {{Q4}}) − {{Q5}} = {{T2}} − {{Q5}} = {{Q1}}&lt;/p&gt;","seed":{"parameters":[{"name":"Q1","label":null,"min":20,"max":50,"step":1},{"name":"Q2","label":null,"min":20,"max":50,"step":1},{"name":"Q3","label":null,"min":20,"max":50,"step":1},{"name":"Q4","label":null,"min":10,"max":50,"step":1},{"name":"Q5","label":null,"min":50,"max":100,"step":1}],"calculated":[{"name":"T1","label":"{{function}}","function":"{{Q1}}+{{Q5}}-{{Q4}}","temp":true},{"name":"T2","label":"{{function}}","function":"{{Q1}}+{{Q5}}","temp":true},{"name":"A1","label":"{{function}}","function":"{{Q1}}"},{"name":"A2","label":"{{function}}","function":"{{Q2}}","incorrect":true},{"name":"A3","label":"{{function}}","function":"{{Q3}}","incorrect":true}],"uniques":true},"algorithm":{"name":"calculateOperation","template":"Cloze with drag &amp; drop","params":{"keyboard":"INTERMEDIATE"}}}</t>
  </si>
  <si>
    <t>({{T1}} − {{Q4}}) + {{Q5}} = {{A1}}</t>
  </si>
  <si>
    <t>Q1 = Min = 50; Max = 100; Step = 1
Q2 = Min = 50; Max = 100; Step = 1
Q3 = Min = 50; Max = 100; Step = 1
Q4 = Min = 10; Max = 50; Step = 1
Q5 = Min = 10; Max = 50; Step = 1</t>
  </si>
  <si>
    <t>T1 = {{Q1}}+{{Q4}}-{{Q5}}
T2 = {{Q1}}-{{Q5}}
A1 = {{Q1}}
A2 = {{Q2}}
A3 = {{Q3}}</t>
  </si>
  <si>
    <t>&lt;p&gt;En las operaciones combinadas hay que resolver primero los paréntesis y después las sumas y restas.&lt;/p&gt;&lt;p&gt;({{T1}} − {{Q4}}) + {{Q5}} = {{T2}} + {{Q5}} = {{Q1}}&lt;/p&gt;</t>
  </si>
  <si>
    <t>{"id":"M4-NyO-11a-I-3","stimulus":"&lt;p&gt;Arraste a solução correta.&lt;/p&gt;","template":"&lt;p style=\"text-align: center\"&gt;({{T1}} − {{Q4}}) + {{Q5}} = {{response}}&lt;/p&gt;","hint":"&lt;p&gt;Em operações combinadas, devem ser resolvidos primeiro os parênteses e depois as adições e subtrações.&lt;/p&gt;","feedback":"&lt;p&gt;Em operações combinadas, devem ser resolvidos primeiro os parênteses e depois as adições e subtrações.&lt;/p&gt;&lt;p style=\"text-align: center\"&gt;({{T1}} − {{Q4}}) + {{Q5}} = {{T2}} + {{Q5}} = {{Q1}}&lt;/p&gt;","seed":{"parameters":[{"name":"Q1","label":null,"min":50,"max":100,"step":1},{"name":"Q2","label":null,"min":50,"max":100,"step":1},{"name":"Q3","label":null,"min":50,"max":100,"step":1},{"name":"Q4","label":null,"min":10,"max":50,"step":1},{"name":"Q5","label":null,"min":10,"max":50,"step":1}],"calculated":[{"name":"T1","label":"{{function}}","function":"{{Q1}}+{{Q4}}-{{Q5}}","temp":true},{"name":"T2","label":"{{function}}","function":"{{Q1}}-{{Q5}}","temp":true},{"name":"A1","label":"{{function}}","function":"{{Q1}}"},{"name":"A2","label":"{{function}}","function":"{{Q2}}","incorrect":true},{"name":"A3","label":"{{function}}","function":"{{Q3}}","incorrect":true}],"uniques":true},"algorithm":{"name":"calculateOperation","template":"Cloze with drag &amp; drop","params":{"keyboard":"INTERMEDIATE"}}}</t>
  </si>
  <si>
    <t>Calcula el resultado de esta operación.</t>
  </si>
  <si>
    <t>{{T1}} − ({{Q2}} − {{Q3}}) = {{A1}}</t>
  </si>
  <si>
    <t>Q1 = Min = 50; Max = 100; Step = 1
Q2 = Min = 50; Max = 100; Step = 1
Q3 = Min = 10; Max = 50; Step = 1</t>
  </si>
  <si>
    <t>T1 = {{Q1}}+{{Q2}}-{{Q3}}
T2 = {{Q2}}-{{Q3}}
A1 = {{Q1}}</t>
  </si>
  <si>
    <t>&lt;p&gt;En las operaciones combinadas hay que resolver primero los paréntesis y después las sumas y restas.&lt;/p&gt;&lt;p&gt;{{T1}} − ({{Q2}} − {{Q3}}) = {{T1}} − {{T2}} = {{Q1}}&lt;/p&gt;</t>
  </si>
  <si>
    <t>{"id":"M4-NyO-11a-E-1","stimulus":"&lt;p&gt;Calcule o resultado desta operação.&lt;/p&gt;","template":"&lt;p style=\"text-align: center\"&gt;{{T1}} − ({{Q2}} − {{Q3}}) = {{response}}&lt;/p&gt;","hint":"&lt;p&gt;Em operações combinadas, devem ser resolvidos primeiro os parênteses e depois as adições e subtrações.&lt;/p&gt;","feedback":"&lt;p&gt;Em operações combinadas, devem ser resolvidos primeiro os parênteses e depois as adições e subtrações.&lt;/p&gt;&lt;p style=\"text-align: center\"&gt;{{T1}} − ({{Q2}} − {{Q3}}) = {{T1}} − {{T2}} = {{Q1}}&lt;/p&gt;","seed":{"parameters":[{"name":"Q1","label":null,"min":50,"max":100,"step":1},{"name":"Q2","label":null,"min":50,"max":100,"step":1},{"name":"Q3","label":null,"min":10,"max":50,"step":1}],"calculated":[{"name":"T1","label":"{{function}}","function":"{{Q1}}+{{Q2}}-{{Q3}}","temp":true},{"name":"T2","label":"{{function}}","function":"{{Q2}}-{{Q3}}","temp":true},{"name":"A1","label":"{{function}}","function":"{{Q1}}"}],"uniques":true},"algorithm":{"name":"calculateOperation","params":{"method":"equivLiteral","keyboard":"NUMERICAL"}}}</t>
  </si>
  <si>
    <t>{{Q1}} + ({{Q2}} − {{Q3}}) = {{A1}}</t>
  </si>
  <si>
    <t>Q1 = Min = 10; Max = 100; Step = 1
Q2 = Min = 50; Max = 100; Step = 1
Q3 = Min = 10; Max = 50; Step = 1</t>
  </si>
  <si>
    <t>T2 = {{Q2}}-{{Q3}}
A1 = {{Q1}}+{{Q2}}-{{Q3}}</t>
  </si>
  <si>
    <t>&lt;p&gt;En las operaciones combinadas hay que resolver primero los paréntesis y después las sumas y restas.&lt;/p&gt;&lt;p&gt;{{Q1}} + ({{Q2}} − {{Q3}}) = {{Q1}} + {{T2}} = {{A1}}&lt;/p&gt;</t>
  </si>
  <si>
    <t>{"id":"M4-NyO-11a-E-2","stimulus":"&lt;p&gt;Calcule o resultado desta operação.&lt;/p&gt;","template":"&lt;p style=\"text-align: center\"&gt;{{Q1}} + ({{Q2}} − {{Q3}}) = {{response}}&lt;/p&gt;","hint":"&lt;p&gt;Em operações combinadas, devem ser resolvidos primeiro os parênteses e depois as adições e subtrações.&lt;/p&gt;","feedback":"&lt;p&gt;Em operações combinadas, devem ser resolvidos primeiro os parênteses e depois as adições e subtrações.&lt;/p&gt;&lt;p style=\"text-align: center\"&gt;{{Q1}} + ({{Q2}} − {{Q3}}) = {{Q1}} + {{T2}} = {{A1}}&lt;/p&gt;","seed":{"parameters":[{"name":"Q1","label":null,"min":10,"max":100,"step":1},{"name":"Q2","label":null,"min":50,"max":100,"step":1},{"name":"Q3","label":null,"min":10,"max":50,"step":1}],"calculated":[{"name":"T2","label":"{{function}}","function":"{{Q2}}-{{Q3}}","temp":true},{"name":"A1","label":"{{function}}","function":"{{Q1}}+{{Q2}}-{{Q3}}"}],"uniques":true},"algorithm":{"name":"calculateOperation","params":{"method":"equivLiteral","keyboard":"NUMERICAL"}}}</t>
  </si>
  <si>
    <t>{{T1}} − ({{Q2}} + {{Q3}}) = {{A1}}</t>
  </si>
  <si>
    <t>Q1 = Min = 10; Max = 100; Step = 1
Q2 = Min = 10; Max = 100; Step = 1
Q3 = Min = 10; Max = 100; Step = 1</t>
  </si>
  <si>
    <t>T1 = {{Q1}}+{{Q2}}+{{Q3}}
T2 = {{Q2}}+{{Q3}}
A1 = {{Q1}}</t>
  </si>
  <si>
    <t>&lt;p&gt;En las operaciones combinadas hay que resolver primero los paréntesis y después las sumas y restas.&lt;/p&gt;&lt;p&gt;{{T1}} − ({{Q2}} + {{Q3}}) = {{T1}} − {{T2}} = {{Q1}}&lt;/p&gt;</t>
  </si>
  <si>
    <t>{"id":"M4-NyO-11a-E-3","stimulus":"&lt;p&gt;Calcule o resultado desta operação.&lt;/p&gt;","template":"&lt;p style=\"text-align: center\"&gt;{{T1}} − ({{Q2}} + {{Q3}}) = {{response}}&lt;/p&gt;","hint":"&lt;p&gt;Em operações combinadas, devem ser resolvidos primeiro os parênteses e depois as adições e subtrações.&lt;/p&gt;","feedback":"&lt;p&gt;Em operações combinadas, devem ser resolvidos primeiro os parênteses e depois as adições e subtrações.&lt;/p&gt;&lt;p style=\"text-align: center\"&gt;{{T1}} − ({{Q2}} + {{Q3}}) = {{T1}} − {{T2}} = {{Q1}}&lt;/p&gt;","seed":{"parameters":[{"name":"Q1","label":null,"min":10,"max":100,"step":1},{"name":"Q2","label":null,"min":10,"max":100,"step":1},{"name":"Q3","label":null,"min":10,"max":100,"step":1}],"calculated":[{"name":"T1","label":"{{function}}","function":"{{Q1}}+{{Q2}}+{{Q3}}","temp":true},{"name":"T2","label":"{{function}}","function":"{{Q2}}+{{Q3}}","temp":true},{"name":"A1","label":"{{function}}","function":"{{Q1}}"}],"uniques":true},"algorithm":{"name":"calculateOperation","params":{"method":"equivLiteral","keyboard":"NUMERICAL"}}}</t>
  </si>
  <si>
    <t>M4-NyO-13a</t>
  </si>
  <si>
    <t>Utiliza la propiedad conmutativa de la multiplicación (nºs de 1 o 2 cifras)</t>
  </si>
  <si>
    <t>Selecciona la igualdad en la que se ve la propiedad conmutativa de la multiplicación.
{{Q1}} × {{Q2}} = {{Q2}} × {{Q1}}*
{{Q3}} × {{Q4}} × {{Q5}} = {{Q4}} × {{Q5}} × {{Q3}}*
{{Q6}} × ({{Q7}} × {{Q8}}) = ({{Q6}} × {{Q7}}) × {{Q8}}
({{Q9}} × {{Q10}}) × {{Q11}} = {{Q9}} × ({{Q10}} × {{Q11}})
{{Q12}} × ({{Q13}} + {{Q14}}) = {{Q12}} × {{Q13}} + {{Q12}} × {{Q14}}
{{Q15}} × {{Q16}} + {{Q15}} × {{Q17}} = {{Q15}} × ({{Q16}} + {{Q17}})
(Se ven 3, 1 correcta)</t>
  </si>
  <si>
    <t>Q1-Q17: Mín = 1; Máx = 99; step 1</t>
  </si>
  <si>
    <t>La multiplicación tiene propiedad conmutativa porque el orden de los factores no cambia el producto.</t>
  </si>
  <si>
    <t>&lt;p&gt;La multiplicación tiene propiedad conmutativa porque el orden de los factores no cambia el producto:&lt;/p&gt;&lt;p&gt;{{Q1}} × {{Q2}} = {{Q2}} × {{Q1}}&lt;/p&gt;&lt;p&gt;{{T1}} = {{T1}}&lt;/p&gt;
 - Si falla A3
 &lt;p&gt;En esta multiplicación se ve la propiedad asociativa: la forma de agrupar los factores no cambia el producto.&lt;/p&gt;
 - Si falla A4
 &lt;p&gt;En esta multiplicación se ve la propiedad asociativa: la forma de agrupar los factores no cambia el producto.&lt;/p&gt;
 - Si falla A5
 &lt;p&gt;En esta multiplicación se ve la propiedad distributiva: la multiplicación de una suma es la suma de dos multiplicaciones.&lt;/p&gt;
 - Si falla A6
 &lt;p&gt;En esta multiplicación se ve la propiedad distributiva: la multiplicación de una suma es la suma de dos multiplicaciones.&lt;/p&gt;</t>
  </si>
  <si>
    <t>T1 = {{Q1}}*{{Q2}}</t>
  </si>
  <si>
    <t>{
    "id": "M4-NyO-13a-I-1",
    "stimulus": "&lt;p&gt;Selecione a igualdade que apresenta a propriedade comutativa da multiplicação.&lt;/p&gt;",
    "hint": "&lt;p&gt;A multiplicação tem propriedade comutativa, pois a ordem dos fatores não altera o produto.&lt;/p&gt;",
    "feedback": "&lt;p&gt;A multiplicação tem propriedade comutativa, pois a ordem dos fatores não altera o produto:&lt;/p&gt;&lt;p style=\"text-align: center\"&gt;{{Q1}} × {{Q2}} = {{Q2}} × {{Q1}}&lt;/p&gt;&lt;p&gt;{{T1}} = {{T1}}&lt;/p&gt;",
    "seed": {
        "parameters": [
            {
                "name": "Q1",
                "label": null,
                "min": 1,
                "max": 99,
                "step": 1
            },
            {
                "name": "Q2",
                "label": null,
                "min": 1,
                "max": 99,
                "step": 1
            },
            {
                "name": "Q3",
                "label": null,
                "min": 1,
                "max": 99,
                "step": 1
            },
            {
                "name": "Q4",
                "label": null,
                "min": 1,
                "max": 99,
                "step": 1
            },
            {
                "name": "Q5",
                "label": null,
                "min": 1,
                "max": 99,
                "step": 1
            },
            {
                "name": "Q6",
                "label": null,
                "min": 1,
                "max": 99,
                "step": 1
            },
            {
                "name": "Q7",
                "label": null,
                "min": 1,
                "max": 99,
                "step": 1
            },
            {
                "name": "Q8",
                "label": null,
                "min": 1,
                "max": 99,
                "step": 1
            },
            {
                "name": "Q9",
                "label": null,
                "min": 1,
                "max": 99,
                "step": 1
            },
            {
                "name": "Q10",
                "label": null,
                "min": 1,
                "max": 99,
                "step": 1
            },
            {
                "name": "Q11",
                "label": null,
                "min": 1,
                "max": 99,
                "step": 1
            },
            {
                "name": "Q12",
                "label": null,
                "min": 1,
                "max": 99,
                "step": 1
            },
            {
                "name": "Q13",
                "label": null,
                "min": 1,
                "max": 99,
                "step": 1
            },
            {
                "name": "Q14",
                "label": null,
                "min": 1,
                "max": 99,
                "step": 1
            },
            {
                "name": "Q15",
                "label": null,
                "min": 1,
                "max": 99,
                "step": 1
            },
            {
                "name": "Q16",
                "label": null,
                "min": 1,
                "max": 99,
                "step": 1
            },
            {
                "name": "Q17",
                "label": null,
                "min": 1,
                "max": 99,
                "step": 1
            }
        ],
        "calculated": [
            {
                "name": "T1",
                "label": "{{function}}",
                "function": "{{Q1}}*{{Q2}}",
                "temp": true
            },
            {
                "name": "A1",
                "label": "{{Q1}} × {{Q2}} = {{Q2}} × {{Q1}}",
                "function": ""
            },
            {
                "name": "A2",
                "label": "{{Q3}} × {{Q4}} × {{Q5}} = {{Q4}} × {{Q5}} × {{Q3}}",
                "function": ""
            },
            {
                "name": "A3",
                "label": "{{Q6}} × ({{Q7}} × {{Q8}}) = ({{Q6}} × {{Q7}}) × {{Q8}}",
                "feedback": " &lt;p&gt;Nesta multiplicação vê-se a propriedade associativa: a maneira de agrupar os fatores não altera o produto.&lt;/p&gt;",
                "incorrect": true
            },
            {
                "name": "A4",
                "label": "({{Q9}} × {{Q10}}) × {{Q11}} = {{Q9}} × ({{Q10}} × {{Q11}})",
                "feedback": " &lt;p&gt;Nesta multiplicação vê-se a propriedade associativa: a maneira de agrupar os fatores não altera o produto.&lt;/p&gt;",
                "incorrect": true
            },
            {
                "name": "A5",
                "label": "{{Q12}} × ({{Q13}} + {{Q14}}) = {{Q12}} × {{Q13}} + {{Q12}} × {{Q14}}",
                "feedback": " &lt;p&gt;Nesta multiplicação vê-se a propriedade distributiva: a multiplicação de uma soma é a soma das multiplicações.&lt;/p&gt;",
                "incorrect": true
            },
            {
                "name": "A6",
                "label": "{{Q15}} × {{Q16}} + {{Q15}} × {{Q17}} = {{Q15}} × ({{Q16}} + {{Q17}})",
                "feedback": " &lt;p&gt;Nesta multiplicação vê-se a propriedade distributiva: a multiplicação de uma soma é a soma das multiplicações.&lt;/p&gt;",
                "incorrect": true
            }
        ],
        "uniques": true
    },
    "algorithm": {
        "name": "trueFalse",
        "template": "Multiple choice – standard",
        "params": {
            "countCorrect": 1,
            "countIncorrect": 2,
            "showCheckIcon": false,
            "columns": 3
        }
    }
}</t>
  </si>
  <si>
    <t>Completa la siguiente multiplicación para que se verifique la propiedad conmutativa.</t>
  </si>
  <si>
    <t>{{Q1}} × {{Q2}} = {{A1}} × {{A2}} = {{T1}}</t>
  </si>
  <si>
    <t>Q1: Mín = 1; Máx = 99; step 1
Q2: Mín = 1; Máx = 99; step 1</t>
  </si>
  <si>
    <t>A1 = {{Q2}}
A2 = {{Q1}}
T1 = {{Q1}}*{{Q2}}</t>
  </si>
  <si>
    <t>&lt;p&gt;La multiplicación tiene propiedad conmutativa porque el orden de los factores no cambia el producto.&lt;/p&gt;</t>
  </si>
  <si>
    <t>{"id":"M4-NyO-13a-E-1","stimulus":"&lt;p&gt;Complete a seguinte multiplicação para verificar a propriedade comutativa.&lt;/p&gt;","template":"&lt;p style=\"text-align: center\"&gt;{{Q1}} × {{Q2}} = {{response}} × {{response}} = {{T1}}&lt;/p&gt;","hint":"&lt;p&gt;A multiplicação tem propriedade comutativa, pois a ordem dos fatores não altera o produto.&lt;/p&gt;","feedback":"&lt;p&gt;A multiplicação tem propriedade comutativa, pois a ordem dos fatores não altera o produto.&lt;/p&gt;","seed":{"parameters":[{"name":"Q1","label":null,"min":1,"max":99,"step":1},{"name":"Q2","label":null,"min":1,"max":99,"step":1}],"calculated":[{"name":"T1","label":"{{function}}","function":"{{Q1}}*{{Q2}}","temp":true},{"name":"A1","label":"{{function}}","function":"{{Q2}}"},{"name":"A2","label":"{{function}}","function":"{{Q1}}"}],"uniques":true},"algorithm":{"name":"calculateOperation","params":{"method":"equivLiteral","keyboard":"NUMERICAL"}}}</t>
  </si>
  <si>
    <t>M4-NyO-13b</t>
  </si>
  <si>
    <t>Utiliza la propiedad asociativa de la multiplicación (nºs de 1 o 2 cifras)</t>
  </si>
  <si>
    <t>Selecciona la igualdad en la que se ve la propiedad asociativa de la multiplicación.
{{Q1}} × {{Q2}} = {{Q2}} × {{Q1}}
{{Q3}} × {{Q4}} × {{Q5}} = {{Q4}} × {{Q5}} × {{Q3}}
{{Q6}} × ({{Q7}} × {{Q8}}) = ({{Q6}} × {{Q7}}) × {{Q8}}*
({{Q9}} × {{Q10}}) × {{Q11}} = {{Q9}} × ({{Q10}} × {{Q11}})*
{{Q12}} × ({{Q13}} + {{Q14}}) = {{Q12}} × {{Q13}} + {{Q12}} × {{Q14}}
{{Q15}} × {{Q16}} + {{Q15}} × {{Q17}} = {{Q15}} × ({{Q16}} + {{Q17}})
 (Se ven 3, 1 correcta)</t>
  </si>
  <si>
    <t>Las multiplicaciones tienen propiedad asociativa porque la forma de agrupar los factores no cambia el producto.</t>
  </si>
  <si>
    <t>&lt;p&gt;Las multiplicaciones tienen propiedad asociativa porque la forma de agrupar los factores no cambia el producto:&lt;/p&gt;&lt;p&gt;({{Q6}} × {{Q7}}) × {{Q8}} = {{Q6}} × ({{Q7}} × {{Q8}})&lt;/p&gt;&lt;p&gt;{{T3}} × {{Q8}} = {{Q6}} × {{T2}} = {{T1}}&lt;/p&gt;
- Si falla A1
&lt;p&gt;En esta multiplicación se ve la propiedad conmutativa: el orden de los factores no cambia el producto.&lt;/p&gt;
- Si falla A2
&lt;p&gt;En esta multiplicación se ve la propiedad conmutativa: el orden de los factores no cambia el producto.&lt;/p&gt;
- Si falla A5
&lt;p&gt;En esta multiplicación se ve la propiedad distributiva: la multiplicación de una suma es la suma de dos multiplicaciones.&lt;/p&gt;
- Si falla A6
&lt;p&gt;En esta multiplicación se ve la propiedad distributiva: la multiplicación de una suma es la suma de dos multiplicaciones.&lt;/p&gt;</t>
  </si>
  <si>
    <t>T1 = {{Q6}}*{{Q7}}*{{Q8}} 
T2 = {{Q7}}*{{Q8}}
T3 = {{Q6}}*{{Q7}}</t>
  </si>
  <si>
    <t>{
    "id": "M4-NyO-13b-I-1",
    "stimulus": "&lt;p&gt;Selecione a igualdade que apresenta a propriedade associativa da multiplicação.&lt;/p&gt;",
    "hint": "&lt;p&gt;As multiplicações têm propriedade associativa, pois a maneira como os fatores são agrupados não altera o produto.&lt;/p&gt;",
    "feedback": "&lt;p&gt;As multiplicações têm propriedade associativa, pois a maneira como os fatores são agrupados não altera o produto:&lt;/p&gt;&lt;p&gt;({{Q6}} × {{Q7}}) × {{Q8}} = {{Q6}} × ({{Q7}} × {{Q8}})&lt;/p&gt;&lt;p&gt;{{T3}} × {{Q8}} = {{Q6}} × {{T2}} = {{T1}}&lt;/p&gt;",
    "seed": {
        "parameters": [
            {
                "name": "Q1",
                "label": null,
                "min": 1,
                "max": 99,
                "step": 1
            },
            {
                "name": "Q2",
                "label": null,
                "min": 1,
                "max": 99,
                "step": 1
            },
            {
                "name": "Q3",
                "label": null,
                "min": 1,
                "max": 99,
                "step": 1
            },
            {
                "name": "Q4",
                "label": null,
                "min": 1,
                "max": 99,
                "step": 1
            },
            {
                "name": "Q5",
                "label": null,
                "min": 1,
                "max": 99,
                "step": 1
            },
            {
                "name": "Q6",
                "label": null,
                "min": 1,
                "max": 99,
                "step": 1
            },
            {
                "name": "Q7",
                "label": null,
                "min": 1,
                "max": 99,
                "step": 1
            },
            {
                "name": "Q8",
                "label": null,
                "min": 1,
                "max": 99,
                "step": 1
            },
            {
                "name": "Q9",
                "label": null,
                "min": 1,
                "max": 99,
                "step": 1
            },
            {
                "name": "Q10",
                "label": null,
                "min": 1,
                "max": 99,
                "step": 1
            },
            {
                "name": "Q11",
                "label": null,
                "min": 1,
                "max": 99,
                "step": 1
            },
            {
                "name": "Q12",
                "label": null,
                "min": 1,
                "max": 99,
                "step": 1
            },
            {
                "name": "Q13",
                "label": null,
                "min": 1,
                "max": 99,
                "step": 1
            },
            {
                "name": "Q14",
                "label": null,
                "min": 1,
                "max": 99,
                "step": 1
            },
            {
                "name": "Q15",
                "label": null,
                "min": 1,
                "max": 99,
                "step": 1
            },
            {
                "name": "Q16",
                "label": null,
                "min": 1,
                "max": 99,
                "step": 1
            },
            {
                "name": "Q17",
                "label": null,
                "min": 1,
                "max": 99,
                "step": 1
            }
        ],
        "calculated": [
            {
                "name": "T1",
                "label": "{{function}}",
                "function": "{{Q6}}*{{Q7}}*{{Q8}}",
                "temp": true
            },
            {
                "name": "T2",
                "label": "{{function}}",
                "function": "{{Q7}}*{{Q8}}",
                "temp": true
            },
            {
                "name": "T3",
                "label": "{{function}}",
                "function": "{{Q6}}*{{Q7}}",
                "temp": true
            },
            {
                "name": "A1",
                "label": "{{Q1}} × {{Q2}} = {{Q2}} × {{Q1}}",
                "feedback": "&lt;p&gt;Nesta multiplicação vê-se a propriedade comutativa: a ordem dos fatores não altera o produto.&lt;/p&gt;",
                "incorrect": true
            },
            {
                "name": "A2",
                "label": "{{Q3}} × {{Q4}} × {{Q5}} = {{Q4}} × {{Q5}} × {{Q3}}",
                "feedback": "&lt;p&gt;Nesta multiplicação vê-se a propriedade comutativa: a ordem dos fatores não altera o produto.&lt;/p&gt;",
                "incorrect": true
            },
            {
                "name": "A3",
                "label": "{{Q6}} × ({{Q7}} × {{Q8}}) = ({{Q6}} × {{Q7}}) × {{Q8}}"
            },
            {
                "name": "A4",
                "label": "({{Q9}} × {{Q10}}) × {{Q11}} = {{Q9}} × ({{Q10}} × {{Q11}})"
            },
            {
                "name": "A5",
                "label": "{{Q12}} × ({{Q13}} + {{Q14}}) = {{Q12}} × {{Q13}} + {{Q12}} × {{Q14}}",
                "feedback": " &lt;p&gt;Nesta multiplicação vê-se a propriedade distributiva: a multiplicação de uma soma é a soma das multiplicações.&lt;/p&gt;",
                "incorrect": true
            },
            {
                "name": "A6",
                "label": "{{Q15}} × {{Q16}} + {{Q15}} × {{Q17}} = {{Q15}} × ({{Q16}} + {{Q17}})",
                "feedback": " &lt;p&gt;Nesta multiplicação vê-se a propriedade distributiva: a multiplicação de uma soma é a soma das multiplicações.&lt;/p&gt;",
                "incorrect": true
            }
        ],
        "uniques": true
    },
    "algorithm": {
        "name": "trueFalse",
        "template": "Multiple choice – standard",
        "params": {
            "countCorrect": 1,
            "countIncorrect": 2,
            "showCheckIcon": false,
            "columns": 3
        }
    }
}</t>
  </si>
  <si>
    <t>Completa estas multiplicaciones para que se verifique la propiedad asociativa.
({{Q1}} × {{Q2}}) × {{Q3}} = {{A1}} × ({{Q2}} × {{Q3}})
{{Q4}} × ({{Q5}} × {{Q6}}) = ({{Q4}} × {{A2}}) × {{Q6}}</t>
  </si>
  <si>
    <t>Completa el cálculo para que se verifique la propiedad asociativa de la multiplicación.
{ {{Q1}} × {{Q2}} } × {{Q3}} = {{A1}} × { {{A2}} × {{A3}} } = {{A4}}</t>
  </si>
  <si>
    <t>Q1-Q6: Mín = 1; Máx = 99; step 1</t>
  </si>
  <si>
    <t>A1 = Q1
A2 = Q5</t>
  </si>
  <si>
    <t>&lt;p&gt;Las multiplicaciones tienen propiedad asociativa porque la forma de agrupar los factores no cambia el producto:&lt;/p&gt;&lt;p&gt;({{Q1}} × {{Q2}}) × {{Q3}} = {{Q1}} × ({{Q2}} × {{Q3}})&lt;/p&gt;&lt;p&gt;{{T2}} × {{Q3}} = {{Q1}} × {{T3}} = {{T1}}&lt;/p&gt;
 Sin TE individual</t>
  </si>
  <si>
    <t>T1 = {{Q1}}*{{Q2}}*{{Q3}} 
 T2 = {{Q1}}*{{Q2}}
 T3 = {{Q2}}*{{Q3}}</t>
  </si>
  <si>
    <t>{"id":"M4-NyO-13b-E-1","stimulus":"&lt;p&gt;Complete estas multiplicações para verificar a propriedade associativa.&lt;/p&gt;","template":"&lt;p style=\"text-align: center\"&gt;({{Q1}} × {{Q2}}) × {{Q3}} = {{response}} × ({{Q2}} × {{Q3}})&lt;/p&gt;&lt;p style=\"text-align: center\"&gt;{{Q4}} × ({{Q5}} × {{Q6}}) = ({{Q4}} × {{response}} ) × {{Q6}}&lt;/p&gt;","hint":"&lt;p&gt;As multiplicações têm propriedade associativa, pois a maneira como os fatores são agrupados não altera o produto.&lt;/p&gt;","feedback":"&lt;p&gt;As multiplicações têm propriedade associativa, pois a maneira como os fatores são agrupados não altera o produto:&lt;/p&gt;&lt;p style=\"text-align: center\"&gt;({{Q1}} × {{Q2}}) × {{Q3}} = {{Q1}} × ({{Q2}} × {{Q3}})&lt;/p&gt;&lt;p&gt;{{T2}} × {{Q3}} = {{Q1}} × {{T3}} = {{T1}}&lt;/p&gt;","seed":{"parameters":[{"name":"Q1","label":null,"min":1,"max":99,"step":1},{"name":"Q2","label":null,"min":1,"max":99,"step":1},{"name":"Q3","label":null,"min":1,"max":99,"step":1},{"name":"Q4","label":null,"min":1,"max":99,"step":1},{"name":"Q5","label":null,"min":1,"max":99,"step":1},{"name":"Q6","label":null,"min":1,"max":99,"step":1}],"calculated":[{"name":"T1","label":"{{function}}","function":"{{Q1}}*{{Q2}}*{{Q3}}","temp":true},{"name":"T2","label":"{{function}}","function":"{{Q1}}*{{Q2}}","temp":true},{"name":"T3","label":"{{function}}","function":"{{Q2}}*{{Q3}}","temp":true},{"name":"A1","label":"{{function}}","function":"{{Q1}}"},{"name":"A2","label":"{{function}}","function":"{{Q5}}"}],"uniques":true},"algorithm":{"name":"calculateOperation","params":{"method":"equivLiteral","keyboard":"NUMERICAL"}}}</t>
  </si>
  <si>
    <t>Completa estas multiplicaciones para que se verifique la propiedad asociativa.
({{Q1}} × {{Q2}}) × {{Q3}} = {{Q1}} × ({{Q2}} × {{A1}})
{{Q4}} × ({{Q5}} × {{Q6}}) = ({{A2}} × {{Q5}}) × {{Q6}}</t>
  </si>
  <si>
    <t>A1 = Q3
A2 = Q4</t>
  </si>
  <si>
    <t>{"id":"M4-NyO-13b-E-2","stimulus":"&lt;p&gt;Complete estas multiplicações para verificar a propriedade associativa.&lt;/p&gt;","template":"&lt;p style=\"text-align: center\"&gt;({{Q1}} × {{Q2}}) × {{Q3}} = {{Q1}} × ({{Q2}} × {{response}} )&lt;/p&gt;&lt;p style=\"text-align: center\"&gt;{{Q4}} × ({{Q5}} × {{Q6}}) = ( {{response}} × {{Q5}}) × {{Q6}}&lt;/p&gt;","hint":"&lt;p&gt;As multiplicações têm propriedade associativa, pois a maneira como os fatores são agrupados não altera o produto.&lt;/p&gt;","feedback":"&lt;p&gt;As multiplicações têm propriedade associativa, pois a maneira como os fatores são agrupados não altera o produto:&lt;/p&gt;&lt;p style=\"text-align: center\"&gt;({{Q1}} × {{Q2}}) × {{Q3}} = {{Q1}} × ({{Q2}} × {{Q3}})&lt;/p&gt;&lt;p&gt;{{T2}} × {{Q3}} = {{Q1}} × {{T3}} = {{T1}}&lt;/p&gt;","seed":{"parameters":[{"name":"Q1","label":null,"min":1,"max":99,"step":1},{"name":"Q2","label":null,"min":1,"max":99,"step":1},{"name":"Q3","label":null,"min":1,"max":99,"step":1},{"name":"Q4","label":null,"min":1,"max":99,"step":1},{"name":"Q5","label":null,"min":1,"max":99,"step":1},{"name":"Q6","label":null,"min":1,"max":99,"step":1}],"calculated":[{"name":"T1","label":"{{function}}","function":"{{Q1}}*{{Q2}}*{{Q3}}","temp":true},{"name":"T2","label":"{{function}}","function":"{{Q1}}*{{Q2}}","temp":true},{"name":"T3","label":"{{function}}","function":"{{Q2}}*{{Q3}}","temp":true},{"name":"A1","label":"{{function}}","function":"{{Q3}}"},{"name":"A2","label":"{{function}}","function":"{{Q4}}"}],"uniques":true},"algorithm":{"name":"calculateOperation","params":{"method":"equivLiteral","keyboard":"NUMERICAL"}}}</t>
  </si>
  <si>
    <t>M4-NyO-13c</t>
  </si>
  <si>
    <t>Utiliza la propiedad distributiva de la multiplicación (nºs de 1 o 2 cifras)</t>
  </si>
  <si>
    <t>Selecciona la igualdad en la que se ve la propiedad distributiva de la multiplicación.
{{Q1}} × {{Q2}} = {{Q2}} × {{Q1}}
{{Q3}} × {{Q4}} × {{Q5}} = {{Q4}} × {{Q5}} × {{Q3}}
{{Q6}} × ({{Q7}} × {{Q8}}) = ({{Q6}} × {{Q7}}) × {{Q8}}
({{Q9}} × {{Q10}}) × {{Q11}} = {{Q9}} × ({{Q10}} × {{Q11}})
{{Q12}} × ({{Q13}} + {{Q14}}) = {{Q12}} × {{Q13}} + {{Q12}} × {{Q14}}*
{{Q15}} × {{Q16}} + {{Q15}} × {{Q17}} = {{Q15}} × ({{Q16}} + {{Q17}})*
(Se ven 3, 1 correcta)</t>
  </si>
  <si>
    <t>Las multiplicaciones tienen propiedad distributiva porque la multiplicación de una suma es la suma de dos multiplicaciones.</t>
  </si>
  <si>
    <t>&lt;p&gt;Las multiplicaciones tienen propiedad distributiva porque la multiplicación de una suma es la suma de dos multiplicaciones.&lt;/p&gt;&lt;p&gt;{{Q12}} × ({{Q13}} + {{Q14}}) = {{Q12}} × {{Q13}} + {{Q12}} × {{Q14}}&lt;/p&gt;&lt;p&gt;{{Q12}} × {{T2}} = {{T3}} + {{T4}} = {{T1}}&lt;/p&gt;
 - Si falla A1
 &lt;p&gt;En esta multiplicación se ve la propiedad conmutativa: el orden de los factores no cambia el producto.&lt;/p&gt;
 - Si falla A2
 &lt;p&gt;En esta multiplicación se ve la propiedad conmutativa: el orden de los factores no cambia el producto.&lt;/p&gt;
 - Si falla A3
 &lt;p&gt;En esta multiplicación se ve la propiedad asociativa: la forma de agrupar los factores no cambia el producto.&lt;/p&gt;
 - Si falla A4
 &lt;p&gt;En esta multiplicación se ve la propiedad asociativa: la forma de agrupar los factores no cambia el producto.&lt;/p&gt;</t>
  </si>
  <si>
    <t>T1 = {{Q12}}*({{Q13}}+{{Q14}})
 T2 ={{Q13}}+{{Q14}}
 T3 = {{Q12}}*{{Q13}}
 T4 = {{Q12}}*{{Q14}}</t>
  </si>
  <si>
    <t>{
    "id": "M4-NyO-13c-I-1",
    "stimulus": "&lt;p&gt;Selecione a igualdade que apresenta a propriedade distributiva da multiplicação.&lt;/p&gt;",
    "hint": "&lt;p&gt;As multiplicações têm a propriedade distributiva, pois a multiplicação de uma soma é a soma das multiplicações.&lt;/p&gt;",
    "feedback": "&lt;p&gt;As multiplicações têm a propriedade distributiva, pois a multiplicação de uma soma é a soma das multiplicações.&lt;/p&gt;&lt;p style=\"text-align: center\"&gt;{{Q12}} × ({{Q13}} + {{Q14}}) = {{Q12}} × {{Q13}} + {{Q12}} × {{Q14}}&lt;/p&gt;&lt;p style=\"text-align: center\"&gt;{{Q12}} × {{T2}} = {{T3}} + {{T4}} = {{T1}}&lt;/p&gt;",
    "seed": {
        "parameters": [
            {
                "name": "Q1",
                "label": null,
                "min": 1,
                "max": 99,
                "step": 1
            },
            {
                "name": "Q2",
                "label": null,
                "min": 1,
                "max": 99,
                "step": 1
            },
            {
                "name": "Q3",
                "label": null,
                "min": 1,
                "max": 99,
                "step": 1
            },
            {
                "name": "Q4",
                "label": null,
                "min": 1,
                "max": 99,
                "step": 1
            },
            {
                "name": "Q5",
                "label": null,
                "min": 1,
                "max": 99,
                "step": 1
            },
            {
                "name": "Q6",
                "label": null,
                "min": 1,
                "max": 99,
                "step": 1
            },
            {
                "name": "Q7",
                "label": null,
                "min": 1,
                "max": 99,
                "step": 1
            },
            {
                "name": "Q8",
                "label": null,
                "min": 1,
                "max": 99,
                "step": 1
            },
            {
                "name": "Q9",
                "label": null,
                "min": 1,
                "max": 99,
                "step": 1
            },
            {
                "name": "Q10",
                "label": null,
                "min": 1,
                "max": 99,
                "step": 1
            },
            {
                "name": "Q11",
                "label": null,
                "min": 1,
                "max": 99,
                "step": 1
            },
            {
                "name": "Q12",
                "label": null,
                "min": 1,
                "max": 99,
                "step": 1
            },
            {
                "name": "Q13",
                "label": null,
                "min": 1,
                "max": 99,
                "step": 1
            },
            {
                "name": "Q14",
                "label": null,
                "min": 1,
                "max": 99,
                "step": 1
            },
            {
                "name": "Q15",
                "label": null,
                "min": 1,
                "max": 99,
                "step": 1
            },
            {
                "name": "Q16",
                "label": null,
                "min": 1,
                "max": 99,
                "step": 1
            },
            {
                "name": "Q17",
                "label": null,
                "min": 1,
                "max": 99,
                "step": 1
            }
        ],
        "calculated": [
            {
                "name": "T1",
                "label": "{{function}}",
                "function": "{{Q12}}*({{Q13}}+{{Q14}})",
                "temp": true
            },
            {
                "name": "T2",
                "label": "{{function}}",
                "function": "{{Q13}}+{{Q14}}",
                "temp": true
            },
            {
                "name": "T3",
                "label": "{{function}}",
                "function": "{{Q12}}*{{Q13}}",
                "temp": true
            },
            {
                "name": "T4",
                "label": "{{function}}",
                "function": "{{Q12}}*{{Q14}}",
                "temp": true
            },
            {
                "name": "A1",
                "label": "{{Q1}} × {{Q2}} = {{Q2}} × {{Q1}}",
                "feedback": "&lt;p&gt;Nesta multiplicação observa-se a propriedade comutativa: a ordem dos fatores não altera o produto.&lt;/p&gt;",
                "incorrect": true
            },
            {
                "name": "A2",
                "label": "{{Q3}} × {{Q4}} × {{Q5}} = {{Q4}} × {{Q5}} × {{Q3}}",
                "feedback": "&lt;p&gt;Nesta multiplicação observa-se a propriedade comutativa: a ordem dos fatores não altera o produto.&lt;/p&gt;",
                "incorrect": true
            },
            {
                "name": "A3",
                "label": "{{Q6}} × ({{Q7}} × {{Q8}}) = ({{Q6}} × {{Q7}}) × {{Q8}}",
                "feedback": " &lt;p&gt;Nesta multiplicação observa-se a propriedade associativa: a maneira de agrupar os fatores não altera o produto.&lt;/p&gt;",
                "incorrect": true
            },
            {
                "name": "A4",
                "label": "({{Q9}} × {{Q10}}) × {{Q11}} = {{Q9}} × ({{Q10}} × {{Q11}})",
                "feedback": " &lt;p&gt;Nesta multiplicação observa-se a propriedade associativa: a maneira de agrupar os fatores não altera o produto.&lt;/p&gt;",
                "incorrect": true
            },
            {
                "name": "A5",
                "label": "{{Q12}} × ({{Q13}} + {{Q14}}) = {{Q12}} × {{Q13}} + {{Q12}} × {{Q14}}"
            },
            {
                "name": "A6",
                "label": "{{Q15}} × {{Q16}} + {{Q15}} × {{Q17}} = {{Q15}} × ({{Q16}} + {{Q17}})"
            }
        ],
        "uniques": true
    },
    "algorithm": {
        "name": "trueFalse",
        "template": "Multiple choice – standard",
        "params": {
            "countCorrect": 1,
            "countIncorrect": 2,
            "showCheckIcon": false,
            "columns": 3
        }
    }
}</t>
  </si>
  <si>
    <t>Completa estas multiplicaciones para que se verifique la propiedad distributiva.
{{Q1}} × ({{Q2}} + {{Q3}}) = {{Q1}} × {{Q2}} + {{A1}} × {{Q3}}
{{Q4}} × {{Q5}} + {{Q4}} × {{Q6}} = {{A2}} × ({{Q5}} + {{Q6}})</t>
  </si>
  <si>
    <t xml:space="preserve">Completa el desarrollo de 385 × { 45 + 55 } , al aplicar la propiedad distributiva de la multiplicación con respecto a la suma
{{A4}} = 385 × 45 + 385 × 55 </t>
  </si>
  <si>
    <t>A1 = Q1
A2 = Q4</t>
  </si>
  <si>
    <t>&lt;p&gt;Las multiplicaciones tienen propiedad distributiva porque la multiplicación de una suma es la suma de dos multiplicaciones.&lt;/p&gt;&lt;p&gt;{{Q1}} × ({{Q2}} + {{Q3}}) = {{Q1}} × {{Q2}} + {{Q1}} × {{Q3}}&lt;/p&gt;&lt;p&gt;{{Q1}} × {{T2}} = {{T3}} + {{T4}} = {{T1}}&lt;/p&gt;</t>
  </si>
  <si>
    <t>T1 = {{Q1}}*({{Q2}}+{{Q3})
 T2 ={{Q2}}+{{Q3}}
 T3 = {{Q1}}*{{Q2}}
 T4 = {{Q1}}*{{Q3}}</t>
  </si>
  <si>
    <t>{"id":"M4-NyO-13c-E-1","stimulus":"&lt;p&gt;Complete estas multiplicações para verificar a propriedade distributiva.&lt;/p&gt;","template":"&lt;p style=\"text-align: center\"&gt;{{Q1}} × ({{Q2}} + {{Q3}}) = {{Q1}} × {{Q2}} + {{response}} × {{Q3}}&lt;/p&gt;&lt;p style=\"text-align: center\"&gt;{{Q4}} × {{Q5}} + {{Q4}} × {{Q6}} = {{response}} × ({{Q5}} + {{Q6}})&lt;/p&gt;","hint":"&lt;p&gt;As multiplicações têm propriedade distributiva, pois a multiplicação de uma soma é a soma das multiplicações.&lt;/p&gt;","feedback":"&lt;p&gt;As multiplicações têm propriedade distributiva, pois a multiplicação de uma soma é a soma das multiplicações.&lt;/p&gt;&lt;p style=\"text-align: center\"&gt;{{Q1}} × ({{Q2}} + {{Q3}}) = {{Q1}} × {{Q2}} + {{Q1}} × {{Q3}}&lt;/p&gt;&lt;p style=\"text-align: center\"&gt;{{Q1}} × {{T2}} = {{T3}} + {{T4}} = {{T1}}&lt;/p&gt;","seed":{"parameters":[{"name":"Q1","label":null,"min":1,"max":99,"step":1},{"name":"Q2","label":null,"min":1,"max":99,"step":1},{"name":"Q3","label":null,"min":1,"max":99,"step":1},{"name":"Q4","label":null,"min":1,"max":99,"step":1},{"name":"Q5","label":null,"min":1,"max":99,"step":1},{"name":"Q6","label":null,"min":1,"max":99,"step":1}],"calculated":[{"name":"T1","label":"{{function}}","function":"{{Q1}}*({{Q2}}+{{Q3}})","temp":true},{"name":"T2","label":"{{function}}","function":"{{Q2}}+{{Q3}}","temp":true},{"name":"T3","label":"{{function}}","function":"{{Q1}}*{{Q2}}","temp":true},{"name":"T4","label":"{{function}}","function":"{{Q1}}*{{Q3}}","temp":true},{"name":"A1","label":"{{function}}","function":"{{Q1}}"},{"name":"A2","label":"{{function}}","function":"{{Q4}}"}],"uniques":true},"algorithm":{"name":"calculateOperation","params":{"method":"equivLiteral","keyboard":"NUMERICAL"}}}</t>
  </si>
  <si>
    <t>Completa estas multiplicaciones para que se verifique la propiedad distributiva.
{{Q4}} × {{Q5}} + {{Q4}} × {{Q6}} = {{Q4}} × ({{Q5}} + {{A1}})
{{Q1}} × ({{Q2}} + {{Q3}}) = {{Q1}} × {{A2}} + {{Q1}} × {{Q3}}</t>
  </si>
  <si>
    <t>A1 = Q6
A2 = Q2</t>
  </si>
  <si>
    <t>{"id":"M4-NyO-13c-E-2","stimulus":"&lt;p&gt;Complete estas multiplicações para verificar a propriedade distributiva.&lt;/p&gt;","template":"&lt;p style=\"text-align: center\"&gt;{{Q4}} × {{Q5}} + {{Q4}} × {{Q6}} = {{Q4}} × ({{Q5}} + {{response}} )&lt;/p&gt;&lt;p style=\"text-align: center\"&gt;{{Q1}} × ({{Q2}} + {{Q3}}) = {{Q1}} × {{response}} + {{Q1}} × {{Q3}}&lt;/p&gt;","hint":"&lt;p&gt;As multiplicações têm propriedade distributiva, pois a multiplicação de uma soma é a soma das multiplicações.&lt;/p&gt;","feedback":"&lt;p&gt;As multiplicações têm propriedade distributiva, pois a multiplicação de uma soma é a soma das multiplicações.&lt;/p&gt;&lt;p style=\"text-align: center\"&gt;{{Q1}} × ({{Q2}} + {{Q3}}) = {{Q1}} × {{Q2}} + {{Q1}} × {{Q3}}&lt;/p&gt;&lt;p style=\"text-align: center\"&gt;{{Q1}} × {{T2}} = {{T3}} + {{T4}} = {{T1}}&lt;/p&gt;","seed":{"parameters":[{"name":"Q1","label":null,"min":1,"max":99,"step":1},{"name":"Q2","label":null,"min":1,"max":99,"step":1},{"name":"Q3","label":null,"min":1,"max":99,"step":1},{"name":"Q4","label":null,"min":1,"max":99,"step":1},{"name":"Q5","label":null,"min":1,"max":99,"step":1},{"name":"Q6","label":null,"min":1,"max":99,"step":1}],"calculated":[{"name":"T1","label":"{{function}}","function":"{{Q1}}*({{Q2}}+{{Q3}})","temp":true},{"name":"T2","label":"{{function}}","function":"{{Q2}}+{{Q3}}","temp":true},{"name":"T3","label":"{{function}}","function":"{{Q1}}*{{Q2}}","temp":true},{"name":"T4","label":"{{function}}","function":"{{Q1}}*{{Q3}}","temp":true},{"name":"A1","label":"{{function}}","function":"{{Q6}}"},{"name":"A2","label":"{{function}}","function":"{{Q2}}"}],"uniques":true},"algorithm":{"name":"calculateOperation","params":{"method":"equivLiteral","keyboard":"NUMERICAL"}}}</t>
  </si>
  <si>
    <t>Una profesora ha dado a sus alumnos {{Q1}} estuches que tienen {{Q2}} lápices de colores y {{Q3}} rotuladores en cada uno. ¿Cuántos lápices y rotuladores ha repartido en total?</t>
  </si>
  <si>
    <t>Ha repartido {{A1}} lápices y rotuladores.</t>
  </si>
  <si>
    <t>Q1: Mín: 10; Máx: 20; Step: 1
 Q2: Mín: 2; Máx: 20; Step: 1
 Q3: Mín: 2; Máx: 20; Step: 1</t>
  </si>
  <si>
    <t>A1 = {{Q1}}*({{Q2}}+{{Q3}})</t>
  </si>
  <si>
    <t>T1 = {{Q1}}*({{Q2}}+{{Q3}})
 T2 ={{Q2}}+{{Q3}}
 T3 = {{Q1}}*{{Q2}}
 T4 = {{Q1}}*{{Q3}}</t>
  </si>
  <si>
    <t>{"id":"M4-NyO-13c-A-1","stimulus":"&lt;p&gt;Uma professora deu a seus alunos {{Q1}} kits com {{Q2}} lápis de cor e {{Q3}} canetas marca texto cada um. Quantos lápis e canetas ela distribuiu no total?&lt;/p&gt;","template":"&lt;p&gt;Ela distribuiu {{response}} lápis e canetas marca texto.&lt;/p&gt;","hint":"&lt;p&gt;As multiplicações têm propriedade distributiva, pois a multiplicação de uma soma é a soma das multiplicações.&lt;/p&gt;","feedback":"&lt;p&gt;As multiplicações têm propriedade distributiva, pois a multiplicação de uma soma é a soma das multiplicações.&lt;/p&gt;&lt;p style=\"text-align: center\"&gt;{{Q1}} × ({{Q2}} + {{Q3}}) = {{Q1}} × {{Q2}} + {{Q1}} × {{Q3}}&lt;/p&gt;&lt;p style=\"text-align: center\"&gt;{{Q1}} × {{T2}} = {{T3}} + {{T4}} = {{T1}}&lt;/p&gt;","seed":{"parameters":[{"name":"Q1","label":null,"min":10,"max":20,"step":1},{"name":"Q2","label":null,"min":2,"max":20,"step":1},{"name":"Q3","label":null,"min":2,"max":20,"step":1}],"calculated":[{"name":"T1","label":"{{function}}","function":"{{Q1}}*({{Q2}}+{{Q3}})","temp":true},{"name":"T2","label":"{{function}}","function":"{{Q2}}+{{Q3}}","temp":true},{"name":"T3","label":"{{function}}","function":"{{Q1}}*{{Q2}}","temp":true},{"name":"T4","label":"{{function}}","function":"{{Q1}}*{{Q3}}","temp":true},{"name":"A1","label":"{{function}}","function":"{{Q1}}*({{Q2}}+{{Q3}})"}],"uniques":true},"algorithm":{"name":"calculateOperation","params":{"method":"equivLiteral","keyboard":"NUMERICAL"}}}</t>
  </si>
  <si>
    <t>La directora de una compañía de teatro ha regalado a sus {{Q1}} actores entradas para sus allegados. A cada uno le ha dado {{Q2}} entradas para la sesión del viernes y {{Q3}} para la del sábado. ¿Cuántas ha repartido en total?</t>
  </si>
  <si>
    <t>Ha dado {{A1}} entradas.</t>
  </si>
  <si>
    <t>Q1: Mín: 2; Máx: 20; Step: 1
 Q2: Mín: 2; Máx: 20; Step: 1
 Q3: Mín: 2; Máx: 20; Step: 1</t>
  </si>
  <si>
    <t>{"id":"M4-NyO-13c-A-2","stimulus":"&lt;p&gt;A diretora de uma companhia de teatro deu a {{Q1}} atores, ingressos para que eles pudessem disponibilizá-los a seus familiares. Cada ator recebeu {{Q2}} ingressos para a sessão de sexta-feira e {{Q3}} para a sessão de sábado. Quantos ingressos foram disponibilizados no total?&lt;/p&gt;","template":"&lt;p&gt;Foram disponibilizados {{response}} ingressos.&lt;/p&gt;","hint":"&lt;p&gt;As multiplicações têm propriedade distributiva, pois a multiplicação de uma soma é a soma das multiplicações.&lt;/p&gt;","feedback":"&lt;p&gt;As multiplicações têm propriedade distributiva, pois a multiplicação de uma soma é a soma das multiplicações.&lt;/p&gt;&lt;p style=\"text-align: center\"&gt;{{Q1}} × ({{Q2}} + {{Q3}}) = {{Q1}} × {{Q2}} + {{Q1}} × {{Q3}}&lt;/p&gt;&lt;p style=\"text-align: center\"&gt;{{Q1}} × {{T2}} = {{T3}} + {{T4}} = {{T1}}&lt;/p&gt;","seed":{"parameters":[{"name":"Q1","label":null,"min":2,"max":20,"step":1},{"name":"Q2","label":null,"min":2,"max":20,"step":1},{"name":"Q3","label":null,"min":2,"max":20,"step":1}],"calculated":[{"name":"T1","label":"{{function}}","function":"{{Q1}}*({{Q2}}+{{Q3}})","temp":true},{"name":"T2","label":"{{function}}","function":"{{Q2}}+{{Q3}}","temp":true},{"name":"T3","label":"{{function}}","function":"{{Q1}}*{{Q2}}","temp":true},{"name":"T4","label":"{{function}}","function":"{{Q1}}*{{Q3}}","temp":true},{"name":"A1","label":"{{function}}","function":"{{Q1}}*({{Q2}}+{{Q3}})"}],"uniques":true},"algorithm":{"name":"calculateOperation","params":{"method":"equivLiteral","keyboard":"NUMERICAL"}}}</t>
  </si>
  <si>
    <t>A un puerto marítimo llegan {{Q1}} embarcaciones al día, cada una con {{Q2}} marineros y {{Q3}} turistas. ¿Cuántos viajeros, entre marineros y turistas, llegan al puerto cada día?</t>
  </si>
  <si>
    <t>Llegan {{A1}} viajeros.</t>
  </si>
  <si>
    <t>Q1: Mín: 2; Máx: 99; Step: 1
Q2: Mín: 2; Máx: 99; Step: 1
Q3: Mín: 2; Máx: 99; Step: 1</t>
  </si>
  <si>
    <t>{"id":"M4-NyO-13c-A-3","stimulus":"&lt;p&gt;Diariamente, {{Q1}} navios chegam a um porto marítimo, cada um com {{Q2}} marinheiros e {{Q3}} turistas. Quantos viajantes, incluindo marinheiros e turistas, chegam ao porto por dia?&lt;/p&gt;","template":"&lt;p&gt;Ao porto, chegam {{response}} viajantes por dia.&lt;/p&gt;","hint":"&lt;p&gt;As multiplicações têm propriedade distributiva, pois a multiplicação de uma soma é a soma das multiplicações.&lt;/p&gt;","feedback":"&lt;p&gt;As multiplicações têm propriedade distributiva, pois a multiplicação de uma soma é a soma das multiplicações.&lt;/p&gt;&lt;p style=\"text-align: center\"&gt;{{Q1}} × ({{Q2}} + {{Q3}}) = {{Q1}} × {{Q2}} + {{Q1}} × {{Q3}}&lt;/p&gt;&lt;p style=\"text-align: center\"&gt;{{Q1}} × {{T2}} = {{T3}} + {{T4}} = {{T1}}&lt;/p&gt;","seed":{"parameters":[{"name":"Q1","label":null,"min":2,"max":99,"step":1},{"name":"Q2","label":null,"min":2,"max":99,"step":1},{"name":"Q3","label":null,"min":2,"max":99,"step":1}],"calculated":[{"name":"T1","label":"{{function}}","function":"{{Q1}}*({{Q2}}+{{Q3}})","temp":true},{"name":"T2","label":"{{function}}","function":"{{Q2}}+{{Q3}}","temp":true},{"name":"T3","label":"{{function}}","function":"{{Q1}}*{{Q2}}","temp":true},{"name":"T4","label":"{{function}}","function":"{{Q1}}*{{Q3}}","temp":true},{"name":"A1","label":"{{function}}","function":"{{Q1}}*({{Q2}}+{{Q3}})"}],"uniques":true},"algorithm":{"name":"calculateOperation","params":{"method":"equivLiteral","keyboard":"NUMERICAL"}}}</t>
  </si>
  <si>
    <t>M4-NyO-36a</t>
  </si>
  <si>
    <t>Identifica los términos de la multiplicación: factores, producto, multiplicador y multiplicando</t>
  </si>
  <si>
    <t>Selecciona la frase correcta sobre la siguiente multiplicación.
{{Q1}} × {{Q2}} = {{T1}}
{{Q1}} es el multiplicando.*
{{Q2}} es el multiplicador.*
{{T1}} es el producto.*
{{Q2}} es el multiplicando.
{{T1}} es el multiplicando.
{{Q1}} es el multiplicador.
{{T1}} es el multiplicador.
{{Q1}} es el producto.
{{Q2}} es el producto.
(Se ven 3, una correcta)</t>
  </si>
  <si>
    <t>Q1: Mín: 2; Máx: 99; step: 1
Q2: Mín: 2; Máx: 99; step: 1</t>
  </si>
  <si>
    <t>El multiplicando es el número que se suma a sí mismo tantas veces como indica el multiplicador.</t>
  </si>
  <si>
    <t>&lt;p&gt;El multiplicando, {{Q1}}, es el número que se suma a sí mismo la cantidad de veces que indica el multiplicador, {{Q2}}.&lt;/p&gt;&lt;p&gt;El producto es el resultado de la operación, es decir, {{T1}}.&lt;/p&gt;</t>
  </si>
  <si>
    <t>{
    "id": "M4-NyO-36a-I-1",
    "stimulus": "&lt;p&gt;Selecione a frase correta sobre a seguinte multiplicação.&lt;/p&gt;&lt;p style=\"text-align: center\"&gt;{{Q1}} × {{Q2}} = {{T1}}&lt;/p&gt;",
    "hint": "&lt;p&gt;O multiplicando é o número que será somado quantas vezes o multiplicador indicar.&lt;/p&gt;",
    "feedback": "&lt;p&gt;O multiplicando, {{Q1}}, é o número que será somado a quantidade de vezes que indica o multiplicador, {{Q2}}. O produto é o resultado da operação, ou seja, {{T1}}.&lt;/p&gt;",
    "seed": {
        "parameters": [
            {
                "name": "Q1",
                "label": null,
                "min": 2,
                "max": 99,
                "step": 1
            },
            {
                "name": "Q2",
                "label": null,
                "min": 2,
                "max": 9,
                "step": 1
            }
        ],
        "calculated": [
            {
                "name": "T1",
                "label": "{{function}}",
                "function": "{{Q1}}*{{Q2}}",
                "temp": true
            },
            {
                "name": "A1",
                "label": "{{Q1}} é o multiplicando."
            },
            {
                "name": "A2",
                "label": "{{Q2}} é o multiplicador."
            },
            {
                "name": "A3",
                "label": "{{T1}} é o produto."
            },
            {
                "name": "A4",
                "label": "{{Q2}} é o multiplicando.",
                "incorrect": true
            },
            {
                "name": "A5",
                "label": "{{T1}} é o multiplicando.",
                "incorrect": true
            },
            {
                "name": "A6",
                "label": "{{Q1}} é o multiplicador.",
                "incorrect": true
            },
            {
                "name": "A7",
                "label": "{{T1}} é o multiplicador.",
                "incorrect": true
            },
            {
                "name": "A8",
                "label": "{{Q1}} é o produto.",
                "incorrect": true
            },
            {
                "name": "A9",
                "label": "{{Q2}} é o produto.",
                "incorrect": true
            }
        ],
        "uniques": true
    },
    "algorithm": {
        "name": "trueFalse",
        "template": "Multiple choice – standard",
        "params": {
            "countCorrect": 1,
            "countIncorrect": 2,
            "showCheckIcon": false,
            "columns": 3
        }
    }
}</t>
  </si>
  <si>
    <t>Nombra los términos de esta multiplicación.
{{Q1}} × {{Q2}} = {{T1}}
{{Q1}} es el {{A1}}.
{{Q2}} es el {{A2}}.</t>
  </si>
  <si>
    <t>T1 = {{Q1}}*{{Q2}}
A1 = "multiplicando"
A2 = "multiplicador"</t>
  </si>
  <si>
    <t>{"id":"M4-NyO-36a-E-1","stimulus":"&lt;p&gt;Nomeie os termos desta multiplicação.&lt;/p&gt;&lt;p style=\"text-align: center\"&gt;{{Q1}} × {{Q2}} = {{T1}}&lt;/p&gt;","template":"&lt;p&gt;{{Q1}} é o {{response}}.&lt;/p&gt;&lt;p&gt;{{Q2}} é o {{response}}.&lt;/p&gt;","hint":"&lt;p&gt;O multiplicando é o número que será somado quantas vezes o multiplicador indicar.&lt;/p&gt;","feedback":"&lt;p&gt;O multiplicando, {{Q1}}, é o número que será somado a quantidade de vezes que indica o multiplicador, {{Q2}}. O produto é o resultado da operação, ou seja, {{T1}}.&lt;/p&gt;","seed":{"parameters":[{"name":"Q1","label":null,"min":2,"max":99,"step":1},{"name":"Q2","label":null,"min":2,"max":99,"step":1}],"calculated":[{"name":"T1","label":"{{function}}","function":"{{Q1}}*{{Q2}}","temp":true},{"name":"A1","label":"multiplicando"},{"name":"A2","label":"multiplicador"}],"uniques":true},"algorithm":{"name":"calculateOperation","template":"Cloze with text"}}</t>
  </si>
  <si>
    <t>Nombra los términos de esta multiplicación.
{{Q1}} × {{Q2}} = {{T1}}
{{Q2}} es el {{A1}}.
{{Q1}} es el {{A2}}.</t>
  </si>
  <si>
    <t>T1 = {{Q1}}*{{Q2}}
A1 = "multiplicador"
A2 = "multiplicando"</t>
  </si>
  <si>
    <t>{"id":"M4-NyO-36a-E-2","stimulus":"&lt;p&gt;Nomeie os termos desta multiplicação.&lt;/p&gt;&lt;p style=\"text-align: center\"&gt;{{Q1}} × {{Q2}} = {{T1}}&lt;/p&gt;","template":"&lt;p&gt;{{Q2}} é o {{response}}.&lt;/p&gt;&lt;p&gt;{{Q1}} é o {{response}}.&lt;/p&gt;","hint":"&lt;p&gt;O multiplicando é o número que será somado quantas vezes o multiplicador indicar.&lt;/p&gt;","feedback":"&lt;p&gt;O multiplicando, {{Q1}}, é o número que será somado a quantidade de vezes que indica o multiplicador, {{Q2}}. O produto é o resultado da operação, ou seja, {{T1}}.&lt;/p&gt;","seed":{"parameters":[{"name":"Q1","label":null,"min":2,"max":99,"step":1},{"name":"Q2","label":null,"min":2,"max":99,"step":1}],"calculated":[{"name":"T1","label":"{{function}}","function":"{{Q1}}*{{Q2}}","temp":true},{"name":"A1","label":"multiplicador"},{"name":"A2","label":"multiplicando"}],"uniques":true},"algorithm":{"name":"calculateOperation","template":"Cloze with text"}}</t>
  </si>
  <si>
    <t>M4-NyO-14a</t>
  </si>
  <si>
    <t>Multiplica decenas, centenas y unidades de millar exactas por un número (nº de 2 cifras)</t>
  </si>
  <si>
    <t>Une con líneas las siguientes operaciones con sus resultados.
{{Q1}} × {{Q2}} ------- {{A1}}
{{Q1}} × {{Q3}} ------- {{A2}}
{{Q1}} × {{Q4}} ------- {{A3}}</t>
  </si>
  <si>
    <t>Q1 = Mín = 11; Máx = 99; Step = 2
Q2 = List =  1000, 100, 10
Q3 = List =  1000, 100, 10
Q4 = List =  1000, 100, 10</t>
  </si>
  <si>
    <t>A1 = {{Q2}}*{{Q1}}
A2 = {{Q3}}*{{Q1}}
A3 = {{Q4}}*{{Q1}}</t>
  </si>
  <si>
    <t>Para multiplicar un número por un 1 seguido de ceros, solo hay que añadir al multiplicando tantos ceros como tenga el multiplicador.</t>
  </si>
  <si>
    <t>&lt;p&gt;Para multiplicar un número por un 1 seguido de ceros, solo hay que añadir al multiplicando tantos ceros como tenga el multiplicador.&lt;/p&gt;
Sin TE individual</t>
  </si>
  <si>
    <t>{"id":"M4-NyO-14a-I-1","stimulus":"&lt;p&gt;Arraste cada resultado para a sua operação.&lt;/p&gt;","hint":"&lt;p&gt;Para multiplicar um número por um 1 seguido de zeros, basta adicionar tantos zeros ao multiplicando quanto for a quantidade de zeros que há no multiplicador.&lt;/p&gt;","feedback":"&lt;p&gt;Para multiplicar um número por um 1 seguido de zeros, basta adicionar tantos zeros ao multiplicando quanto for a quantidade de zeros que há no multiplicador.&lt;/p&gt;","seed":{"parameters":[{"name":"Q1","label":null,"min":11,"max":99,"step":2},{"name":"Q2","label":null,"list":[1000,100,10]},{"name":"Q3","label":null,"list":[1000,100,10]},{"name":"Q4","label":null,"list":[1000,100,10]}],"calculated":[{"name":"A1","label":"{{Q1}} × {{Q2}}","function":"{{Q2}}*{{Q1}}"},{"name":"A2","label":"{{Q1}} × {{Q3}}","function":"{{Q3}}*{{Q1}}"},{"name":"A3","label":"{{Q1}} × {{Q4}}","function":"{{Q4}}*{{Q1}}"}],"isNumToWords":true,"uniques":true},"algorithm":{"name":"linkOperationResult","params":{"invert":true},"template":"Match list"}}</t>
  </si>
  <si>
    <t>Calcula el resultado de la siguiente operación.</t>
  </si>
  <si>
    <t>{{Q1}} × {{Q2}} = {{A1}}</t>
  </si>
  <si>
    <t>Q1 = Mín = 11; Máx = 99; Step = 1
Q2 = List =  1000, 100, 10</t>
  </si>
  <si>
    <t>A1 = {{Q2}}*{{Q1}}</t>
  </si>
  <si>
    <t>{"id":"M4-NyO-14a-E-1","stimulus":"&lt;p&gt;Calcule o resultado da seguinte operação.&lt;/p&gt;","template":"&lt;p style=\"text-align: center\"&gt;{{Q1}} × {{Q2}} = {{response}}&lt;/p&gt;","hint":"&lt;p&gt;Para multiplicar um número por um 1 seguido de zeros, basta adicionar tantos zeros ao multiplicando quanto for a quantidade de zeros que há no multiplicador.&lt;/p&gt;","feedback":"&lt;p&gt;Para multiplicar um número por um 1 seguido de zeros, basta adicionar tantos zeros ao multiplicando quanto for a quantidade de zeros que há no multiplicador.&lt;/p&gt;","seed":{"parameters":[{"name":"Q1","label":null,"min":11,"max":99,"step":1},{"name":"Q2","label":null,"list":[1000,100,10]}],"calculated":[{"name":"A1","label":"{{function}}","function":"{{Q2}}*{{Q1}}"}],"uniques":true},"algorithm":{"name":"calculateOperation","params":{"method":"equivLiteral","keyboard":"NUMERICAL"}}}</t>
  </si>
  <si>
    <t>Una tienda de deportes ha encargado {{Q1}} cajas de calcetines. Si cada caja contiene {{Q2}} pares de calcetines, ¿cuántos ha encargado?</t>
  </si>
  <si>
    <t>Ha encargado {{A1}} pares de calcetines.</t>
  </si>
  <si>
    <t>A1 = {{Q1}}*{{Q2}}</t>
  </si>
  <si>
    <t>&lt;p&gt;Para multiplicar un número por un 1 seguido de ceros, solo hay que añadir al multiplicando tantos ceros como tenga el multiplicador.&lt;/p&gt;&lt;p&gt;{{Q1}} × {{Q2}} = {{A1}}&lt;/p&gt;</t>
  </si>
  <si>
    <t>{"id":"M4-NyO-14a-A-1","stimulus":"&lt;p&gt;Uma loja de esportes encomendou {{Q1}} caixas de meias. Se cada caixa contém {{Q2}} pares de meias, quantos pares foram encomendados?&lt;/p&gt;","template":"&lt;p&gt;Foram encomendados {{response}} pares de meias.&lt;/p&gt;","hint":"&lt;p&gt;Para multiplicar um número por um 1 seguido de zeros, basta adicionar tantos zeros ao multiplicando quanto for a quantidade de zeros que há no multiplicador.&lt;/p&gt;","feedback":"&lt;p&gt;Para multiplicar um número por um 1 seguido de zeros, basta adicionar tantos zeros ao multiplicando quanto for a quantidade de zeros que há no multiplicador.&lt;/p&gt;&lt;p style=\"text-align: center\"&gt;{{Q1}} × {{Q2}} = {{A1}}&lt;/p&gt;","seed":{"parameters":[{"name":"Q1","label":null,"min":11,"max":99,"step":1},{"name":"Q2","label":null,"list":[1000,100,10]}],"calculated":[{"name":"A1","label":"{{function}}","function":"{{Q2}}*{{Q1}}"}],"uniques":true},"algorithm":{"name":"calculateOperation","params":{"method":"equivLiteral","keyboard":"NUMERICAL"}}}</t>
  </si>
  <si>
    <t>Alejandro entrena durante 100 min al día. ¿Cuántas minutos habrá entrenado al cabo de {{Q1}} días?</t>
  </si>
  <si>
    <t>Habrá entrenado {{A1}} min.</t>
  </si>
  <si>
    <t>Q1 = Mín = 11; Máx = 30; Step = 1</t>
  </si>
  <si>
    <t>A1 = {{Q1}}*100</t>
  </si>
  <si>
    <t>&lt;p&gt;Para multiplicar un número por un 1 seguido de ceros, solo hay que añadir al multiplicando tantos ceros como tenga el multiplicador.&lt;/p&gt;&lt;p&gt;{{Q1}} × 100 = {{A1}}&lt;/p&gt;</t>
  </si>
  <si>
    <t>{"id":"M4-NyO-14a-A-2","stimulus":"&lt;p&gt;Fábio treina 100 minutos por dia. Quantos minutos ele terá treinado após {{Q1}} dias?&lt;/p&gt;","template":"&lt;p&gt;Ele terá treinado {{response}} min.&lt;/p&gt;","hint":"&lt;p&gt;Para multiplicar um número por um 1 seguido de zeros, basta adicionar tantos zeros ao multiplicando quanto for a quantidade de zeros que há no multiplicador.&lt;/p&gt;","feedback":"&lt;p&gt;Para multiplicar um número por um 1 seguido de zeros, basta adicionar tantos zeros ao multiplicando quanto for a quantidade de zeros que há no multiplicador.&lt;/p&gt;&lt;p style=\"text-align: center\"&gt;{{Q1}} × 100 = {{A1}}&lt;/p&gt;","seed":{"parameters":[{"name":"Q1","label":null,"min":11,"max":30,"step":1}],"calculated":[{"name":"A1","label":"{{function}}","function":"100*{{Q1}}"}],"uniques":true},"algorithm":{"name":"calculateOperation","params":{"method":"equivLiteral","keyboard":"NUMERICAL"}}}</t>
  </si>
  <si>
    <t>Un espectáculo de hípica ha vendido {{Q2}} entradas. ¿Cuál es la recaudación total si cada entrada cuesta {{Q1}} €?</t>
  </si>
  <si>
    <t>La recaudación es de {{A1}} €.</t>
  </si>
  <si>
    <t>Q1 = Mín = 11; Máx = 50; Step = 1
Q2 = List =  1000, 100, 10</t>
  </si>
  <si>
    <t>{"id":"M4-NyO-14a-A-3","stimulus":"&lt;p&gt;Um evento de corrida de cavalos vendeu {{Q2}} ingressos. Qual foi a arrecadação total se cada ingresso custou R$ {{Q1}}?&lt;/p&gt;","template":"&lt;p&gt;A arrecadação foi de R$ {{response}}.&lt;/p&gt;","hint":"&lt;p&gt;Para multiplicar um número por um 1 seguido de zeros, basta adicionar tantos zeros ao multiplicando quanto for a quantidade de zeros que há no multiplicador.&lt;/p&gt;","feedback":"&lt;p&gt;Para multiplicar um número por um 1 seguido de zeros, basta adicionar tantos zeros ao multiplicando quanto for a quantidade de zeros que há no multiplicador.&lt;/p&gt;&lt;p style=\"text-align: center\"&gt;{{Q1}} × {{Q2}} = {{A1}}&lt;/p&gt;","seed":{"parameters":[{"name":"Q1","label":null,"min":11,"max":50,"step":1},{"name":"Q2","label":null,"list":[1000,100,10]}],"calculated":[{"name":"A1","label":"{{function}}","function":"{{Q2}}*{{Q1}}"}],"uniques":true},"algorithm":{"name":"calculateOperation","params":{"method":"equivLiteral","keyboard":"NUMERICAL"}}}</t>
  </si>
  <si>
    <t>M4-NyO-14b</t>
  </si>
  <si>
    <t>Utiliza el algoritmo de la multiplicación (factor 1: nº natural de entre 2 y 3 cifras; factor 2: 2 cifras)</t>
  </si>
  <si>
    <t>Selecciona el resultado de esta multiplicación: {{Q1}} × {{Q2}}.
{{A1}}* 
{{A2}} 
{{A3}}
{{A4}}
{{A5}}
(Se ven 3)</t>
  </si>
  <si>
    <t>Q1= Mín = 10; Máx = 999; Step = 1
Q2= Mín = 10; Máx = 99; Step = 1
Q3= Mín = 10; Máx = 99; Step = 1
Q4= Mín = 10; Máx = 99; Step = 1
Q5= Mín = 10; Máx = 99; Step = 1</t>
  </si>
  <si>
    <t>A1 = {{Q1}}*{{Q2}}
A2 = {{Q1}}+{{Q2}} 
A3 = {{Q1}}*{{Q3}}
A4 = {{Q1}}*{{Q4}}
A5 = {{Q1}}*{{Q5}}</t>
  </si>
  <si>
    <t>Empieza multiplicando la última cifra del multiplicador por el multiplicando.</t>
  </si>
  <si>
    <t>&lt;p&gt;El resultado de multiplicar {{Q1}} por {{Q2}} es {{A1}}.&lt;/p&gt;</t>
  </si>
  <si>
    <t>{"id":"M4-NyO-14b-I-1","stimulus":"&lt;p&gt;Selecione o resultado desta multiplicação: {{Q1}} × {{Q2}}.&lt;/p&gt;","hint":"&lt;p&gt;Comece multiplicando o último dígito do multiplicador pelo multiplicando.&lt;/p&gt;","feedback":"&lt;p&gt;O resultado de multiplicar {{Q1}} por {{Q2}} é {{A1}}.&lt;/p&gt;","seed":{"parameters":[{"name":"Q1","label":null,"min":10,"max":999,"step":1},{"name":"Q2","label":null,"min":10,"max":99,"step":1},{"name":"Q3","label":null,"min":10,"max":99,"step":1},{"name":"Q4","label":null,"min":10,"max":99,"step":1},{"name":"Q5","label":null,"min":10,"max":99,"step":1}],"calculated":[{"name":"A1","label":"{{function}}","function":"{{Q1}}*{{Q2}}"},{"name":"A2","label":"{{function}}","function":"{{Q1}}+{{Q2}}","incorrect":true},{"name":"A3","label":"{{function}}","function":"{{Q1}}*{{Q3}}","incorrect":true},{"name":"A4","label":"{{function}}","function":"{{Q1}}*{{Q4}}","incorrect":true},{"name":"A5","label":"{{function}}","function":"{{Q1}}*{{Q5}}","incorrect":true}],"uniques":true},"algorithm":{"name":"trueFalse","template":"Multiple choice – standard","params":{"countCorrect":1,"countIncorrect":2,"showCheckIcon":false,"columns":3}}}</t>
  </si>
  <si>
    <t>Calcula el resultado de esta multiplicación.</t>
  </si>
  <si>
    <t>Q1 = Mín = 10; Máx = 999; Step = 1
Q2 = Mín = 10; Máx = 99; Step = 1</t>
  </si>
  <si>
    <t>{"id":"M4-NyO-14b-E-1","stimulus":"&lt;p&gt;Calcule o resultado da multiplicação.&lt;/p&gt;","template":"&lt;p style=\"text-align: center\"&gt;{{Q1}} × {{Q2}} = {{response}}&lt;/p&gt;","hint":"&lt;p&gt;Comece multiplicando o último dígito do multiplicador pelo multiplicando.&lt;/p&gt;","feedback":"&lt;p&gt;O resultado de multiplicar {{Q1}} por {{Q2}} é {{A1}}.&lt;/p&gt;","seed":{"parameters":[{"name":"Q1","label":null,"min":10,"max":999,"step":1},{"name":"Q2","label":null,"min":10,"max":99,"step":1}],"calculated":[{"name":"A1","label":"{{function}}","function":"{{Q1}}*{{Q2}}"}],"uniques":true},"algorithm":{"name":"calculateOperation","params":{"method":"equivLiteral","keyboard":"NUMERICAL"}}}</t>
  </si>
  <si>
    <t>Un transatlántico tiene {{Q1}} camarotes en cada una de sus {{Q2}} cubiertas. ¿Con cuántos camarotes cuenta en total?</t>
  </si>
  <si>
    <t>Hay {{A1}} camarotes.</t>
  </si>
  <si>
    <t>Q1 = Mín = 80; Máx = 150; Step = 1
Q2 = Mín = 10; Máx = 18; Step = 1</t>
  </si>
  <si>
    <t>{"id":"M4-NyO-14b-A-1","stimulus":"&lt;p&gt;Um transatlântico tem {{Q1}} cabines em cada um de seus {{Q2}} conveses. Quantas cabines há total?&lt;/p&gt;","template":"&lt;p&gt;Há {{response}} cabines.&lt;/p&gt;","hint":"&lt;p&gt;Comece multiplicando o último dígito do multiplicador pelo multiplicando.&lt;/p&gt;","feedback":"&lt;p&gt;O resultado de multiplicar {{Q1}} por {{Q2}} é {{A1}}.&lt;/p&gt;","seed":{"parameters":[{"name":"Q1","label":null,"min":80,"max":150,"step":1},{"name":"Q2","label":null,"min":10,"max":18,"step":1}],"calculated":[{"name":"A1","label":"{{function}}","function":"{{Q1}}*{{Q2}}"}],"uniques":true},"algorithm":{"name":"calculateOperation","params":{"method":"equivLiteral","keyboard":"NUMERICAL"}}}</t>
  </si>
  <si>
    <t>Por el Día del Libro, {{Q2}} librerías han decidido entregar por cada compra el mismo marcapáginas. Si cada una ha dado {{Q1}}, ¿cuántos marcapáginas han repartido en total?</t>
  </si>
  <si>
    <t>Han repartido {{A1}} marcapáginas.</t>
  </si>
  <si>
    <t>Q1 = Mín = 200; Máx = 999; Step = 1
Q2 = Mín = 10; Máx = 99; Step = 1</t>
  </si>
  <si>
    <t>{"id":"M4-NyO-14b-A-2","stimulus":"&lt;p&gt;Para o Dia Mundial do Livro, {{Q2}} livrarias deram de brinde o mesmo marca página para cada livro comprado. Se ao todo foram vendidos {{Q1}} livros, quantos marca páginas foram distribuídos no total?&lt;/p&gt;","template":"&lt;p&gt;Foram distribuídos {{response}} marca páginas.&lt;/p&gt;","hint":"&lt;p&gt;Comece multiplicando o último dígito do multiplicador pelo multiplicando.&lt;/p&gt;","feedback":"&lt;p&gt;O resultado de multiplicar {{Q1}} por {{Q2}} é {{A1}}.&lt;/p&gt;","seed":{"parameters":[{"name":"Q1","label":null,"min":200,"max":999,"step":1},{"name":"Q2","label":null,"min":10,"max":99,"step":1}],"calculated":[{"name":"A1","label":"{{function}}","function":"{{Q1}}*{{Q2}}"}],"uniques":true},"algorithm":{"name":"calculateOperation","params":{"method":"equivLiteral","keyboard":"NUMERICAL"}}}</t>
  </si>
  <si>
    <t>Una matrona ha atendido {{Q1}} partos en un mes. Si todos los meses fuesen iguales, ¿cuántos bebés ayudaría a nacer en {{Q2}} meses?</t>
  </si>
  <si>
    <t>La matrona asistiría {{A1}} partos.</t>
  </si>
  <si>
    <t>Q1 = Mín = 100; Máx = 200; Step = 1
Q2 = Mín = 10; Máx = 99; Step = 1</t>
  </si>
  <si>
    <t>{"id":"M4-NyO-14b-A-3","stimulus":"&lt;p&gt;Uma parteira atendeu {{Q1}} partos em um mês. Se em cada mês ela tiver a mesma quantidade de atendimentos, quantos partos serão realizados em {{Q2}} meses?&lt;/p&gt;","template":"&lt;p&gt;Serão realizados {{response}} partos.&lt;/p&gt;","hint":"&lt;p&gt;Comece multiplicando o último dígito do multiplicador pelo multiplicando.&lt;/p&gt;","feedback":"&lt;p&gt;O resultado de multiplicar {{Q1}} por {{Q2}} é {{A1}}.&lt;/p&gt;","seed":{"parameters":[{"name":"Q1","label":null,"min":100,"max":200,"step":1},{"name":"Q2","label":null,"min":10,"max":99,"step":1}],"calculated":[{"name":"A1","label":"{{function}}","function":"{{Q1}}*{{Q2}}"}],"uniques":true},"algorithm":{"name":"calculateOperation","params":{"method":"equivLiteral","keyboard":"NUMERICAL"}}}</t>
  </si>
  <si>
    <t>M4-NyO-14c</t>
  </si>
  <si>
    <t>Utiliza el algoritmo de la multiplicación (factor 1: nº natural de entre 2 y 3 cifras; factor 2: 3 cifras)</t>
  </si>
  <si>
    <t>Q1: Mín 10; Máx 999; Step: 1
Q2: Mín 100; Máx 999; Step: 1
Q3: Mín 100; Máx 999; Step: 1
Q4: Mín 100; Máx 999; Step: 1
Q5: Mín 100; Máx 999; Step: 1</t>
  </si>
  <si>
    <t>A1 = {{Q1}}*{{Q2}}
A2 = {{Q1}}+{{Q2}} 
A3 = {{Q1}}*{{Q3}}
A3 = {{Q1}}*{{Q4}}
A3 = {{Q1}}*{{Q5}}</t>
  </si>
  <si>
    <t>{"id":"M4-NyO-14c-I-1","stimulus":"&lt;p&gt;Selecione o resultado da multiplicação: {{Q1}} × {{Q2}}.&lt;/p&gt;","hint":"&lt;p&gt;Comece multiplicando o último dígito do multiplicador pelo multiplicando.&lt;/p&gt;","feedback":"&lt;p&gt;O resultado de multiplicar {{Q1}} por {{Q2}} é {{A1}}.&lt;/p&gt;","seed":{"parameters":[{"name":"Q1","label":null,"min":10,"max":999,"step":1},{"name":"Q2","label":null,"min":100,"max":999,"step":1},{"name":"Q3","label":null,"min":100,"max":999,"step":1},{"name":"Q4","label":null,"min":100,"max":999,"step":1},{"name":"Q5","label":null,"min":100,"max":999,"step":1}],"calculated":[{"name":"A1","label":"{{function}}","function":"{{Q1}}*{{Q2}}"},{"name":"A2","label":"{{function}}","function":"{{Q1}}+{{Q2}}","incorrect":true},{"name":"A3","label":"{{function}}","function":"{{Q1}}*{{Q3}}","incorrect":true},{"name":"A4","label":"{{function}}","function":"{{Q1}}*{{Q4}}","incorrect":true},{"name":"A5","label":"{{function}}","function":"{{Q1}}*{{Q5}}","incorrect":true}],"uniques":true},"algorithm":{"name":"trueFalse","template":"Multiple choice – standard","params":{"countCorrect":1,"countIncorrect":2,"showCheckIcon":false,"columns":3}}}</t>
  </si>
  <si>
    <t>Q1: Mín 10; Máx 999; Step: 1
Q2: Mín 100; Máx 999; Step: 1</t>
  </si>
  <si>
    <t>{"id":"M4-NyO-14c-E-1","stimulus":"&lt;p&gt;Calcule o resultado da multiplicação.&lt;/p&gt;","template":"&lt;p style=\"text-align: center\"&gt;{{Q1}} × {{Q2}} = {{response}}&lt;/p&gt;","hint":"&lt;p&gt;Comece multiplicando o último dígito do multiplicador pelo multiplicando.&lt;/p&gt;","feedback":"&lt;p&gt;O resultado de multiplicar {{Q1}} por {{Q2}} é {{A1}}.&lt;/p&gt;","seed":{"parameters":[{"name":"Q1","label":null,"min":10,"max":999,"step":1},{"name":"Q2","label":null,"min":100,"max":999,"step":1}],"calculated":[{"name":"A1","label":"{{function}}","function":"{{Q1}}*{{Q2}}"}],"uniques":true},"algorithm":{"name":"calculateOperation","params":{"method":"equivLiteral","keyboard":"NUMERICAL"}}}</t>
  </si>
  <si>
    <t>Una empresa ha preparado {{Q1}} paquetes con {{Q2}} chinchetas en cada uno. ¿Cuántas chinchetas son en total?</t>
  </si>
  <si>
    <t>Ha empaquetado {{A1}} chinchetas.</t>
  </si>
  <si>
    <t>Q1= Mín = 10; Máx = 999; Step = 1
Q2= Mín = 100; Máx = 999; Step = 1</t>
  </si>
  <si>
    <t>{"id":"M4-NyO-14c-A-1","stimulus":"&lt;p&gt;Uma fábrica produziu {{Q1}} pacotes com {{Q2}} tachinhas em cada um. Quantas tachinhas foram produzidas no total?&lt;/p&gt;","template":"&lt;p&gt;Foram produzidas {{response}} tachinhas.&lt;/p&gt;","hint":"&lt;p&gt;Comece multiplicando o último dígito do multiplicador pelo multiplicando.&lt;/p&gt;","feedback":"&lt;p&gt;O resultado de multiplicar {{Q1}} por {{Q2}} é {{A1}}.&lt;/p&gt;","seed":{"parameters":[{"name":"Q1","label":null,"min":10,"max":999,"step":1},{"name":"Q2","label":null,"min":100,"max":999,"step":1}],"calculated":[{"name":"A1","label":"{{function}}","function":"{{Q1}}*{{Q2}}"}],"uniques":true},"algorithm":{"name":"calculateOperation","params":{"method":"equivLiteral","keyboard":"NUMERICAL"}}}</t>
  </si>
  <si>
    <t>En una librería se han vendido {{Q1}} libros en un día. Si todos los días fuesen iguales, ¿cuántos libros vendería al cabo de {{Q2}} días?</t>
  </si>
  <si>
    <t>Vendería {{A1}} libros.</t>
  </si>
  <si>
    <t>Q1= Mín = 200; Máx = 300; Step= 1
Q2= Mín = 100; Máx = 500; Step= 1</t>
  </si>
  <si>
    <t>{"id":"M4-NyO-14c-A-2","stimulus":"&lt;p&gt;Em uma livraria, {{Q1}} livros foram vendidos em um dia. Se todos os dias for vendida a mesma quantidade de livros, quantos serão vendidos em {{Q2}} dias?&lt;/p&gt;","template":"&lt;p&gt;Serão vendidos {{response}} livros.&lt;/p&gt;","hint":"&lt;p&gt;Comece multiplicando o último dígito do multiplicador pelo multiplicando.&lt;/p&gt;","feedback":"&lt;p&gt;O resultado de multiplicar {{Q1}} por {{Q2}} é {{A1}}.&lt;/p&gt;","seed":{"parameters":[{"name":"Q1","label":null,"min":200,"max":300,"step":1},{"name":"Q2","label":null,"min":100,"max":500,"step":1}],"calculated":[{"name":"A1","label":"{{function}}","function":"{{Q1}}*{{Q2}}"}],"uniques":true},"algorithm":{"name":"calculateOperation","params":{"method":"equivLiteral","keyboard":"NUMERICAL"}}}</t>
  </si>
  <si>
    <t>Una empresa tiene una flota de {{Q1}} camiones, cada uno de ellos cargado con {{Q2}} cajas de fruta. ¿Cuántas cajas transportan los camiones en total?</t>
  </si>
  <si>
    <t>Transportan {{A1}} cajas de fruta.</t>
  </si>
  <si>
    <t>Q1= Mín =10; Máx =500; Step= 1
Q2= Mín =100; Máx =999; Step= 1</t>
  </si>
  <si>
    <t>{"id":"M4-NyO-14c-A-3","stimulus":"&lt;p&gt;Uma empresa tem uma frota de {{Q1}} caminhões, cada um carregado com {{Q2}} caixas de frutas. Quantas caixas os caminhões estão transportando ao todo?&lt;/p&gt;","template":"&lt;p&gt;Estão sendo transportadas {{response}} caixas de fruta.&lt;/p&gt;","hint":"&lt;p&gt;Comece multiplicando o último dígito do multiplicador pelo multiplicando.&lt;/p&gt;","feedback":"&lt;p&gt;O resultado de multiplicar {{Q1}} por {{Q2}} é {{A1}}.&lt;/p&gt;","seed":{"parameters":[{"name":"Q1","label":null,"min":10,"max":500,"step":1},{"name":"Q2","label":null,"min":100,"max":999,"step":1}],"calculated":[{"name":"A1","label":"{{function}}","function":"{{Q1}}*{{Q2}}"}],"uniques":true},"algorithm":{"name":"calculateOperation","params":{"method":"equivLiteral","keyboard":"NUMERICAL"}}}</t>
  </si>
  <si>
    <t>M4-NyO-15a</t>
  </si>
  <si>
    <t>Identifica una potencia como un producto de factores iguales</t>
  </si>
  <si>
    <t>Relaciona cada potencia con su producto.
{{Q1}}&lt;sup&gt;{{Q2}}&lt;/sup&gt;    -    {{T1}}
{{Q1}}&lt;sup&gt;{{Q3}}&lt;/sup&gt;     -   {{T2}}
{{Q1}}&lt;sup&gt;{{Q4}}&lt;/sup&gt;    -     {{T3}}</t>
  </si>
  <si>
    <t>Q1= Min = 2; Max = 9; Step = 1
Q2= Min = 2; Max = 9; Step = 1
Q3= Min = 2; Max = 9; Step = 1
Q4= Min = 2; Max = 9; Step = 1</t>
  </si>
  <si>
    <t>T1 = Lemonlib.descomposePow({{Q1}}, {{Q2}})
T2 = Lemonlib.descomposePow({{Q1}}, {{Q3}})
T3 = Lemonlib.descomposePow({{Q1}}, {{Q4}})</t>
  </si>
  <si>
    <t>En una potencia se multiplica la base por sí misma tantas veces como indica el exponente.</t>
  </si>
  <si>
    <t>&lt;p&gt;En una potencia se multiplica la base por sí misma tantas veces como indica el exponente.&lt;/p&gt;</t>
  </si>
  <si>
    <t>{"id":"M4-NyO-15a-I-1","stimulus":"&lt;p&gt;Arraste cada produto para sua potência.&lt;/p&gt;","hint":"&lt;p&gt;Em uma potência, a base é multiplicada por ela mesma quantas vezes indicar o expoente.&lt;/p&gt;","feedback":"&lt;p&gt;Em uma potência, a base é multiplicada por ela mesma quantas vezes indicar o expoente.&lt;/p&gt;","seed":{"parameters":[{"name":"Q1","label":null,"min":2,"max":9,"step":1},{"name":"Q2","label":null,"min":2,"max":9,"step":1},{"name":"Q3","label":null,"min":2,"max":9,"step":1},{"name":"Q4","label":null,"min":2,"max":9,"step":1}],"calculated":[{"name":"A1","label":"{{Q1}}&lt;sup&gt;{{Q2}}&lt;/sup&gt;","function":"Lemonlib.descomposePow({{Q1}}, {{Q2}})"},{"name":"A2","label":"{{Q1}}&lt;sup&gt;{{Q3}}&lt;/sup&gt;","function":"Lemonlib.descomposePow({{Q1}}, {{Q3}})"},{"name":"A3","label":"{{Q1}}&lt;sup&gt;{{Q4}}&lt;/sup&gt;","function":"Lemonlib.descomposePow({{Q1}}, {{Q4}})"}],"isNumToWords":true,"uniques":true},"algorithm":{"name":"linkOperationResult","params":{"invert":true},"template":"Match list"}}</t>
  </si>
  <si>
    <t>Escribe como potencia la siguiente multiplicación.</t>
  </si>
  <si>
    <t>Q1= Min = 1; Max = 9; Step = 1
Q2= Min = 2; Max = 9; Step = 1</t>
  </si>
  <si>
    <t>T1 = Lemonlib.descomposePow({{Q1}}, {{Q2}})
A1 = {{Q1}}^{{Q2}}</t>
  </si>
  <si>
    <t>{"id":"M4-NyO-15a-E-1","stimulus":"&lt;p&gt;Escreva a seguinte multiplicação como uma potência.&lt;/p&gt;","template":"&lt;p style=\"text-align: center\"&gt;{{T1}} = {{response}}&lt;/p&gt;","hint":"&lt;p&gt;Em uma potência, a base é multiplicada por ela mesma quantas vezes indicar o expoente.&lt;/p&gt;","feedback":"&lt;p&gt;Em uma potência, a base é multiplicada por ela mesma quantas vezes indicar o expoente.&lt;/p&gt;","seed":{"parameters":[{"name":"Q1","label":null,"min":1,"max":9,"step":1},{"name":"Q2","label":null,"min":2,"max":9,"step":1}],"calculated":[{"name":"T1","label":"{{function}}","function":"Lemonlib.descomposePow({{Q1}}, {{Q2}})","temp":true},{"name":"A1","label":"{{function}}","function":"\"{{Q1}}^{{Q2}}\""}],"uniques":true},"algorithm":{"name":"calculateOperation","params":{"method":"equivLiteral","keyboard":"INTERMEDIATE"}}}</t>
  </si>
  <si>
    <t>M4-NyO-15b</t>
  </si>
  <si>
    <t>Calcula cuadrados y cubos utilizando potencias (nºs de una cifra)</t>
  </si>
  <si>
    <t>Relaciona cada potencia con su producto.
{{Q1}}&lt;sup&gt;2&lt;/sup&gt; : {{T1}}
{{Q2}}&lt;sup&gt;2&lt;/sup&gt; : {{T2}}
{{Q3}}&lt;sup&gt;3&lt;/sup&gt; : {{T3}}
{{Q4}}&lt;sup&gt;3&lt;/sup&gt; : {{T4}}</t>
  </si>
  <si>
    <t>T1 = {{Q1}}*{{Q1}}
T2 = {{Q2}}*{{Q2}}
T3 = {{Q3}}*{{Q3}}*{{Q3}}
T4 = {{Q4}}*{{Q4}}*{{Q4}}</t>
  </si>
  <si>
    <t>Calcular una potencia es multiplicar un número, la base, por sí mismo tantas veces como indica el exponente.</t>
  </si>
  <si>
    <t>&lt;p&gt;Calcular una potencia es multiplicar un número, la base, por sí mismo tantas veces como indica el exponente.&lt;/p&gt;
A1 = {{Q1}}&lt;sup&gt;2&lt;/sup&gt; = {{Q1}} × {{Q1}} = {{T1}}
A2 = {{Q2}}&lt;sup&gt;2&lt;/sup&gt; = {{Q2}} × {{Q2}} = {{T2}}
A3 = {{Q3}}&lt;sup&gt;3&lt;/sup&gt; = {{Q3}} × {{Q3}} × {{Q3}} = {{T3}}
A4 = {{Q4}}&lt;sup&gt;3&lt;/sup&gt;  = {{Q4}} × {{Q4}} × {{Q4}} = {{T4}}</t>
  </si>
  <si>
    <t>{"id":"M4-NyO-15b-I-1","stimulus":"&lt;p&gt;Arraste o resultado de cada potência para o local apropiado.&lt;/p&gt;","hint":"&lt;p&gt;Para calcular uma potência deve-se multiplicar o número da base por ele mesmo quantas vezes indicar o expoente.&lt;/p&gt;","feedback":"&lt;p&gt;Para calcular uma potência deve-se multiplicar o número da base por ele mesmo quantas vezes indicar o expoente.&lt;/p&gt;","seed":{"parameters":[{"name":"Q1","label":null,"min":2,"max":9,"step":1},{"name":"Q2","label":null,"min":2,"max":9,"step":1},{"name":"Q3","label":null,"min":2,"max":9,"step":1}],"calculated":[{"name":"A1","label":"{{Q1}}&lt;sup&gt;2&lt;/sup&gt;","function":"{{Q1}}*{{Q1}}","feedback":"{{Q1}}&lt;sup&gt;2&lt;/sup&gt; = {{Q1}} × {{Q1}} = {{function}}"},{"name":"A2","label":"{{Q2}}&lt;sup&gt;2&lt;/sup&gt;","function":"{{Q2}}*{{Q2}}","feedback":"{{Q2}}&lt;sup&gt;2&lt;/sup&gt; = {{Q2}} × {{Q2}} = {{function}}"},{"name":"A3","label":"{{Q3}}&lt;sup&gt;3&lt;/sup&gt;","function":"{{Q3}}*{{Q3}}*{{Q3}}","feedback":"{{Q3}}&lt;sup&gt;3&lt;/sup&gt; = {{Q3}} × {{Q3}} × {{Q3}} = {{function}}"}],"isNumToWords":true,"uniques":true},"algorithm":{"name":"linkOperationResult","params":{"invert":true},"template":"Match list"}}</t>
  </si>
  <si>
    <t>Calcula el valor de esta potencia.</t>
  </si>
  <si>
    <t>{{Q1}}&lt;sup&gt;{{Q2}}&lt;/sup&gt; = {{A1}}</t>
  </si>
  <si>
    <t>Q1= Min = 1; Max = 9; Step = 1
Q2 = List = 2, 3</t>
  </si>
  <si>
    <t>A1 = math.pow({{Q1}}, {{Q2}})</t>
  </si>
  <si>
    <t>&lt;p&gt;Calcular una potencia es multiplicar un número, la base, por sí mismo tantas veces como indica el exponente.&lt;/p&gt;&lt;p&gt;{{Q1}}&lt;sup&gt;{{Q2}}&lt;/sup&gt; = {{T1}} = {{A1}}&lt;/p&gt;</t>
  </si>
  <si>
    <t>T1 = Lemonlib.descomposePow({{Q1}}, {{Q2}})</t>
  </si>
  <si>
    <t>{"id":"M4-NyO-15b-E-1","stimulus":"&lt;p&gt;Calcule o valor da potência.&lt;/p&gt;","template":"&lt;p style=\"text-align: center\"&gt;{{Q1}}&lt;sup&gt;{{Q2}}&lt;/sup&gt; = {{response}}&lt;/p&gt;","hint":"&lt;p&gt;Para calcular uma potência deve-se multiplicar o número da base por ele mesmo quantas vezes indicar o expoente.&lt;/p&gt;","feedback":"&lt;p&gt;Para calcular uma potência deve-se multiplicar o número da base por ele mesmo quantas vezes indicar o expoente.&lt;/p&gt;&lt;p style=\"text-align: center\"&gt;{{Q1}}&lt;sup&gt;{{Q2}}&lt;/sup&gt; = {{T1}} = {{A1}}&lt;/p&gt;","seed":{"parameters":[{"name":"Q1","label":null,"min":1,"max":9,"step":1},{"name":"Q2","label":null,"list":[2,3]}],"calculated":[{"name":"T1","label":"{{function}}","function":"Lemonlib.descomposePow({{Q1}}, {{Q2}})","temp":true},{"name":"A1","label":"{{function}}","function":"math.pow({{Q1}}, {{Q2}})"}],"uniques":true},"algorithm":{"name":"calculateOperation","params":{"method":"equivLiteral","keyboard":"NUMERICAL"}}}</t>
  </si>
  <si>
    <t>Un colegio ha recibido {{Q1}} cajas con material escolar. En cada caja hay {{Q1}} estuches y cada estuche contiene {{Q1}} lápices de colores. ¿Cuántos lápices de colores ha recibido en total?</t>
  </si>
  <si>
    <t>Ha recibido {{A1}} lápices de colores.</t>
  </si>
  <si>
    <t>Q1 = Min = 2; Max = 9; Step = 1</t>
  </si>
  <si>
    <t>A1 = math.pow({{Q1}}, 3)</t>
  </si>
  <si>
    <t>&lt;p&gt;Para obtener el número total de lápices de colores, hay que calcular esta potencia:&lt;/p&gt;&lt;p&gt;{{Q1}}&lt;sup&gt;3&lt;/sup&gt; = {{Q1}} × {{Q1}} × {{Q1}} = {{A1}}&lt;/p&gt;</t>
  </si>
  <si>
    <t>{"id":"M4-NyO-15b-A-1","stimulus":"&lt;p&gt;Uma escola recebeu {{Q1}} caixas com material escolar. Há {{Q1}} estojos em cada caixa, e cada estojo contém {{Q1}} lápis de cor. Quantos lápis de cor a escola recebeu ao todo?&lt;/p&gt;","template":"&lt;p&gt;A escola recebeu {{response}} lápis de cor.&lt;/p&gt;","hint":"&lt;p&gt;Para calcular uma potência deve-se multiplicar o número da base por ele mesmo quantas vezes indicar o expoente.&lt;/p&gt;","feedback":"&lt;p&gt;Para obter o número total de lápis de cor, basta calcular a potência:&lt;/p&gt;&lt;p style=\"text-align: center\"&gt;{{Q1}}&lt;sup&gt;3&lt;/sup&gt; = {{Q1}} × {{Q1}} × {{Q1}} = {{A1}}&lt;/p&gt;","seed":{"parameters":[{"name":"Q1","label":null,"min":2,"max":9,"step":1}],"calculated":[{"name":"A1","label":"{{function}}","function":"math.pow({{Q1}}, 3)"}],"uniques":true},"algorithm":{"name":"calculateOperation","params":{"method":"equivLiteral","keyboard":"NUMERICAL"}}}</t>
  </si>
  <si>
    <t>En un polideportivo hay {{Q1}} máquinas expendedoras, cada una con {{Q1}} filas de refrescos. Si en cada fila hay {{Q1}} latas, ¿cuántos refrescos hay dentro de todas las máqinas expendedoras del polideportivo?</t>
  </si>
  <si>
    <t>Hay {{A1}} latas.</t>
  </si>
  <si>
    <t>&lt;p&gt;Para obtener el número de refrescos, hay que calcular esta potencia:&lt;/p&gt;&lt;p&gt;{{Q1}}&lt;sup&gt;3&lt;/sup&gt; = {{Q1}} × {{Q1}} × {{Q1}} = {{A1}}&lt;/p&gt;</t>
  </si>
  <si>
    <t>{"id":"M4-NyO-15b-A-2","stimulus":"&lt;p&gt;Em um centro esportivo há {{Q1}} máquinas de venda automática, cada uma com {{Q1}} fileiras contendo latas de refrigerante. Se existem {{Q1}} latas em cada fileira, quantos refrigerantes há no total, considerando todas as máquinas de venda automática do centro esportivo?&lt;/p&gt;","template":"&lt;p&gt;Há {{response}} latas de refrigerante.&lt;/p&gt;","hint":"&lt;p&gt;Para calcular uma potência deve-se multiplicar o número da base por ele mesmo quantas vezes indicar o expoente.&lt;/p&gt;","feedback":"&lt;p&gt;Para obter o número de refrigerantes, basta calcular a potência:&lt;/p&gt;&lt;p style=\"text-align: center\"&gt;{{Q1}}&lt;sup&gt;3&lt;/sup&gt; = {{Q1}} × {{Q1}} × {{Q1}} = {{A1}}&lt;/p&gt;","seed":{"parameters":[{"name":"Q1","label":null,"min":2,"max":9,"step":1}],"calculated":[{"name":"A1","label":"{{function}}","function":"math.pow({{Q1}}, 3)"}],"uniques":true},"algorithm":{"name":"calculateOperation","params":{"method":"equivLiteral","keyboard":"NUMERICAL"}}}</t>
  </si>
  <si>
    <t>Para el cumpleaños de Marta, su padre ha comprado {{Q1}} bolsas de golosinas. Si en cada una entran {{Q1}} golosinas, ¿cuántas tiene en total?</t>
  </si>
  <si>
    <t>Tiene {{A1}} golosinas.</t>
  </si>
  <si>
    <t>Q1 = Min = 5; Max = 9; Step = 1</t>
  </si>
  <si>
    <t>A1 = math.pow({{Q1}}, 2)</t>
  </si>
  <si>
    <t>&lt;p&gt;Para obtener el número de golosinas, hay que calcular esta potencia:&lt;/p&gt;&lt;p&gt;{{Q1}}&lt;sup&gt;2&lt;/sup&gt; = {{Q1}} × {{Q1}} = {{A1}}&lt;/p&gt;</t>
  </si>
  <si>
    <t>{"id":"M4-NyO-15b-A-3","stimulus":"&lt;p&gt;Para o aniversário de Marta, o pai dela comprou {{Q1}} pacotes de bombons. Se há {{Q1}} bombons em cada pacote, quantos bombons há no total?&lt;/p&gt;","template":"&lt;p&gt;Há {{response}} bombons.&lt;/p&gt;","hint":"&lt;p&gt;Para calcular uma potência deve-se multiplicar o número da base por ele mesmo quantas vezes indicar o expoente.&lt;/p&gt;","feedback":"&lt;p&gt;Para obter o número de bombons, basta calcular a potência:&lt;/p&gt;&lt;p style=\"text-align: center\"&gt;{{Q1}}&lt;sup&gt;2&lt;/sup&gt; = {{Q1}} × {{Q1}} = {{A1}}&lt;/p&gt;","seed":{"parameters":[{"name":"Q1","label":null,"min":5,"max":9,"step":1}],"calculated":[{"name":"A1","label":"{{function}}","function":"math.pow({{Q1}}, 2)"}],"uniques":true},"algorithm":{"name":"calculateOperation","params":{"method":"equivLiteral","keyboard":"NUMERICAL"}}}</t>
  </si>
  <si>
    <t>M4-NyO-16a</t>
  </si>
  <si>
    <t>Descompone un número como suma de multiplicaciones de un dígito por una potencia de base 10</t>
  </si>
  <si>
    <t>Determina si las siguientes descomposiciones son correctas o incorrectas.
{{Q1}} 00{{Q2}} {{Q3}}{{Q4}}0 = {{Q1}} × 10&lt;sup&gt;6&lt;/sup&gt; + {{Q2}} × 10&lt;sup&gt;3&lt;/sup&gt; + {{Q3}} × 10&lt;sup&gt;2&lt;/sup&gt; + {{Q4}} × 10*
{{Q3}} {{Q5}}0{{Q7}} 0{{Q9}}0 = {{Q3}} × 10&lt;sup&gt;6&lt;/sup&gt; + {{Q5}} × 10&lt;sup&gt;5&lt;/sup&gt; + {{Q7}} × 10&lt;sup&gt;3&lt;/sup&gt; + {{Q9}} × 10*
{{Q4}}0 {{Q1}}00 {{Q8}}0{{Q6}} = {{Q4}} × 10&lt;sup&gt;7&lt;/sup&gt; + {{Q1}} × 10&lt;sup&gt;5&lt;/sup&gt; + {{Q8}} × 10&lt;sup&gt;2&lt;/sup&gt; + {{Q6}}*
{{Q2}} {{Q8}}0{{Q3}} {{Q7}}00 = {{Q2}} × 10&lt;sup&gt;6&lt;/sup&gt; + {{Q8}} × 10&lt;sup&gt;5&lt;/sup&gt; + {{Q3}} × 10&lt;sup&gt;4&lt;/sup&gt; + {{Q7}} × 10&lt;sup&gt;2&lt;/sup&gt;
{{Q5}} {{Q6}}{{Q7}}0 0{{Q1}}0 = {{Q5}} × 10&lt;sup&gt;6&lt;/sup&gt; + {{Q6}} × 10&lt;sup&gt;5&lt;/sup&gt; + {{Q7}} × 10&lt;sup&gt;4&lt;/sup&gt; + {{Q1}} × 10&lt;sup&gt;2&lt;/sup&gt;
{{Q6}}0 0{{Q8}}{{Q4}} 00{{Q8}} = {{Q6}} × 10&lt;sup&gt;7&lt;/sup&gt; + {{Q8}} × 10&lt;sup&gt;6&lt;/sup&gt; + {{Q4}} × 10&lt;sup&gt;3&lt;/sup&gt; + {{Q8}}
(mostrar 3, dos correctas. Etiquetas: Corrrecto/Incorrecto)</t>
  </si>
  <si>
    <t>Q1-Q9 = Min = 1; Max = 9; Step = 1</t>
  </si>
  <si>
    <t>Un número se puede descomponer como la suma de sus cifras multiplicadas por una potencia de base 10.</t>
  </si>
  <si>
    <t>&lt;p&gt;Un número se puede descomponer como la suma de sus cifras multiplicadas por una potencia de base 10.&lt;/p&gt;
 -Si falla {{A4}}:
 &lt;p&gt;La descomposición correcta es:&lt;/p&gt;&lt;p&gt;{{Q2}} {{Q8}}0{{Q3}} {{Q7}}00 = {{Q2}} × 10&lt;sup&gt;6&lt;/sup&gt; + {{Q8}} × 10&lt;sup&gt;5&lt;/sup&gt; + &lt;b&gt;{{Q3}} × 10&lt;sup&gt;3&lt;/sup&gt;&lt;/b&gt; + {{Q7}} × 10&lt;sup&gt;2&lt;/sup&gt;&lt;/p&gt;
 -Si falla {{A5}}:
 &lt;p&gt;La descomposición correcta es:&lt;/p&gt;&lt;p&gt;{{Q5}} {{Q6}}{{Q7}}0 0{{Q1}}0 = {{Q5}} × 10&lt;sup&gt;6&lt;/sup&gt; + {{Q6}} × 10&lt;sup&gt;5&lt;/sup&gt; + {{Q7}} × 10&lt;sup&gt;4&lt;/sup&gt; + &lt;b&gt;{{Q1}} × 10&lt;/b&gt;&lt;/p&gt;
 -Si falla {{A6}}:
 &lt;p&gt;La descomposición correcta es:&lt;/p&gt;&lt;p&gt;{{Q6}}0 0{{Q8}}{{Q4}} 00{{Q8}} = {{Q6}} × 10&lt;sup&gt;7&lt;/sup&gt; + &lt;b&gt;{{Q8}} × 10&lt;sup&gt;4&lt;/sup&gt;&lt;/b&gt; + {{Q4}} × 10&lt;sup&gt;3&lt;/sup&gt; + {{Q8}}&lt;/p&gt;</t>
  </si>
  <si>
    <t>{"id":"M4-NyO-16a-I-1","stimulus":"&lt;p&gt;Determine se as seguintes decomposições estão corretas ou incorretas.&lt;/p&gt;","hint":"&lt;p&gt;Um número pode ser decomposto como a soma de seus algarismos multiplicados por potências de base de 10.&lt;/p&gt;","feedback":"&lt;p&gt;Um número pode ser decomposto como a soma de seus algarismos multiplicados por potências de base de 10.&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Q1}} 00{{Q2}} {{Q3}}{{Q4}}0 = {{Q1}} × 10&lt;sup&gt;6&lt;/sup&gt; + {{Q2}} × 10&lt;sup&gt;3&lt;/sup&gt; + {{Q3}} × 10&lt;sup&gt;2&lt;/sup&gt; + {{Q4}} × 10"},{"name":"A2","label":"{{Q3}} {{Q5}}0{{Q7}} 0{{Q9}}0 = {{Q3}} × 10&lt;sup&gt;6&lt;/sup&gt; + {{Q5}} × 10&lt;sup&gt;5&lt;/sup&gt; + {{Q7}} × 10&lt;sup&gt;3&lt;/sup&gt; + {{Q9}} × 10"},{"name":"A3","label":"{{Q4}}0 {{Q1}}00 {{Q8}}0{{Q6}} = {{Q4}} × 10&lt;sup&gt;7&lt;/sup&gt; + {{Q1}} × 10&lt;sup&gt;5&lt;/sup&gt; + {{Q8}} × 10&lt;sup&gt;2&lt;/sup&gt; + {{Q6}}"},{"name":"A4","label":"{{Q2}} {{Q8}}0{{Q3}} {{Q7}}00 = {{Q2}} × 10&lt;sup&gt;6&lt;/sup&gt; + {{Q8}} × 10&lt;sup&gt;5&lt;/sup&gt; + {{Q3}} × 10&lt;sup&gt;4&lt;/sup&gt; + {{Q7}} × 10&lt;sup&gt;2&lt;/sup&gt;","incorrect":true,"feedback":" &lt;p&gt;A decomposição correta é:&lt;/p&gt;&lt;p&gt;{{Q2}} {{Q8}}0{{Q3}} {{Q7}}00 = {{Q2}} × 10&lt;sup&gt;6&lt;/sup&gt; + {{Q8}} × 10&lt;sup&gt;5&lt;/sup&gt; + &lt;b&gt;{{Q3}} × 10&lt;sup&gt;3&lt;/sup&gt;&lt;/b&gt; + {{Q7}} × 10&lt;sup&gt;2&lt;/sup&gt;&lt;/p&gt;"},{"name":"A5","label":"{{Q5}} {{Q6}}{{Q7}}0 0{{Q1}}0 = {{Q5}} × 10&lt;sup&gt;6&lt;/sup&gt; + {{Q6}} × 10&lt;sup&gt;5&lt;/sup&gt; + {{Q7}} × 10&lt;sup&gt;4&lt;/sup&gt; + {{Q1}} × 10&lt;sup&gt;2&lt;/sup&gt;","incorrect":true,"feedback":" &lt;p&gt;A decomposição correta é:&lt;/p&gt;&lt;p&gt;{{Q5}} {{Q6}}{{Q7}}0 0{{Q1}}0 = {{Q5}} × 10&lt;sup&gt;6&lt;/sup&gt; + {{Q6}} × 10&lt;sup&gt;5&lt;/sup&gt; + {{Q7}} × 10&lt;sup&gt;4&lt;/sup&gt; + &lt;b&gt;{{Q1}} × 10&lt;/b&gt;&lt;/p&gt;"},{"name":"A6","label":"{{Q6}}0 0{{Q8}}{{Q4}} 00{{Q8}} = {{Q6}} × 10&lt;sup&gt;7&lt;/sup&gt; + {{Q8}} × 10&lt;sup&gt;6&lt;/sup&gt; + {{Q4}} × 10&lt;sup&gt;3&lt;/sup&gt; + {{Q8}}","incorrect":true,"feedback":" &lt;p&gt;A decomposição correta é:&lt;/p&gt;&lt;p&gt;{{Q6}}0 0{{Q8}}{{Q4}} 00{{Q8}} = {{Q6}} × 10&lt;sup&gt;7&lt;/sup&gt; + &lt;b&gt;{{Q8}} × 10&lt;sup&gt;4&lt;/sup&gt;&lt;/b&gt; + {{Q4}} × 10&lt;sup&gt;3&lt;/sup&gt; + {{Q8}}&lt;/p&gt;"}],"uniques":true},"algorithm":{"name":"trueFalse","template":"Choice matrix – inline","params":{"countCorrect":2,"countIncorrect":1,"showCheckIcon":false,"options":["Correta","Incorreta"]}}}</t>
  </si>
  <si>
    <t>Utiliza esta primera descomposición de modelo para escribir la siguiente. 
{{Q5}}{{Q6}}{{Q7}}{{Q8}} = {{Q5}} × 10&lt;sup&gt;3&lt;/sup&gt; + {{Q6}} × 10&lt;sup&gt;2&lt;/sup&gt; + {{Q7}} × 10 + {{Q8}}</t>
  </si>
  <si>
    <t>{{Q1}}0{{Q2}} {{Q3}}00 0{{Q4}}0 = {{A11}} × {{A1}} + {{A12}} × {{A2}} + {{A13}} × {{A3}} + {{A14}} × {{A4}}</t>
  </si>
  <si>
    <t>Q1-Q9 = Min = 1; Max = 8; Step = 1</t>
  </si>
  <si>
    <t>A1 = 10^8
A2 = 10^6
A3 = 10^5
A4 = 10
A11 = {{Q1}}
A12 = {{Q2}}
A13 = {{Q3}}
A14 = {{Q4}}</t>
  </si>
  <si>
    <t>&lt;p&gt;Un número se puede descomponer como la suma de sus cifras multiplicadas por una potencia de base 10.&lt;/p&gt;
Tabla:
CMM, DMM, UMM, CM, DM, M, C, D, U
{{Q1}}, 0, 0, 0, 0, 0, 0, 0, 0
{{Q2}}, 0, 0, 0, 0, 0, 0
{{Q3}}, 0, 0, 0, 0, 0
{{Q4}}, 0</t>
  </si>
  <si>
    <t>{"id":"M4-NyO-16a-E-1","stimulus":"&lt;p&gt;Observe o exemplo de decomposição e, em seguida, escreva a decomposição do número indicado abaixo.&lt;/p&gt;&lt;p style=\"text-align: center\"&gt;{{Q5}}{{Q6}}{{Q7}}{{Q8}} = {{Q5}} × 10&lt;sup&gt;3&lt;/sup&gt; + {{Q6}} × 10&lt;sup&gt;2&lt;/sup&gt; + {{Q7}} × 10 + {{Q8}}&lt;/p&gt;","template":"&lt;p style=\"text-align: center\"&gt;{{Q1}}0{{Q2}} {{Q3}}00 0{{Q4}}0 = {{response}} × {{response}} + {{response}} × {{response}} + {{response}} × {{response}} + {{response}} × {{response}}&lt;/p&gt;","hint":"&lt;p&gt;Um número pode ser decomposto como a soma de seus algarismos multiplicados por potências de base de 10.&lt;/p&gt;","feedback":"&lt;p&gt;Um número pode ser decomposto como a soma de seus algarismos multiplicados por potências de base de 10.&lt;/p&gt;&lt;table style=\"width: 100%;\"&gt;&lt;tbody&gt;&lt;tr&gt;&lt;td style=\"width: 11.1111%; text-align: center; background-color: #9FC1FD;\"&gt;&lt;span style=\"color: rgb(255, 255, 255);\"&gt;CMM&lt;/span&gt;&lt;/td&gt;&lt;td style=\"width: 11.1111%; text-align: center; background-color: #9FC1FD;\"&gt;&lt;span style=\"color: rgb(255, 255, 255);\"&gt;DMM&lt;/span&gt;&lt;/td&gt;&lt;td style=\"width: 11.1111%; text-align: center; background-color:#9FC1FD;\"&gt;&lt;span style=\"color: rgb(255, 255, 255);\"&gt;UMM&lt;/span&gt;&lt;/td&gt;&lt;td style=\"width: 11.1111%; text-align: center; background-color: #9FC1FD;\"&gt;&lt;span style=\"color: rgb(255, 255, 255);\"&gt;CM&lt;/span&gt;&lt;/td&gt;&lt;td style=\"width: 11.1111%; text-align: center; background-color: #9FC1FD;\"&gt;&lt;span style=\"color: rgb(255, 255, 255);\"&gt;DM&lt;/span&gt;&lt;/td&gt;&lt;td style=\"width: 11.1111%; text-align: center; background-color: #9FC1FD;\"&gt;&lt;span style=\"color: rgb(255, 255, 255);\"&gt;UM&lt;/span&gt;&lt;/td&gt;&lt;td style=\"width: 11.1111%; text-align: center; background-color: #9FC1FD;\"&gt;&lt;span style=\"color: rgb(255, 255, 255);\"&gt;C&lt;/span&gt;&lt;/td&gt;&lt;td style=\"width: 11.1111%; text-align: center; background-color: #9FC1FD;\"&gt;&lt;span style=\"color: rgb(255, 255, 255);\"&gt;D&lt;/span&gt;&lt;/td&gt;&lt;td style=\"width: 11.1111%; text-align: center; background-color: #9FC1FD;\"&gt;&lt;span style=\"color: rgb(255, 255, 255);\"&gt;U&lt;/span&gt;&lt;/td&gt;&lt;/tr&gt;&lt;tr&gt;&lt;td style=\"width: 11.1111%; text-align: center;\"&gt;{{Q1}}&lt;/td&gt;&lt;td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center;\"&gt;{{Q2}}&lt;/td&gt;&lt;td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center;\"&gt;{{Q3}}&lt;/td&gt;&lt;td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center;\"&gt;{{Q4}}&lt;/td&gt;&lt;td style=\"width: 11.1111%; text-align: center;\"&gt;0&lt;/td&gt;&lt;/tr&gt;&lt;/tbody&gt;&lt;/table&gt;","seed":{"parameters":[{"name":"Q1","label":null,"min":1,"max":8,"step":1},{"name":"Q2","label":null,"min":1,"max":8,"step":1},{"name":"Q3","label":null,"min":1,"max":8,"step":1},{"name":"Q4","label":null,"min":1,"max":8,"step":1},{"name":"Q5","label":null,"min":1,"max":8,"step":1},{"name":"Q6","label":null,"min":1,"max":8,"step":1},{"name":"Q7","label":null,"min":1,"max":8,"step":1},{"name":"Q8","label":null,"min":1,"max":8,"step":1},{"name":"Q9","label":null,"min":1,"max":8,"step":1}],"calculated":[{"name":"A11","label":"{{function}}","function":"{{Q1}}"},{"name":"A1","label":"{{function}}","function":"\"10^8\""},{"name":"A12","label":"{{function}}","function":"{{Q2}}"},{"name":"A2","label":"{{function}}","function":"\"10^6\""},{"name":"A13","label":"{{function}}","function":"{{Q3}}"},{"name":"A3","label":"{{function}}","function":"\"10^5\""},{"name":"A14","label":"{{function}}","function":"{{Q4}}"},{"name":"A4","label":"{{function}}","function":"10"}],"uniques":true},"algorithm":{"name":"calculateOperation","params":{"method":"equivLiteral","keyboard":"INTERMEDIATE"}}}</t>
  </si>
  <si>
    <t>Descompone un número como suma de multiplicaciones de un dígito por una potencia de base 11</t>
  </si>
  <si>
    <t>{{Q1}}00 {{Q2}}0{{Q3}} 00{{Q4}} = {{A11}} × {{A1}} + {{A12}} × {{A2}} + {{A13}} × {{A3}} + {{A14}}</t>
  </si>
  <si>
    <t>A1 = 10^8
A2 = 10^5
A3 = 10^3
A11 = {{Q1}}
A12 = {{Q2}}
A13 = {{Q3}}
A14 = {{Q4}}</t>
  </si>
  <si>
    <t>&lt;p&gt;Un número se puede descomponer como la suma de sus cifras multiplicadas por una potencia de base 10.&lt;/p&gt;
Tabla:
CMM, DMM, UMM, CM, DM, M, C, D, U
{{Q1}}, 0, 0, 0, 0, 0, 0, 0, 0
{{Q2}}, 0, 0, 0, 0, 0
{{Q3}}, 0, 0
{{Q4}}</t>
  </si>
  <si>
    <t>{"id":"M4-NyO-16a-E-2","stimulus":"&lt;p&gt;Observe o exemplo de decomposição e, em seguida, escreva a decomposição do número indicado abaixo.&lt;/p&gt;&lt;p style=\"text-align: center\"&gt;{{Q5}}{{Q6}}{{Q7}}{{Q8}} = {{Q5}} × 10&lt;sup&gt;3&lt;/sup&gt; + {{Q6}} × 10&lt;sup&gt;2&lt;/sup&gt; + {{Q7}} × 10 + {{Q8}}&lt;/p&gt;","template":"&lt;p style=\"text-align: center\"&gt;{{Q1}}00 {{Q2}}0{{Q3}} 00{{Q4}} = {{response}} × {{response}} + {{response}} × {{response}} + {{response}} × {{response}} + {{response}}&lt;/p&gt;","hint":"&lt;p&gt;Um número pode ser decomposto como a soma de seus algarismos multiplicados por potências de base de 10.&lt;/p&gt;","feedback":"&lt;p&gt;Um número pode ser decomposto como a soma de seus algarismos multiplicados por potências de base de 10.&lt;/p&gt;&lt;table style=\"width: 100%;\"&gt;&lt;tbody&gt;&lt;tr&gt;&lt;td style=\"width: 11.1111%; text-align: center; background-color: #9FC1FD;\"&gt;&lt;span style=\"color: rgb(255, 255, 255);\"&gt;CMM&lt;/span&gt;&lt;/td&gt;&lt;td style=\"width: 11.1111%; text-align: center; background-color: #9FC1FD;\"&gt;&lt;span style=\"color: rgb(255, 255, 255);\"&gt;DMM&lt;/span&gt;&lt;/td&gt;&lt;td style=\"width: 11.1111%; text-align: center; background-color:#9FC1FD;\"&gt;&lt;span style=\"color: rgb(255, 255, 255);\"&gt;UMM&lt;/span&gt;&lt;/td&gt;&lt;td style=\"width: 11.1111%; text-align: center; background-color: #9FC1FD;\"&gt;&lt;span style=\"color: rgb(255, 255, 255);\"&gt;CM&lt;/span&gt;&lt;/td&gt;&lt;td style=\"width: 11.1111%; text-align: center; background-color: #9FC1FD;\"&gt;&lt;span style=\"color: rgb(255, 255, 255);\"&gt;DM&lt;/span&gt;&lt;/td&gt;&lt;td style=\"width: 11.1111%; text-align: center; background-color: #9FC1FD;\"&gt;&lt;span style=\"color: rgb(255, 255, 255);\"&gt;UM&lt;/span&gt;&lt;/td&gt;&lt;td style=\"width: 11.1111%; text-align: center; background-color: #9FC1FD;\"&gt;&lt;span style=\"color: rgb(255, 255, 255);\"&gt;C&lt;/span&gt;&lt;/td&gt;&lt;td style=\"width: 11.1111%; text-align: center; background-color: #9FC1FD;\"&gt;&lt;span style=\"color: rgb(255, 255, 255);\"&gt;D&lt;/span&gt;&lt;/td&gt;&lt;td style=\"width: 11.1111%; text-align: center; background-color: #9FC1FD;\"&gt;&lt;span style=\"color: rgb(255, 255, 255);\"&gt;U&lt;/span&gt;&lt;/td&gt;&lt;/tr&gt;&lt;tr&gt;&lt;td style=\"width: 11.1111%; text-align: center;\"&gt;{{Q1}}&lt;/td&gt;&lt;td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center;\"&gt;{{Q2}}&lt;/td&gt;&lt;td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center;\"&gt;&lt;/td&gt;&lt;td style=\"width: 11.1111%; text-align: center;\"&gt;&lt;/td&gt;&lt;td style=\"width: 11.1111%; text-align: center;\"&gt;{{Q3}}&lt;/td&gt;&lt;td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Q4}}&lt;/td&gt;&lt;/tr&gt;&lt;/tbody&gt;&lt;/table&gt;","seed":{"parameters":[{"name":"Q1","label":null,"min":1,"max":8,"step":1},{"name":"Q2","label":null,"min":1,"max":8,"step":1},{"name":"Q3","label":null,"min":1,"max":8,"step":1},{"name":"Q4","label":null,"min":1,"max":8,"step":1},{"name":"Q5","label":null,"min":1,"max":8,"step":1},{"name":"Q6","label":null,"min":1,"max":8,"step":1},{"name":"Q7","label":null,"min":1,"max":8,"step":1},{"name":"Q8","label":null,"min":1,"max":8,"step":1},{"name":"Q9","label":null,"min":1,"max":8,"step":1}],"calculated":[{"name":"A11","label":"{{function}}","function":"{{Q1}}"},{"name":"A1","label":"{{function}}","function":"\"10^8\""},{"name":"A12","label":"{{function}}","function":"{{Q2}}"},{"name":"A2","label":"{{function}}","function":"\"10^5\""},{"name":"A13","label":"{{function}}","function":"{{Q3}}"},{"name":"A3","label":"{{function}}","function":"\"10^3\""},{"name":"A14","label":"{{function}}","function":"{{Q4}}"}],"uniques":true},"algorithm":{"name":"calculateOperation","params":{"method":"equivLiteral","keyboard":"INTERMEDIATE"}}}</t>
  </si>
  <si>
    <t>Descompone un número como suma de multiplicaciones de un dígito por una potencia de base 12</t>
  </si>
  <si>
    <t>{{Q1}}{{Q2}}0 00{{Q3}} {{Q4}}00 = {{A11}} × {{A1}} + {{A12}} × {{A2}} + {{A13}} × {{A3}} + {{A14}} × {{A4}}</t>
  </si>
  <si>
    <t>A1 = 10^8
A2 = 10^7
A3 = 10^3
A4 = 10^2
A11 = {{Q1}}
A12 = {{Q2}}
A13 = {{Q3}}
A14 = {{Q4}}</t>
  </si>
  <si>
    <t>&lt;p&gt;Un número se puede descomponer como la suma de sus cifras multiplicadas por una potencia de base 10.&lt;/p&gt;
Tabla:
CMM, DMM, UMM, CM, DM, M, C, D, U
{{Q1}}, 0, 0, 0, 0, 0, 0, 0, 0
{{Q2}}, 0, 0, 0, 0, 0, 0, 0
{{Q3}}, 0, 0, 0
{{Q4}}, 0, 0</t>
  </si>
  <si>
    <t>{"id":"M4-NyO-16a-E-3","stimulus":"&lt;p&gt;Observe o exemplo de decomposição e, em seguida, escreva a decomposição do número indicado abaixo.&lt;/p&gt;&lt;p style=\"text-align: center\"&gt;{{Q5}}{{Q6}}{{Q7}}{{Q8}} = {{Q5}} × 10&lt;sup&gt;3&lt;/sup&gt; + {{Q6}} × 10&lt;sup&gt;2&lt;/sup&gt; + {{Q7}} × 10 + {{Q8}}&lt;/p&gt;","template":"&lt;p style=\"text-align: center\"&gt;{{Q1}}{{Q2}}0 00{{Q3}} {{Q4}}00 = {{response}} × {{response}} + {{response}} × {{response}} + {{response}} × {{response}} + {{response}} × {{response}}&lt;/p&gt;","hint":"&lt;p&gt;Um número pode ser decomposto como a soma de seus algarismos multiplicados por potências de base de 10.&lt;/p&gt;","feedback":"&lt;p&gt;Um número pode ser decomposto como a soma de seus algarismos multiplicados por potências de base de 10.&lt;/p&gt;&lt;table style=\"width: 100%;\"&gt;&lt;tbody&gt;&lt;tr&gt;&lt;td style=\"width: 11.1111%; text-align: center; background-color: #9FC1FD;\"&gt;&lt;span style=\"color: rgb(255, 255, 255);\"&gt;CMM&lt;/span&gt;&lt;/td&gt;&lt;td style=\"width: 11.1111%; text-align: center; background-color: #9FC1FD;\"&gt;&lt;span style=\"color: rgb(255, 255, 255);\"&gt;DMM&lt;/span&gt;&lt;/td&gt;&lt;td style=\"width: 11.1111%; text-align: center; background-color:#9FC1FD;\"&gt;&lt;span style=\"color: rgb(255, 255, 255);\"&gt;UMM&lt;/span&gt;&lt;/td&gt;&lt;td style=\"width: 11.1111%; text-align: center; background-color: #9FC1FD;\"&gt;&lt;span style=\"color: rgb(255, 255, 255);\"&gt;CM&lt;/span&gt;&lt;/td&gt;&lt;td style=\"width: 11.1111%; text-align: center; background-color: #9FC1FD;\"&gt;&lt;span style=\"color: rgb(255, 255, 255);\"&gt;DM&lt;/span&gt;&lt;/td&gt;&lt;td style=\"width: 11.1111%; text-align: center; background-color: #9FC1FD;\"&gt;&lt;span style=\"color: rgb(255, 255, 255);\"&gt;UM&lt;/span&gt;&lt;/td&gt;&lt;td style=\"width: 11.1111%; text-align: center; background-color: #9FC1FD;\"&gt;&lt;span style=\"color: rgb(255, 255, 255);\"&gt;C&lt;/span&gt;&lt;/td&gt;&lt;td style=\"width: 11.1111%; text-align: center; background-color: #9FC1FD;\"&gt;&lt;span style=\"color: rgb(255, 255, 255);\"&gt;D&lt;/span&gt;&lt;/td&gt;&lt;td style=\"width: 11.1111%; text-align: center; background-color: #9FC1FD;\"&gt;&lt;span style=\"color: rgb(255, 255, 255);\"&gt;U&lt;/span&gt;&lt;/td&gt;&lt;/tr&gt;&lt;tr&gt;&lt;td style=\"width: 11.1111%; text-align: center;\"&gt;{{Q1}}&lt;/td&gt;&lt;td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center;\"&gt;{{Q2}}&lt;/td&gt;&lt;td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center;\"&gt;&lt;/td&gt;&lt;td style=\"width: 11.1111%; text-align: center;\"&gt;&lt;/td&gt;&lt;td style=\"width: 11.1111%; text-align: center;\"&gt;{{Q3}}&lt;/td&gt;&lt;td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center;\"&gt;{{Q4}}&lt;/td&gt;&lt;td style=\"width: 11.1111%; text-align: center;\"&gt;0&lt;/td&gt;&lt;td style=\"width: 11.1111%; text-align: center;\"&gt;0&lt;/td&gt;&lt;/tr&gt;&lt;/tbody&gt;&lt;/table&gt;","seed":{"parameters":[{"name":"Q1","label":null,"min":1,"max":8,"step":1},{"name":"Q2","label":null,"min":1,"max":8,"step":1},{"name":"Q3","label":null,"min":1,"max":8,"step":1},{"name":"Q4","label":null,"min":1,"max":8,"step":1},{"name":"Q5","label":null,"min":1,"max":8,"step":1},{"name":"Q6","label":null,"min":1,"max":8,"step":1},{"name":"Q7","label":null,"min":1,"max":8,"step":1},{"name":"Q8","label":null,"min":1,"max":8,"step":1},{"name":"Q9","label":null,"min":1,"max":8,"step":1}],"calculated":[{"name":"A11","label":"{{function}}","function":"{{Q1}}"},{"name":"A1","label":"{{function}}","function":"\"10^8\""},{"name":"A12","label":"{{function}}","function":"{{Q2}}"},{"name":"A2","label":"{{function}}","function":"\"10^7\""},{"name":"A13","label":"{{function}}","function":"{{Q3}}"},{"name":"A3","label":"{{function}}","function":"\"10^3\""},{"name":"A14","label":"{{function}}","function":"{{Q4}}"},{"name":"A4","label":"{{function}}","function":"\"10^2\""}],"uniques":true},"algorithm":{"name":"calculateOperation","params":{"method":"equivLiteral","keyboard":"INTERMEDIATE"}}}</t>
  </si>
  <si>
    <t>{{Q1}} × 10&lt;sup&gt;4&lt;/sup&gt; + {{Q2}} × 10&lt;sup&gt;3&lt;/sup&gt; + {{Q3}} × 10&lt;sup&gt;2&lt;/sup&gt; + {{Q4}} × 10 + {{Q5}} personas van a participar en un sorteo para ganar un coche. Escribe esta cantidad en forma de número natural.</t>
  </si>
  <si>
    <t>Van a participar {{A1}} personas.</t>
  </si>
  <si>
    <t>Q1-Q5 = Min: 1; Max = 9; Step = 1</t>
  </si>
  <si>
    <t>A1 = {{Q1}}*10000+{{Q2}}*1000+{{Q3}}*100+{{Q4}}*10+{{Q5}}</t>
  </si>
  <si>
    <t>&lt;p&gt;El número de participantes se puede descomponer como la suma de sus cifras multiplicadas por una potencia de base 10.&lt;/p&gt;&lt;p&gt;{{Q1}} × 10&lt;sup&gt;4&lt;/sup&gt; + {{Q2}} × 10&lt;sup&gt;3&lt;/sup&gt; + {{Q3}} × 10&lt;sup&gt;2&lt;/sup&gt; + {{Q4}} × 10 + {{Q5}} = {{T1}} + {{T2}} + {{T3}} + {{T4}} + {{Q5}} = {{A1}}&lt;/p&gt;</t>
  </si>
  <si>
    <t>T1 = {{Q1}}*10000
T2 = {{Q2}}*1000
T3 = {{Q3}}*100
T4 = {{Q4}}*10</t>
  </si>
  <si>
    <t>{"id":"M4-NyO-16a-A-1","stimulus":"&lt;p style=\"text-align: center\"&gt;{{Q1}} × 10&lt;sup&gt;4&lt;/sup&gt; + {{Q2}} × 10&lt;sup&gt;3&lt;/sup&gt; + {{Q3}} × 10&lt;sup&gt;2&lt;/sup&gt; + {{Q4}} × 10 + {{Q5}} pessoas irão participar de um sorteio para ganhar um carro. Escreva essa quantidade como um número natural.&lt;/p&gt;","template":"&lt;p&gt;Irão participar {{response}} pessoas.&lt;/p&gt;","hint":"&lt;p&gt;Um número pode ser decomposto como a soma de seus algarismos multiplicados por potências de base de 10.&lt;/p&gt;","feedback":"&lt;p&gt;O número de participantes pode ser decomposto como a soma de seus algarismos multiplicados por potências de base de 10.&lt;/p&gt;&lt;p style=\"text-align: center\"&gt;{{Q1}} × 10&lt;sup&gt;4&lt;/sup&gt; + {{Q2}} × 10&lt;sup&gt;3&lt;/sup&gt; + {{Q3}} × 10&lt;sup&gt;2&lt;/sup&gt; + {{Q4}} × 10 + {{Q5}} = {{T1}} + {{T2}} + {{T3}} + {{T4}} + {{Q5}} = {{A1}}&lt;/p&gt;","seed":{"parameters":[{"name":"Q1","label":null,"min":1,"max":9,"step":1},{"name":"Q2","label":null,"min":1,"max":9,"step":1},{"name":"Q3","label":null,"min":1,"max":9,"step":1},{"name":"Q4","label":null,"min":1,"max":9,"step":1},{"name":"Q5","label":null,"min":1,"max":9,"step":1}],"calculated":[{"name":"T1","label":"{{function}}","function":"{{Q1}}*10000","temp":true},{"name":"T2","label":"{{function}}","function":"{{Q2}}*1000","temp":true},{"name":"T3","label":"{{function}}","function":"{{Q3}}*100","temp":true},{"name":"T4","label":"{{function}}","function":"{{Q4}}*10","temp":true},{"name":"A1","label":"{{function}}","function":"{{Q1}}*10000+{{Q2}}*1000+{{Q3}}*100+{{Q4}}*10+{{Q5}}"}],"uniques":true},"algorithm":{"name":"calculateOperation","params":{"method":"equivLiteral","keyboard":"INTERMEDIATE"}}}</t>
  </si>
  <si>
    <t>Unas protectoras de animales dicen que han recogido en los últimos años {{Q1}} × 10&lt;sup&gt;4&lt;/sup&gt; + {{Q2}} × 10&lt;sup&gt;3&lt;/sup&gt; + {{Q3}} × 10&lt;sup&gt;2&lt;/sup&gt; + {{Q4}} × 10 mascotas abandonadas. Escribe esta cantidad como un número natural.</t>
  </si>
  <si>
    <t>Han recogido {{A1}} mascotas.</t>
  </si>
  <si>
    <t>Q1-Q4 = Min = 1; Max = 9; Step = 1</t>
  </si>
  <si>
    <t>A1 = {{Q1}}*10000+{{Q2}}*1000+{{Q3}}*100+{{Q4}}*10</t>
  </si>
  <si>
    <t>&lt;p&gt;El número de mascotas se puede descomponer como la suma de sus cifras multiplicadas por una potencia de base 10.&lt;/p&gt;&lt;p&gt;{{Q1}} × 10&lt;sup&gt;4&lt;/sup&gt; + {{Q2}} × 10&lt;sup&gt;3&lt;/sup&gt; + {{Q3}} × 10&lt;sup&gt;2&lt;/sup&gt; + {{Q4}} × 10 = {{T1}} + {{T2}} + {{T3}} + {{T4}} = {{A1}}&lt;/p&gt;</t>
  </si>
  <si>
    <t>{"id":"M4-NyO-16a-A-2","stimulus":"&lt;p&gt;Uma ONG protetora de animais afirma ter resgatado nos últimos anos {{Q1}} × 10&lt;sup&gt;4&lt;/sup&gt; + {{Q2}} × 10&lt;sup&gt;3&lt;/sup&gt; + {{Q3}} × 10&lt;sup&gt;2&lt;/sup&gt; + {{Q4}} × 10 animais abandonados. Escreva essa quantidade como um número natural.&lt;/p&gt;","template":"&lt;p&gt;Foram resgatados {{response}} animais.&lt;/p&gt;","hint":"&lt;p&gt;Um número pode ser decomposto como a soma de seus algarismos multiplicados por potências de base de 10.&lt;/p&gt;","feedback":"&lt;p&gt;O número de animais resgatados pode ser decomposto como a soma de seus algarismos multiplicados por potências de base de 10.&lt;/p&gt;&lt;p style=\"text-align: center\"&gt;{{Q1}} × 10&lt;sup&gt;4&lt;/sup&gt; + {{Q2}} × 10&lt;sup&gt;3&lt;/sup&gt; + {{Q3}} × 10&lt;sup&gt;2&lt;/sup&gt; + {{Q4}} × 10 = {{T1}} + {{T2}} + {{T3}} + {{T4}} = {{A1}}&lt;/p&gt;","seed":{"parameters":[{"name":"Q1","label":null,"min":1,"max":9,"step":1},{"name":"Q2","label":null,"min":1,"max":9,"step":1},{"name":"Q3","label":null,"min":1,"max":9,"step":1},{"name":"Q4","label":null,"min":1,"max":9,"step":1}],"calculated":[{"name":"T1","label":"{{function}}","function":"{{Q1}}*10000","temp":true},{"name":"T2","label":"{{function}}","function":"{{Q2}}*1000","temp":true},{"name":"T3","label":"{{function}}","function":"{{Q3}}*100","temp":true},{"name":"T4","label":"{{function}}","function":"{{Q4}}*10","temp":true},{"name":"A1","label":"{{function}}","function":"{{Q1}}*10000+{{Q2}}*1000+{{Q3}}*100+{{Q4}}*10"}],"uniques":true},"algorithm":{"name":"calculateOperation","params":{"method":"equivLiteral","keyboard":"INTERMEDIATE"}}}</t>
  </si>
  <si>
    <t>Un ciclista ha recorrido {{Q1}} × 10&lt;sup&gt;4&lt;/sup&gt; + {{Q2}} × 10&lt;sup&gt;3&lt;/sup&gt; + {{Q3}} × 10&lt;sup&gt;2&lt;/sup&gt; + {{Q4}} × 10 + {{Q5}} m durante el fin de semana. Expresa esta cantidad como un número natural.</t>
  </si>
  <si>
    <t>Ha recorrido {{A1}} m.</t>
  </si>
  <si>
    <t>Q1-Q5 = Min = 1; Max = 9; Step = 1</t>
  </si>
  <si>
    <t>&lt;p&gt;Los metros se pueden expresar como la suma de sus cifras multiplicadas por una potencia de base 10.&lt;/p&gt;&lt;p&gt;{{Q1}} × 10&lt;sup&gt;4&lt;/sup&gt; + {{Q2}} × 10&lt;sup&gt;3&lt;/sup&gt; + {{Q3}} × 10&lt;sup&gt;2&lt;/sup&gt; + {{Q4}} × 10 + {{Q5}} = {{T1}} + {{T2}} + {{T3}} + {{T4}} + {{Q5}} = {{A1}}&lt;/p&gt;</t>
  </si>
  <si>
    <t>{"id":"M4-NyO-16a-A-3","stimulus":"&lt;p&gt;Um ciclista pedalou {{Q1}} × 10&lt;sup&gt;4&lt;/sup&gt; + {{Q2}} × 10&lt;sup&gt;3&lt;/sup&gt; + {{Q3}} × 10&lt;sup&gt;2&lt;/sup&gt; + {{Q4}} × 10 + {{Q5}} m durante o fim de semana. Expresse essa quantidade como um número natural.&lt;/p&gt;","template":"&lt;p&gt;Ele pedalou {{response}} m.&lt;/p&gt;","hint":"&lt;p&gt;Um número pode ser decomposto como a soma de seus algarismos multiplicados por potências de base de 10.&lt;/p&gt;","feedback":"&lt;p&gt;O número de metros pedalados pode ser decomposto como a soma de seus algarismos multiplicados por potências de base de 10.&lt;/p&gt;&lt;p style=\"text-align: center\"&gt;{{Q1}} × 10&lt;sup&gt;4&lt;/sup&gt; + {{Q2}} × 10&lt;sup&gt;3&lt;/sup&gt; + {{Q3}} × 10&lt;sup&gt;2&lt;/sup&gt; + {{Q4}} × 10 + {{Q5}} = {{T1}} + {{T2}} + {{T3}} + {{T4}} + {{Q5}} = {{A1}}&lt;/p&gt;","seed":{"parameters":[{"name":"Q1","label":null,"min":1,"max":9,"step":1},{"name":"Q2","label":null,"min":1,"max":9,"step":1},{"name":"Q3","label":null,"min":1,"max":9,"step":1},{"name":"Q4","label":null,"min":1,"max":9,"step":1},{"name":"Q5","label":null,"min":1,"max":9,"step":1}],"calculated":[{"name":"T1","label":"{{function}}","function":"{{Q1}}*10000","temp":true},{"name":"T2","label":"{{function}}","function":"{{Q2}}*1000","temp":true},{"name":"T3","label":"{{function}}","function":"{{Q3}}*100","temp":true},{"name":"T4","label":"{{function}}","function":"{{Q4}}*10","temp":true},{"name":"A1","label":"{{function}}","function":"{{Q1}}*10000+{{Q2}}*1000+{{Q3}}*100+{{Q4}}*10+{{Q5}}"}],"uniques":true},"algorithm":{"name":"calculateOperation","params":{"method":"equivLiteral","keyboard":"INTERMEDIATE"}}}</t>
  </si>
  <si>
    <t>M4-NyO-17a</t>
  </si>
  <si>
    <t>Nombra los términos de la división: dividendo, divisor, cociente y resto</t>
  </si>
  <si>
    <t>A partir de esta división, selecciona cuáles de estas afirmaciones son correctas.
{{T1}} : {{Q1}} = {{Q2}} y {{Q3}}
{{T1}} es el dividendo.*
{{Q1}} es el divisor.*
{{Q2}} es el cociente.*
{{Q3}} es el resto.*
{{T1}} es el divisor.
{{T1}} es el cociente.
{{Q1}} es el dividendo.
{{Q1}} es el cociente.
{{Q2}} es el resto.
{{Q2}} es el divisor.
{{Q3}} es el dividendo.
(Se ven 3, 2 correctas)</t>
  </si>
  <si>
    <t>Multiple choice</t>
  </si>
  <si>
    <t>Q1 = Mín = 3; Máx = 9; step = 1
Q2 = Mín = 3; Máx = 9; step = 1
Q3 = List = 1, 2</t>
  </si>
  <si>
    <t>T1 = {{Q1}}*{{Q2}}+{{Q3}}</t>
  </si>
  <si>
    <t>dividendo : divisor = cociente + resto</t>
  </si>
  <si>
    <t>&lt;p&gt;Los términos de la división son:&lt;/p&gt;&lt;p&gt;dividendo : divisor = cociente + resto&lt;/p&gt;
A5 = &lt;p&gt;{{T1}} es el dividendo.&lt;/p&gt;
A6 = &lt;p&gt;{{T1}} es el dividendo.&lt;/p&gt;
A7 = &lt;p&gt;{{Q1}} es el divisor.&lt;/p&gt;
A8 = &lt;p&gt;{{Q1}} es el divisor.&lt;/p&gt;
A9 = &lt;p&gt;{{Q2}} es el cociente.&lt;/p&gt;
A10 = &lt;p&gt;{{Q2}} es el cociente.&lt;/p&gt;
A11 = &lt;p&gt;{{Q3}} es el resto.&lt;/p&gt;</t>
  </si>
  <si>
    <t>{"id":"M4-NyO-17a-I-1","stimulus":"&lt;p&gt;De acordo com a divisão a seguir, selecione quais das afirmações estão corretas.&lt;/p&gt;&lt;p style=\"text-align: center\"&gt;{{T1}} : {{Q1}} = {{Q2}} e {{Q3}}&lt;/p&gt;","hint":"&lt;p style=\"text-align: center\"&gt;dividendo : divisor = quociente + resto&lt;/p&gt;","feedback":"&lt;p&gt;Os termos da divisão são:&lt;/p&gt;&lt;p style=\"text-align: center\"&gt;dividendo : divisor = quociente + resto&lt;/p&gt;","seed":{"parameters":[{"name":"Q1","label":null,"min":3,"max":9,"step":1},{"name":"Q2","label":null,"min":3,"max":9,"step":1},{"name":"Q3","label":null,"list":[1,2]}],"calculated":[{"name":"T1","label":"{{function}}","function":"{{Q1}}*{{Q2}}+{{Q3}}","temp":true},{"name":"A1","label":"{{T1}} é o dividendo."},{"name":"A2","label":"{{Q1}} é o divisor."},{"name":"A3","label":"{{Q2}} é o quociente."},{"name":"A4","label":"{{Q3}} é o resto."},{"name":"A5","label":"{{T1}} é o divisor.","incorrect":true,"feedback":"&lt;p&gt;{{T1}} é o dividendo.&lt;/p&gt;"},{"name":"A6","label":"{{T1}} é o quociente.","incorrect":true,"feedback":"&lt;p&gt;{{T1}} é o dividendo.&lt;/p&gt;"},{"name":"A7","label":"{{Q1}} é o dividendo.","incorrect":true,"feedback":"&lt;p&gt;{{Q1}} é o divisor.&lt;/p&gt;"},{"name":"A8","label":"{{Q1}} é o quociente.","incorrect":true,"feedback":"&lt;p&gt;{{Q1}} é o divisor.&lt;/p&gt;"},{"name":"A9","label":"{{Q2}} é o resto.","incorrect":true,"feedback":"&lt;p&gt;{{Q2}} é o quociente.&lt;/p&gt;"},{"name":"A10","label":"{{Q2}} é o divisor.","incorrect":true,"feedback":"&lt;p&gt;{{Q2}} é o quociente.&lt;/p&gt;"},{"name":"A11","label":"{{Q3}} é o dividendo.","incorrect":true,"feedback":"&lt;p&gt;{{Q3}} é o resto.&lt;/p&gt;"}],"uniques":true},"algorithm":{"name":"trueFalse","template":"Multiple choice – multiple response","params":{"countCorrect":2,"countIncorrect":1,"showCheckIcon":true}}}</t>
  </si>
  <si>
    <t>Nombra los términos de esta división.
{{T1}} : {{Q1}} = {{Q2}}</t>
  </si>
  <si>
    <t>{{T1}} es el {{A1}}.
{{Q1}} es el {{A2}}.
{{Q2}} es el {{A3}}.</t>
  </si>
  <si>
    <t>Q1 = Mín = 2; Máx = 10; Step = 1
Q2 = Mín = 2; Máx = 10; Step = 1</t>
  </si>
  <si>
    <t>T1 = {{Q1}}*{{Q2}}
A1 = "dividendo"
A2 = "divisor"
A3 = "cociente"</t>
  </si>
  <si>
    <t>&lt;p&gt;Los términos de la división son:&lt;/p&gt;&lt;p&gt;dividendo : divisor = cociente + resto&lt;/p&gt;</t>
  </si>
  <si>
    <t>{"id":"M4-NyO-17a-E-1","stimulus":"&lt;p&gt;Nomeie os termos da divisão.&lt;/p&gt;&lt;p style=\"text-align: center\"&gt;{{T1}} : {{Q1}} = {{Q2}}&lt;/p&gt;","template":"&lt;p&gt;{{T1}} é o {{response}}.&lt;/p&gt;&lt;p&gt;{{Q1}} é o {{response}}.&lt;/p&gt;&lt;p&gt;{{Q2}} é o {{response}}.&lt;/p&gt;","hint":"&lt;p style=\"text-align: center\"&gt;dividendo : divisor = quociente + resto&lt;p&gt;","feedback":"&lt;p&gt;Os termos da divisão são:&lt;/p&gt;&lt;p style=\"text-align: center\"&gt;dividendo : divisor = quociente + resto&lt;/p&gt;","seed":{"parameters":[{"name":"Q1","label":null,"min":2,"max":10,"step":1},{"name":"Q2","label":null,"min":2,"max":10,"step":1}],"calculated":[{"name":"T1","label":"{{function}}","function":"{{Q1}}*{{Q2}}","temp":true},{"name":"A1","label":"dividendo"},{"name":"A2","label":"divisor"},{"name":"A3","label":"quociente"}],"uniques":true},"algorithm":{"name":"calculateOperation","template":"Cloze with text"}}</t>
  </si>
  <si>
    <t>{{Q1}} es el {{A1}}.
{{T1}} es el {{A2}}.
{{Q2}} es el {{A3}}.</t>
  </si>
  <si>
    <t>T1 = {{Q1}}*{{Q2}}
A1 = "divisor"
A2 = "dividendo"
A3 = "cociente"</t>
  </si>
  <si>
    <t>{"id":"M4-NyO-17a-E-2","stimulus":"&lt;p&gt;Nomeie os termos da divisão.&lt;/p&gt;&lt;p style=\"text-align: center\"&gt;{{T1}} : {{Q1}} = {{Q2}}&lt;/p&gt;","template":"&lt;p&gt;{{Q1}} é o {{response}}.&lt;/p&gt;&lt;p&gt;{{T1}} é o {{response}}.&lt;/p&gt;&lt;p&gt;{{Q2}} é o {{response}}.&lt;/p&gt;","hint":"&lt;p style=\"text-align: center\"&gt;dividendo : divisor = quociente + resto&lt;/p&gt;","feedback":"&lt;p&gt;Os termos da divisão são:&lt;/p&gt;&lt;p style=\"text-align: center\"&gt;dividendo : divisor = quociente + resto&lt;/p&gt;","seed":{"parameters":[{"name":"Q1","label":null,"min":2,"max":10,"step":1},{"name":"Q2","label":null,"min":2,"max":10,"step":1}],"calculated":[{"name":"T1","label":"{{function}}","function":"{{Q1}}*{{Q2}}","temp":true},{"name":"A1","label":"divisor"},{"name":"A2","label":"dividendo"},{"name":"A3","label":"quociente"}],"uniques":true},"algorithm":{"name":"calculateOperation","template":"Cloze with text"}}</t>
  </si>
  <si>
    <t>{{Q2}} es el {{A1}}.
{{Q1}} es el {{A2}}.
{{T1}} es el {{A3}}.</t>
  </si>
  <si>
    <t>T1 = {{Q1}}*{{Q2}}
A1 = "cociente"
A2 = "divisor"
A3 = "dividendo"</t>
  </si>
  <si>
    <t>{"id":"M4-NyO-17a-E-3","stimulus":"&lt;p&gt;Nomeie os termos da divisão.&lt;/p&gt;&lt;p style=\"text-align: center\"&gt;{{T1}} : {{Q1}} = {{Q2}}&lt;/p&gt;","template":"&lt;p&gt;{{Q2}} é o {{response}}.&lt;/p&gt;&lt;p&gt;{{Q1}} é o {{response}}.&lt;/p&gt;&lt;p&gt;{{T1}} é o {{response}}.&lt;/p&gt;","hint":"&lt;p style=\"text-align: center\"&gt;dividendo : divisor = quociente + resto&lt;/p&gt;","feedback":"&lt;p&gt;Os termos da divisão são:&lt;/p&gt;&lt;p style=\"text-align: center\"&gt;dividendo : divisor = quociente + resto&lt;/p&gt;","seed":{"parameters":[{"name":"Q1","label":null,"min":2,"max":10,"step":1},{"name":"Q2","label":null,"min":2,"max":10,"step":1}],"calculated":[{"name":"T1","label":"{{function}}","function":"{{Q1}}*{{Q2}}","temp":true},{"name":"A1","label":"quociente"},{"name":"A2","label":"divisor"},{"name":"A3","label":"dividendo"}],"uniques":true},"algorithm":{"name":"calculateOperation","template":"Cloze with text"}}</t>
  </si>
  <si>
    <t>M4-NyO-35a</t>
  </si>
  <si>
    <t>Comprueba que una división está bien hecha usando la prueba de la división (divid. de 2 cifras; divis., coc. y rest. de 1 cifra)</t>
  </si>
  <si>
    <t>A partir de este cálculo, selecciona cómo se escribe la prueba de la división.
{{Q1}} : {{Q2}} = {{T1}}, con resto = {{T2}}
{{Q1}} = {{Q2}} × {{T1}} + {{T2}} *
{{Q2}} = {{Q1}} × {{T1}} + {{T2}}
{{Q1}} = {{Q2}} + {{T1}} + {{T2}}
{{Q1}} = {{Q2}} × {{T1}} × {{T2}}
{{Q1}} = {{Q2}} × ({{T1}} + {{T2}})
Se ven 3, 1 es correcto</t>
  </si>
  <si>
    <t>Q1 = mín = 10; máx = 39; step = 1
Q2 = mín = 4; máx = 9; step = 1</t>
  </si>
  <si>
    <t>T1 = math.floor({{Q1}}/{{Q2}})
T2 = {{Q1}}-{{Q2}}*{{T1}}</t>
  </si>
  <si>
    <t>Con la prueba de la división se comprueba si una división se ha calculado correctamente.</t>
  </si>
  <si>
    <t>&lt;p&gt;Con la prueba de la división se comprueba si una división se ha calculado correctamente.&lt;/p&gt;</t>
  </si>
  <si>
    <t>{"id":"M4-NyO-35a-I-1","stimulus":"&lt;p&gt;Selecione qual opção representa o cálculo da prova real da divisão a seguir.&lt;/p&gt;&lt;p style=\"text-align: center\"&gt;{{Q1}} : {{Q2}} = {{T1}}, com resto = {{T2}}&lt;/p&gt;","hint":"&lt;p&gt;Com a prova real da divisão pode-se verificar se uma divisão foi calculada corretamente.&lt;/p&gt;","feedback":"&lt;p&gt;Com a prova real da divisão pode-se verificar se uma divisão foi calculada corretamente.&lt;/p&gt;","seed":{"parameters":[{"name":"Q1","label":null,"min":10,"max":39,"step":1},{"name":"Q2","label":null,"min":4,"max":9,"step":1}],"calculated":[{"name":"T1","label":"{{function}}","function":"math.floor({{Q1}}/{{Q2}})","temp":true},{"name":"T2","label":"{{function}}","function":"{{Q1}}-{{Q2}}*{{T1}}","temp":true},{"name":"A1","label":"{{Q1}} = {{Q2}} × {{T1}} + {{T2}}"},{"name":"A2","label":"{{Q2}} = {{Q1}} × {{T1}} + {{T2}}","incorrect":true},{"name":"A3","label":"{{Q1}} = {{Q2}} + {{T1}} + {{T2}}","incorrect":true},{"name":"A4","label":"{{Q1}} = {{Q2}} × {{T1}} × {{T2}}","incorrect":true},{"name":"A5","label":"{{Q1}} = {{Q2}} × ({{T1}} + {{T2}})","incorrect":true}],"uniques":true},"algorithm":{"name":"trueFalse","template":"Multiple choice – standard","params":{"countCorrect":1,"countIncorrect":2,"showCheckIcon":false,"columns":3}}}</t>
  </si>
  <si>
    <t>Si en una división el divisor es {{Q2}}, el cociente es {{T1}} y el resto es {{T2}}, ¿cuál es el valor del dividendo?</t>
  </si>
  <si>
    <t>El dividendo vale {{A1}}.</t>
  </si>
  <si>
    <t>T1 = math.floor({{Q1}}/{{Q2}})
T2 = {{Q1}}-{{Q2}}*{{T1}}
A1 = {{Q1}}</t>
  </si>
  <si>
    <t>&lt;p&gt;Con la prueba de la división se comprueba si una división se ha calculado correctamente:&lt;/p&gt;&lt;p&gt;divisor × cociente + resto = dividendo&lt;/p&gt;&lt;p&gt;{{Q2}} × {{T1}} + {{T2}} = {{A1}}&lt;/p&gt;</t>
  </si>
  <si>
    <t>{"id":"M4-NyO-35a-E-1","stimulus":"&lt;p&gt;Se em uma divisão o divisor é {{Q2}}, o quociente é {{T1}} e o resto é {{T2}}, qual é o valor do dividendo?&lt;/p&gt;","template":"&lt;p&gt;O dividendo vale {{response}}.&lt;/p&gt;","hint":"&lt;p&gt;Com a prova real da divisão pode-se verificar se uma divisão foi calculada corretamente.&lt;/p&gt;","feedback":"&lt;p&gt;Com a prova real da divisão pode-se verificar se uma divisão foi calculada corretamente:&lt;/p&gt;&lt;p style=\"text-align: center\"&gt;divisor × quociente + resto = dividendo&lt;/p&gt;&lt;p style=\"text-align: center\"&gt;{{Q2}} × {{T1}} + {{T2}} = {{A1}}&lt;/p&gt;","seed":{"parameters":[{"name":"Q1","label":null,"min":10,"max":39,"step":1},{"name":"Q2","label":null,"min":4,"max":9,"step":1}],"calculated":[{"name":"T1","label":"{{function}}","function":"math.floor({{Q1}}/{{Q2}})","temp":true},{"name":"T2","label":"{{function}}","function":"{{Q1}}-{{Q2}}*{{T1}}","temp":true},{"name":"A1","label":"{{function}}","function":"{{Q1}}"}],"uniques":true},"algorithm":{"name":"calculateOperation","params":{"method":"equivLiteral","keyboard":"NUMERICAL"}}}</t>
  </si>
  <si>
    <t>En una excursión a un refugio de montaña, los estudiantes de 4.º de primaria han ocupado {{Q2}} habitaciones que tienen una capacidad de {{Q1}} personas cada una. Sin embargo, {{Q3}} alumnos se han quedado fuera de este reparto. Utiliza la prueba de la división para saber cuántos estudiantes han ido a la excursión.</t>
  </si>
  <si>
    <t>Han ido {{A1}} estudiantes.</t>
  </si>
  <si>
    <t>Q1= Mín= 5; Máx= 8; Step= 1
Q2= Mín= 6; Máx= 9; Step= 1
Q3= List= 2, 3, 4</t>
  </si>
  <si>
    <t>A1 = {{Q1}}*{{Q2}}+{{Q3}}</t>
  </si>
  <si>
    <t>&lt;p&gt;Con la prueba de la división se comprueba si una división se ha calculado correctamente:&lt;/p&gt;divisor × cociente + resto = dividendo&lt;/p&gt;&lt;p&gt;{{Q1}} estudiantes en cada habitación × {{Q2}} habitaciones + {{Q3}} estudiantes sin habitación = {{A1}} estudiantes&lt;/p&gt;</t>
  </si>
  <si>
    <t>{"id":"M4-NyO-35a-A-1","stimulus":"&lt;p&gt;Em uma excursão para um acampamento de férias, os estudantes do 4º ano do Ensino Fundamental ocuparam {{Q2}} habitações coletivas com capacidade para {{Q1}} pessoas cada. Ainda, {{Q3}} estudantes ficaram de fora dessas habitações, mas ocupando chalés. Aplique a prova real da divisão para descobrir quantos alunos foram à excursão.&lt;/p&gt;","template":"&lt;p&gt;Foram à excursão {{response}} estudantes.&lt;/p&gt;","hint":"&lt;p&gt;Com a prova real da divisão pode-se verificar se uma divisão foi calculada corretamente.&lt;/p&gt;","feedback":"&lt;p&gt;Com a prova real da divisão pode-se verificar se uma divisão foi calculada corretamente:&lt;/p&gt;&lt;p style=\"text-align: center\"&gt;divisor × quociente + resto = dividendo&lt;/p&gt;&lt;p style=\"text-align: center\"&gt;{{Q1}} estudantes em cada habitação × {{Q2}} habitações + {{Q3}} estudantes em chalés = {{A1}} estudantes&lt;/p&gt;","seed":{"parameters":[{"name":"Q1","label":null,"min":5,"max":8,"step":1},{"name":"Q2","label":null,"min":6,"max":9,"step":1},{"name":"Q3","label":null,"list":[2,3,4]}],"calculated":[{"name":"A1","label":"{{function}}","function":"{{Q1}}*{{Q2}}+{{Q3}}"}],"uniques":true},"algorithm":{"name":"calculateOperation","params":{"method":"equivLiteral","keyboard":"NUMERICAL"}}}</t>
  </si>
  <si>
    <t>Los abuelos de Paula han organizado un banquete para celebrar sus bodas de oro. En el restaurante hay preparadas {{Q2}} mesas y en cada una se sientan {{Q1}} invitados. Sin embargo, {{Q3}} familiares no tienen silla donde sentarse. Utiliza la prueba de la división para calcular cuántos invitados hay en la celebración.</t>
  </si>
  <si>
    <t>En el banquete hay {{A1}} invitados.</t>
  </si>
  <si>
    <t>Q1= Mín= 5; Máx= 9; Step= 1
Q2= Mín= 7; Máx= 9; Step= 1
Q3= List= 2, 3, 4</t>
  </si>
  <si>
    <t>&lt;p&gt;Con la prueba de la división se comprueba si una división se ha calculado correctamente:&lt;/p&gt;divisor × cociente + resto = dividendo&lt;/p&gt;&lt;p&gt;{{Q1}} invitados en cada mesa × {{Q2}} mesas + {{Q3}} invitados sin silla = {{A1}} personas invitadas&lt;/p&gt;</t>
  </si>
  <si>
    <t>{"id":"M4-NyO-35a-A-2","stimulus":"&lt;p&gt;Os avós de Paula organizaram um alomoço para comemorar suas bodas de ouro. No restaurante, {{Q2}} mesas foram preparadas e {{Q1}} convidados sentaram-se em cada uma. No entanto, {{Q3}} membros da família ficaram sem lugar para se sentar. Aplique a prova real da divisão para descobrir quantos convidados foram à comemoração.&lt;/p&gt;","template":"&lt;p&gt;Ao almoço compareceram {{response}} convidados.&lt;/p&gt;","hint":"&lt;p&gt;Com a prova real da divisão pode-se verificar se uma divisão foi calculada corretamente.&lt;/p&gt;","feedback":"&lt;p&gt;Com a prova real da divisão pode-se verificar se uma divisão foi calculada corretamente:&lt;/p&gt;&lt;p style=\"text-align: center\"&gt;divisor × quociente + resto = dividendo&lt;/p&gt;&lt;p style=\"text-align: center\"&gt;{{Q1}} convidados em cada mesa × {{Q2}} mesas + {{Q3}} convidados sem lugar = {{A1}} pessoas convidadas&lt;/p&gt;","seed":{"parameters":[{"name":"Q1","label":null,"min":5,"max":9,"step":1},{"name":"Q2","label":null,"min":7,"max":9,"step":1},{"name":"Q3","label":null,"list":[2,3,4]}],"calculated":[{"name":"A1","label":"{{function}}","function":"{{Q1}}*{{Q2}}+{{Q3}}"}],"uniques":true},"algorithm":{"name":"calculateOperation","params":{"method":"equivLiteral","keyboard":"NUMERICAL"}}}</t>
  </si>
  <si>
    <t>Un profesor ha dividido la clase en {{Q1}} grupos de {{Q2}} estudiantes cada uno para realizar un trabajo sobre los vertebrados. Sin embargo, en el reparto, han quedado {{Q3}} alumnos sin grupo. Utiliza la prueba de la división para calcular cuántos estudiantes hay en el aula.</t>
  </si>
  <si>
    <t>Hay {{A1}} estudiantes.</t>
  </si>
  <si>
    <t>Q1= Mín= 4; Máx= 6; Step= 1
Q2= Mín= 4; Máx= 6; Step= 1
Q3= List= 2, 3</t>
  </si>
  <si>
    <t>&lt;p&gt;Con la prueba de la división se comprueba si una división se ha calculado correctamente:&lt;/p&gt;divisor × cociente + resto = dividendo&lt;/p&gt;&lt;p&gt;{{Q2}} estudiantes en cada grupo × {{Q1}} grupos + {{Q3}} estudiantes sin grupo = {{A1}} estudiantes&lt;/p&gt;</t>
  </si>
  <si>
    <t>{"id":"M4-NyO-35a-A-3","stimulus":"&lt;p&gt;Um professor inicialmente dividiu a turma em {{Q1}} grupos de {{Q2}} alunos cada um para fazer um projeto sobre animais vertebrados. No entanto, na distribuição, {{Q3}} alunos ficaram sem grupo. Aplique a prova real da divisão para calcular quantos alunos há na sala de aula.&lt;/p&gt;","template":"&lt;p&gt;Há {{response}} alunos.&lt;/p&gt;","hint":"&lt;p&gt;Com a prova real da divisão pode-se verificar se uma divisão foi calculada corretamente.&lt;/p&gt;","feedback":"&lt;p&gt;Com a prova real da divisão pode-se verificar se uma divisão foi calculada corretamente:&lt;/p&gt;&lt;p style=\"text-align: center\"&gt;divisor × quociente + resto = dividendo&lt;/p&gt;&lt;p style=\"text-align: center\"&gt;{{Q2}} alunos em cada grupo × {{Q1}} grupos + {{Q3}} alunos sem grupo = {{A1}} alunos&lt;/p&gt;","seed":{"parameters":[{"name":"Q1","label":null,"min":4,"max":6,"step":1},{"name":"Q2","label":null,"min":4,"max":6,"step":1},{"name":"Q3","label":null,"list":[2,3]}],"calculated":[{"name":"A1","label":"{{function}}","function":"{{Q1}}*{{Q2}}+{{Q3}}"}],"uniques":true},"algorithm":{"name":"calculateOperation","params":{"method":"equivLiteral","keyboard":"NUMERICAL"}}}</t>
  </si>
  <si>
    <t>M4-NyO-35b</t>
  </si>
  <si>
    <t>Completa divisiones en las que el dividendo, el divisor o el cociente son desconocidos (divid. de 2 o 3 cifras, divis. de 1 cifra)</t>
  </si>
  <si>
    <t>En la siguiente división, ¿cuál es el valor de ⬤?
⬤ : {{Q2}} = {{Q1}}
⬤ = {{T1}}*
⬤ = {{T2}}
⬤ = {{T3}}
⬤ = {{T4}}
(se muestran 3 opciones, 1 es correcta)</t>
  </si>
  <si>
    <t>Q1 = List = 5, 6, 7, 8, 9
Q2 = 2, 3, 4</t>
  </si>
  <si>
    <t>T1 = {{Q1}}*{{Q2}}
T2 = math.floor({{Q1}}/{{Q2}})
T3 = {{Q1}}+{{Q2}}
T4 = math.abs({{Q1}}-{{Q2}})</t>
  </si>
  <si>
    <t>&lt;p&gt;La prueba de la división dice que:&lt;/p&gt;&lt;p&gt;dividendo = divisor × cociente + resto&lt;p&gt;</t>
  </si>
  <si>
    <t>&lt;p&gt;La prueba de la división dice que:&lt;/p&gt;&lt;p&gt;dividendo = divisor × cociente + resto&lt;/p&gt;&lt;p&gt;Por tanto:&lt;/p&gt;&lt;p&gt;⬤ = {{Q2}} × {{Q1}} = {{T1}}&lt;/p&gt;</t>
  </si>
  <si>
    <t>{"id":"M4-NyO-35b-I-1","stimulus":"&lt;p&gt;Na divisão a seguir, qual é o valor de ⬤?&lt;/p&gt;&lt;p style=\"text-align: center\"&gt;⬤ : {{Q2}} = {{Q1}}&lt;/p&gt;","hint":"&lt;p&gt;A prova real da divisão diz que:&lt;/p&gt;&lt;p style=\"text-align: center\"&gt;dividendo = divisor × quociente + resto&lt;/p&gt;","feedback":"&lt;p&gt;A prova real da divisão diz que:&lt;/p&gt;&lt;p style=\"text-align: center\"&gt;dividendo = divisor × quociente + resto&lt;/p&gt;&lt;p&gt;Portanto:&lt;/p&gt;&lt;p style=\"text-align: center\"&gt;⬤ = {{Q2}} × {{Q1}} = {{T1}}&lt;/p&gt;","seed":{"parameters":[{"name":"Q1","label":null,"list":[5,6,7,8,9]},{"name":"Q2","label":null,"list":[2,3,4]}],"calculated":[{"name":"T1","label":"{{function}}","function":"{{Q1}}*{{Q2}}","temp":true},{"name":"A1","label":"⬤ = {{function}}","function":"{{Q1}}*{{Q2}}"},{"name":"A2","label":"⬤ = {{function}}","function":"math.floor({{Q1}}/{{Q2}})","incorrect":true},{"name":"A3","label":"⬤ = {{function}}","function":"{{Q1}}+{{Q2}}","incorrect":true},{"name":"A4","label":"⬤ = {{function}}","function":"math.abs({{Q1}}-{{Q2}})","incorrect":true}],"uniques":true},"algorithm":{"name":"trueFalse","template":"Multiple choice – standard","params":{"countCorrect":1,"countIncorrect":2,"showCheckIcon":false,"columns":3}}}</t>
  </si>
  <si>
    <t>En la siguiente división, ¿cuál es el valor de ⬤?
{{T1}} : ⬤ = {{Q1}}
⬤ = {{Q2}}*
⬤ = {{T2}}
⬤ = {{T3}}
⬤ = {{T4}}
(se muestran 3 opciones, 1 es correcta)</t>
  </si>
  <si>
    <t>Q1= Mín= 10; Máx= 30; Step= 1
Q2= Mín= 2; Máx= 9; Step= 1</t>
  </si>
  <si>
    <t>T1 = {{Q1}}*{{Q2}}
T2 = {{Q1}}+1
T3 = {{Q1}}-1
T4 = {{Q2}}+1</t>
  </si>
  <si>
    <t>&lt;p&gt;La prueba de la división dice que:&lt;/p&gt;&lt;p&gt;dividendo = divisor × cociente + resto&lt;/p&gt;&lt;p&gt;Por tanto, ⬤ es un número que cumple esta condición: {{T1}} = ⬤ × {{Q1}}.&lt;/p&gt;</t>
  </si>
  <si>
    <t>{"id":"M4-NyO-35b-I-2","stimulus":"&lt;p&gt;Na divisão a seguir, qual é o valor de ⬤?&lt;/p&gt;&lt;p style=\"text-align: center\"&gt;{{T1}} : ⬤ = {{Q1}}&lt;/p&gt;","hint":"&lt;p&gt;A prova real da divisão diz que:&lt;/p&gt;&lt;p style=\"text-align: center\"&gt;dividendo = divisor × quociente + resto&lt;/p&gt;","feedback":"&lt;p&gt;A prova real da divisão diz que:&lt;/p&gt;&lt;p style=\"text-align: center\"&gt;dividendo = divisor × quociente + resto&lt;/p&gt;&lt;p&gt;Portanto, ⬤ é um número que satisfaz esta condição: {{T1}} = ⬤ × {{Q1}}.&lt;/p&gt;","seed":{"parameters":[{"name":"Q1","label":null,"min":10,"max":30,"step":1},{"name":"Q2","label":null,"min":2,"max":9,"step":1}],"calculated":[{"name":"T1","label":"{{function}}","function":"{{Q1}}*{{Q2}}","temp":true},{"name":"A1","label":"⬤ = {{Q2}}","function":"{{Q2}}"},{"name":"A2","label":"⬤ = {{function}}","function":"{{Q1}}+1","incorrect":true},{"name":"A3","label":"⬤ = {{function}}","function":"{{Q1}}-1","incorrect":true},{"name":"A4","label":"⬤ = {{function}}","function":"{{Q2}}+1","incorrect":true}],"uniques":true},"algorithm":{"name":"trueFalse","template":"Multiple choice – standard","params":{"countCorrect":1,"countIncorrect":2,"showCheckIcon":false,"columns":3}}}</t>
  </si>
  <si>
    <t>Completa la siguiente división.</t>
  </si>
  <si>
    <t>{{A1}} : {{Q2}} = {{Q1}}</t>
  </si>
  <si>
    <t>Q1 = Mín = 10; Máx = 50; Step = 1
Q2 = Mín = 2; Máx = 9; Step = 1</t>
  </si>
  <si>
    <t>&lt;p&gt;La prueba de la división dice que:&lt;/p&gt;&lt;p&gt;dividendo = divisor × cociente + resto&lt;/p&gt;&lt;p&gt;Por tanto, ⬤ es un número que cumple esta condición: ⬤ = {{Q2}} × {{Q1}} = {{A1}}&lt;/p&gt;</t>
  </si>
  <si>
    <t>{"id":"M4-NyO-35b-E-1","stimulus":"&lt;p&gt;Complete a seguinte divisão.&lt;/p&gt;","template":"&lt;p style=\"text-align: center\"&gt;{{response}} : {{Q2}} = {{Q1}}&lt;/p&gt;","hint":"&lt;p&gt;A prova real da divisão diz que:&lt;/p&gt;&lt;p style=\"text-align: center\"&gt;dividendo = divisor × quociente + resto&lt;/p&gt;","feedback":"&lt;p&gt;A prova real da divisão diz que:&lt;/p&gt;&lt;p style=\"text-align: center\"&gt;dividendo = divisor × quociente + resto&lt;/p&gt;&lt;p&gt;Portanto, ⬤ é um número que satisfaz esta condição: ⬤ = {{Q2}} × {{Q1}} = {{A1}}&lt;/p&gt;","seed":{"parameters":[{"name":"Q1","label":null,"min":10,"max":50,"step":1},{"name":"Q2","label":null,"min":2,"max":9,"step":1}],"calculated":[{"name":"A1","label":"{{function}}","function":"{{Q1}}*{{Q2}}"}],"uniques":true},"algorithm":{"name":"calculateOperation","params":{"method":"equivLiteral","keyboard":"NUMERICAL"}}}</t>
  </si>
  <si>
    <t>{{T1}} : {{A1}} = {{Q1}}</t>
  </si>
  <si>
    <t>T1 = {{Q1}}*{{Q2}}
A1 = {{Q2}}</t>
  </si>
  <si>
    <t>&lt;p&gt;La prueba de la división dice que:&lt;/p&gt;&lt;p&gt;dividendo = divisor × cociente + resto&lt;/p&gt;&lt;p&gt;Por tanto, ⬤ es un número que cumple esta condición: {{T1}} = ⬤ × {{Q1}}&lt;/p&gt;</t>
  </si>
  <si>
    <t>{"id":"M4-NyO-35b-E-2","stimulus":"&lt;p&gt;Complete a seguinte divisão.&lt;/p&gt;","template":"&lt;p style=\"text-align: center\"&gt;{{T1}} : {{response}} = {{Q1}}&lt;/p&gt;","hint":"&lt;p&gt;A prova real da divisão diz que:&lt;/p&gt;&lt;p style=\"text-align: center\"&gt;dividendo = divisor × quociente + resto&lt;/p&gt;","feedback":"&lt;p&gt;A prova real da divisão diz que:&lt;/p&gt;&lt;p style=\"text-align: center\"&gt;dividendo = divisor × quociente + resto&lt;/p&gt;&lt;p&gt;Portanto, ⬤ é um número que satisfaz esta condição: {{T1}} = ⬤ × {{Q1}}&lt;/p&gt;","seed":{"parameters":[{"name":"Q1","label":null,"min":10,"max":50,"step":1},{"name":"Q2","label":null,"min":2,"max":9,"step":1}],"calculated":[{"name":"T1","label":"{{function}}","function":"{{Q1}}*{{Q2}}","temp":true},{"name":"A1","label":"{{function}}","function":"{{Q2}}"}],"uniques":true},"algorithm":{"name":"calculateOperation","params":{"method":"equivLiteral","keyboard":"NUMERICAL"}}}</t>
  </si>
  <si>
    <t>Mario ha dividido su colección de monedas antiguas en {{Q1}} cofres, por lo que en cada uno ha guardado {{Q2}} monedas. ¿Cuántas tiene en total?</t>
  </si>
  <si>
    <t>Tiene {{A1}} monedas.</t>
  </si>
  <si>
    <t>Q1= Mín = 2 ; Máx = 9 ; Step = 1
Q2= Mín = 5 ; Máx = 10 ; Step = 1</t>
  </si>
  <si>
    <t>&lt;p&gt;La operación del enunciado es:&lt;/p&gt;&lt;p&gt;... : {{Q1}} cofres = {{Q2}} monedas en cada cofre&lt;/p&gt;</t>
  </si>
  <si>
    <t>&lt;p&gt;La operación del enunciado es:&lt;/p&gt;&lt;p&gt;... : {{Q1}} cofres = {{Q2}} monedas en cada cofre&lt;/p&gt;&lt;p&gt;Según la prueba de la división:&lt;/p&gt;&lt;p&gt;dividendo = divisor × cociente + resto&lt;/p&gt;&lt;p&gt;Por tanto, las monedas de Mario son:&lt;/p&gt;&lt;p&gt;dividendo = {{Q1}} × {{Q2}} = {{T1}}&lt;/p&gt;</t>
  </si>
  <si>
    <t>{"id":"M4-NyO-35b-A-1","stimulus":"&lt;p&gt;Mário dividiu sua coleção de moedas antigas em {{Q1}} caixas, nas quais ele guardou {{Q2}} moedas em cada uma. Quantas moedas Mário tem no total?&lt;/p&gt;","template":"&lt;p&gt;Ele tem {{response}} moedas.&lt;/p&gt;","hint":"&lt;p&gt;De acordo com o enunciado, tem-se:&lt;/p&gt;&lt;p style=\"text-align: center\"&gt;... : {{Q1}} caixas = {{Q2}} moedas em cada caixa&lt;/p&gt;","feedback":"&lt;p&gt;De acordo com o enunciado, tem-se:&lt;/p&gt;&lt;p style=\"text-align: center\"&gt;... : {{Q1}} caixas = {{Q2}} moedas em cada caixa&lt;/p&gt;&lt;p&gt;Aplicando a prova real da divisão, tem-se:&lt;/p&gt;&lt;p style=\"text-align: center\"&gt;dividendo = divisor × quociente + resto&lt;/p&gt;&lt;p&gt;Portanto, o número de moedas que Mário tem é:&lt;/p&gt;&lt;p style=\"text-align: center\"&gt;dividendo = {{Q1}} × {{Q2}} = {{T1}}&lt;/p&gt;","seed":{"parameters":[{"name":"Q1","label":null,"min":2,"max":9,"step":1},{"name":"Q2","label":null,"min":5,"max":10,"step":1}],"calculated":[{"name":"T1","label":"{{function}}","function":"{{Q1}}*{{Q2}}","temp":true},{"name":"A1","label":"{{function}}","function":"{{Q1}}*{{Q2}}"}],"uniques":true},"algorithm":{"name":"calculateOperation","params":{"method":"equivLiteral","keyboard":"NUMERICAL"}}}</t>
  </si>
  <si>
    <t>Nora ha repartido por su cumpleaños bolsas sorpresa entre {{Q1}} amigos. Como cada uno ha recibido {{Q2}} bolsas, ¿cuántas ha tenido que comprar?</t>
  </si>
  <si>
    <t>Nora ha comprado {{A1}} bolsas sorpresa.</t>
  </si>
  <si>
    <t>Q1= Mín = 3; Máx = 20; Step = 1
Q2= Mín = 2; Máx = 10 ; Step = 1</t>
  </si>
  <si>
    <t>&lt;p&gt;La operación del enunciado es:&lt;/p&gt;&lt;p&gt;... : {{Q1}} amigos = {{Q2}} bolsas sorpresa por amigo&lt;/p&gt;</t>
  </si>
  <si>
    <t>&lt;p&gt;La operación del enunciado es:&lt;/p&gt;&lt;p&gt;... : {{Q1}} amigos = {{Q2}} bolsas sorpresa por amigo&lt;/p&gt;&lt;p&gt;Según la prueba de la división:&lt;/p&gt;&lt;p&gt;dividendo = divisor × cociente + resto&lt;/p&gt;&lt;p&gt;Por tanto, el número de bolsas sorpresa es:&lt;/p&gt;&lt;p&gt;dividendo = {{Q1}} × {{Q2}} = {{T1}}&lt;/p&gt;</t>
  </si>
  <si>
    <t>{"id":"M4-NyO-35b-A-2","stimulus":"&lt;p&gt;Na sua festa de aniversário, Carolina distribuiu saquinhos surpresa para seus {{Q1}} amigos. Quantos saquinhos Carolina precisou comprar se cada amigo recebeu {{Q2}} deles?&lt;/p&gt;","template":"&lt;p&gt;Carolina comprou {{response}} saquinhos surpresa.&lt;/p&gt;","hint":"&lt;p&gt;De acordo com o enunciado, tem-se:&lt;/p&gt;&lt;p style=\"text-align: center\"&gt;... : {{Q1}} amigos = {{Q2}} saquinhos surpresa por amigo&lt;/p&gt;","feedback":"&lt;p&gt;De acordo com o enunciado, tem-se:&lt;/p&gt;&lt;p style=\"text-align: center\"&gt;... : {{Q1}} amigos = {{Q2}} saquinhos surpresa por amigo&lt;/p&gt;&lt;p&gt;Aplicando a prova real da divisão, tem-se:&lt;/p&gt;&lt;p style=\"text-align: center\"&gt;dividendo = divisor × quociente + resto&lt;/p&gt;&lt;p&gt;Portanto, o número de saquinhos surpresa é:&lt;/p&gt;&lt;p style=\"text-align: center\"&gt;dividendo = {{Q1}} × {{Q2}} = {{T1}}&lt;/p&gt;","seed":{"parameters":[{"name":"Q1","label":null,"min":3,"max":20,"step":1},{"name":"Q2","label":null,"min":2,"max":10,"step":1}],"calculated":[{"name":"T1","label":"{{function}}","function":"{{Q1}}*{{Q2}}","temp":true},{"name":"A1","label":"{{function}}","function":"{{Q1}}*{{Q2}}"}],"uniques":true},"algorithm":{"name":"calculateOperation","params":{"method":"equivLiteral","keyboard":"NUMERICAL"}}}</t>
  </si>
  <si>
    <t>A una floristería han llegado {{Q1}} clientes en busca de un ramo. Como no había suficientes flores para todos, la dueña las ha repartido a partes iguales y ha puesto {{Q2}} en cada ramo. ¿Cuántas flores quedaban en la floristería?</t>
  </si>
  <si>
    <t>Quedaban {{A1}} flores.</t>
  </si>
  <si>
    <t>Q1= Mín= 2; Máx= 8; Step= 1
Q2= Mín= 5; Máx= 20; Step= 1</t>
  </si>
  <si>
    <t>&lt;p&gt;La operación del enunciado es:&lt;/p&gt;&lt;p&gt;... : {{Q1}} clientes = {{Q2}} flores para cada cliente&lt;/p&gt;</t>
  </si>
  <si>
    <t>&lt;p&gt;La operación del enunciado es:&lt;/p&gt;&lt;p&gt;... : {{Q1}} clientes = {{Q2}} flores para cada ramo&lt;/p&gt;&lt;p&gt;La prueba de la división dice que:&lt;/p&gt;&lt;p&gt;dividendo = divisor × cociente + resto&lt;/p&gt;&lt;p&gt;Por tanto, quedaban estas flores:&lt;/p&gt;&lt;p&gt;dividendo = {{Q1}} × {{Q2}} = {{T1}}&lt;/p&gt;</t>
  </si>
  <si>
    <t>{"id":"M4-NyO-35b-A-3","stimulus":"&lt;p&gt;Em uma floricultura chegaram {{Q1}} clientes em busca de um buquê. Como não havia flores suficientes para todos, o proprietário as distribuiu igualmente e colocou {{Q2}} em cada buquê. Quantas flores havia na floricultura&lt;/p&gt;","template":"&lt;p&gt;Havia {{response}} flores.&lt;/p&gt;","hint":"&lt;p&gt;De acordo com o enunciado, tem-se:&lt;/p&gt;&lt;p style=\"text-align: center\"&gt;... : {{Q1}} clientes = {{Q2}} flores para cada cliente&lt;/p&gt;","feedback":"&lt;p&gt;De acordo com o enunciado, tem-se:&lt;/p&gt;&lt;p style=\"text-align: center\"&gt;... : {{Q1}} clientes = {{Q2}} flores para cada buquê&lt;/p&gt;&lt;p&gt;Aplicando a prova real da divisão, tem-se:&lt;/p&gt;&lt;p style=\"text-align: center\"&gt;dividendo = divisor × quociente + resto&lt;/p&gt;&lt;p&gt;Portanto, o número de flores é:&lt;/p&gt;&lt;p style=\"text-align: center\"&gt;dividendo = {{Q1}} × {{Q2}} = {{T1}}&lt;/p&gt;","seed":{"parameters":[{"name":"Q1","label":null,"min":2,"max":8,"step":1},{"name":"Q2","label":null,"min":5,"max":20,"step":1}],"calculated":[{"name":"T1","label":"{{function}}","function":"{{Q1}}*{{Q2}}","temp":true},{"name":"A1","label":"{{function}}","function":"{{Q1}}*{{Q2}}"}],"uniques":true},"algorithm":{"name":"calculateOperation","params":{"method":"equivLiteral","keyboard":"NUMERICAL"}}}</t>
  </si>
  <si>
    <t>M4-NyO-18a</t>
  </si>
  <si>
    <t>Utiliza el algoritmo de la división para divisiones enteras (divid de 2 o 3 cifras; divis de 1 cifra; coc de 2 cifras)</t>
  </si>
  <si>
    <t>Selecciona el cociente y el resto de esta división.
{{T1}} : {{Q1}}</t>
  </si>
  <si>
    <t>Cociente = {{A1}}* / {{A2}} / {{A3}}
Resto = {{A4}} * / {{A5}} / 0</t>
  </si>
  <si>
    <t>Dropdown</t>
  </si>
  <si>
    <t>Q1= List = 4, 5, 6, 7, 8, 9
Q2= Mín= 10; Máx= 99; Step= 1
Q3-Q4= List = 1, 2, 3</t>
  </si>
  <si>
    <t>T1 = {{Q1}}*{{Q2}}+{{Q3}}
A1 = {{Q2}}
A2 = {{Q2}}+10
A3 = {{Q2}}-10
A4 = {{Q3}}
A5 = {{Q4}}</t>
  </si>
  <si>
    <t>Divide el dividendo entre el divisor.</t>
  </si>
  <si>
    <t>&lt;p&gt;Una división es el reparto de un dividendo tantas veces como indica el divisor.&lt;/p&gt;</t>
  </si>
  <si>
    <t>{"id":"M4-NyO-18a-I-1","stimulus":"&lt;p&gt;Selecione o quociente e o resto da divisão.&lt;/p&gt;&lt;p style=\"text-align: center\"&gt;{{T1}} : {{Q1}}&lt;/p&gt;","template":"&lt;p style=\"text-align: center\"&gt;Quociente = {{response}}&lt;/p&gt;&lt;p style=\"text-align: center\"&gt;Resto = {{response}}&lt;/p&gt;","hint":"&lt;p&gt;Divida o dividendo pelo divisor.&lt;/p&gt;","feedback":"&lt;p&gt;A divisão é uma repartição do dividendo em tantas partes iguais quantas forem indicadas pelo divisor.&lt;/p&gt;","seed":{"parameters":[{"name":"Q1","label":null,"list":[4,5,6,7,8,9]},{"name":"Q2","label":null,"min":10,"max":99,"step":1},{"name":"Q3","label":null,"list":[1,2,3]},{"name":"Q4","label":null,"list":[1,2,3]}],"calculated":[{"name":"T1","label":"{{function}}","function":"{{Q1}}*{{Q2}}+{{Q3}}","temp":true},{"name":"A1","label":"{{function}}","function":"{{Q2}}","group":1},{"name":"A2","label":"{{function}}","function":"{{Q2}}+10","group":1,"incorrect":true},{"name":"A3","label":"{{function}}","function":"{{Q2}}-10","group":1,"incorrect":true},{"name":"A4","label":"{{function}}","function":"{{Q3}}","group":2},{"name":"A5","label":"{{function}}","function":"{{Q4}}","group":2,"incorrect":true},{"name":"A6","label":"{{function}}","function":"0","group":2,"incorrect":true}],"uniques":true},"algorithm":{"name":"groupResponses","template":"Cloze with drop down"}}</t>
  </si>
  <si>
    <t>Calcula esta división.</t>
  </si>
  <si>
    <t>{{T1}} : {{Q1}} = {{A1}}, resto = {{A2}}</t>
  </si>
  <si>
    <t>Q1= List = 4, 5, 6, 7, 8, 9
Q2= Mín= 10; Máx= 99; Step= 1
Q3= List = 1, 2, 3</t>
  </si>
  <si>
    <t>T1 = {{Q1}}*{{Q2}}+{{Q3}}
A1 = {{Q2}}
A2 = {{Q3}}</t>
  </si>
  <si>
    <t>{"id":"M4-NyO-18a-E-1","stimulus":"&lt;p&gt;Calcule a divisão.&lt;/p&gt;","template":"&lt;p style=\"text-align: center\"&gt;{{T1}} : {{Q1}} = {{response}} , resto = {{response}}&lt;/p&gt;","hint":"&lt;p&gt;Divida o dividendo pelo divisor.&lt;/p&gt;","feedback":"&lt;p&gt;A divisão é uma repartição do dividendo em tantas partes iguais quantas forem indicadas pelo divisor.&lt;/p&gt;","seed":{"parameters":[{"name":"Q1","label":null,"list":[4,5,6,7,8,9]},{"name":"Q2","label":null,"min":10,"max":99,"step":1},{"name":"Q3","label":null,"list":[1,2,3]}],"calculated":[{"name":"T1","label":"{{function}}","function":"{{Q1}}*{{Q2}}+{{Q3}}","temp":true},{"name":"A1","label":"{{function}}","function":"{{Q2}}"},{"name":"A2","label":"{{function}}","function":"{{Q3}}"}],"uniques":true},"algorithm":{"name":"calculateOperation","params":{"method":"equivLiteral","keyboard":"NUMERICAL"}}}</t>
  </si>
  <si>
    <t>En una clase de Robótica hay {{T1}} bloques de construcción. Para fabricar un robot programable para cada estudiante, se han usado {{Q1}} bloques. ¿Cuántos robots se han podido construir? ¿Cuántos bloques han sobrado?</t>
  </si>
  <si>
    <t>Se han fabricado {{A1}} robots y quedan {{A2}} bloques sin utilizar.</t>
  </si>
  <si>
    <t>Q1= List = 4, 5, 6
Q2= Mín= 10; Máx= 50; Step= 1
Q3= List = 2, 3</t>
  </si>
  <si>
    <t>T1 = {{Q1}}*{{Q2}}+{{Q3}}
 A1 = {{Q2}}
 A2 = {{Q3}}</t>
  </si>
  <si>
    <t>{"id":"M4-NyO-18a-A-1","stimulus":"&lt;p&gt;Em uma classe de robótica há {{T1}} blocos de construção. Para fazer um robô programável para cada aluno, foram usados ​{{Q1}} blocos em cada robô. Quantos robôs foram construídos? Quantos blocos sobraram?&lt;/p&gt;","template":"&lt;p&gt;Foram construídos {{response}} robôs e sobraram {{response}} blocos.&lt;/p&gt;","hint":"&lt;p&gt;Divida o dividendo pelo divisor.&lt;/p&gt;","feedback":"&lt;p&gt;A divisão é uma repartição do dividendo em tantas partes iguais quantas forem indicadas pelo divisor.&lt;/p&gt;","seed":{"parameters":[{"name":"Q1","label":null,"list":[4,5,6]},{"name":"Q2","label":null,"min":10,"max":50,"step":1},{"name":"Q3","label":null,"list":[2,3]}],"calculated":[{"name":"T1","label":"{{function}}","function":"{{Q1}}*{{Q2}}+{{Q3}}","temp":true},{"name":"A1","label":"{{function}}","function":"{{Q2}}"},{"name":"A2","label":"{{function}}","function":"{{Q3}}"}],"uniques":true},"algorithm":{"name":"calculateOperation","params":{"method":"equivLiteral","keyboard":"NUMERICAL"}}}</t>
  </si>
  <si>
    <t>Para organizar la visita al museo de Ciencias Naturales, los monitores han repartido a {{T1}} estudiantes en {{Q1}} grupos. ¿Cuántos estudiantes hay por grupo? ¿Cuántos se han quedado fuera de este reparto?</t>
  </si>
  <si>
    <t>En cada grupo hay {{A1}} estudiantes, mientras que {{A2}} se repartirán entre los grupos.</t>
  </si>
  <si>
    <t>Q1= Mín= 4; Máx= 9; Step= 1
Q2= Mín= 20; Máx= 40; Step= 1
Q3= Mín= 2; Máx= 3; Step= 1</t>
  </si>
  <si>
    <t>{"id":"M4-NyO-18a-A-2","stimulus":"&lt;p&gt;Para organizar uma visita ao Museu de Ciências Naturais, os monitores dividiram {{T1}} alunos em {{Q1}} grupos. Quantos alunos há por grupo? Quantos ficaram de fora dessa divisão?&lt;/p&gt;","template":"&lt;p&gt;Em cada grupo há {{response}} alunos, enquanto {{response}} alunos precisaram ser redistribuídos entre os grupos.&lt;/p&gt;","hint":"&lt;p&gt;Divida o dividendo pelo divisor.&lt;/p&gt;","feedback":"&lt;p&gt;A divisão é uma repartição do dividendo em tantas partes iguais quantas forem indicadas pelo divisor.&lt;/p&gt;","seed":{"parameters":[{"name":"Q1","label":null,"min":4,"max":9,"step":1},{"name":"Q2","label":null,"min":20,"max":40,"step":1},{"name":"Q3","label":null,"min":2,"max":3,"step":1}],"calculated":[{"name":"T1","label":"{{function}}","function":"{{Q1}}*{{Q2}}+{{Q3}}","temp":true},{"name":"A1","label":"{{function}}","function":"{{Q2}}"},{"name":"A2","label":"{{function}}","function":"{{Q3}}"}],"uniques":true},"algorithm":{"name":"calculateOperation","params":{"method":"equivLiteral","keyboard":"NUMERICAL"}}}</t>
  </si>
  <si>
    <t>Diego siempre compra un imán para la nevera en los lugares que visita. Hasta el momento, tiene una colección de {{T1}} imanes que quiere repartir en {{Q1}} cajas. ¿Cuántos tiene que guardar en cada caja? ¿Cuántos imanes sobran en este reparto?</t>
  </si>
  <si>
    <t>Tiene que guardar {{A1}} imanes en cada caja y le sobran {{A2}}.</t>
  </si>
  <si>
    <t>Q1= Mín= 5; Máx= 9; Step= 1
Q2= Mín= 30; Máx= 60; Step= 1
Q3= Mín= 2; Máx= 4; Step= 1</t>
  </si>
  <si>
    <t>{"id":"M4-NyO-18a-A-3","stimulus":"&lt;p&gt;Diego sempre compra um imã de geladeira nos lugares que visita. Até agora, ele tem uma coleção de {{T1}} ímãs e deseja dividi-los igualmente em {{Q1}} caixas. Quantos ímãs ele deverá manter em cada caixa? Quantos irão sobrar?&lt;/p&gt;","template":"&lt;p&gt;Ele deve guardar {{response}} ímãs em cada caixa e irá sobrar {{response}}.&lt;/p&gt;","hint":"&lt;p&gt;Divida o dividendo pelo divisor.&lt;/p&gt;","feedback":"&lt;p&gt;A divisão é uma repartição do dividendo em tantas partes iguais quantas forem indicadas pelo divisor.&lt;/p&gt;","seed":{"parameters":[{"name":"Q1","label":null,"min":5,"max":9,"step":1},{"name":"Q2","label":null,"min":30,"max":60,"step":1},{"name":"Q3","label":null,"min":2,"max":4,"step":1}],"calculated":[{"name":"T1","label":"{{function}}","function":"{{Q1}}*{{Q2}}+{{Q3}}","temp":true},{"name":"A1","label":"{{function}}","function":"{{Q2}}"},{"name":"A2","label":"{{function}}","function":"{{Q3}}"}],"uniques":true},"algorithm":{"name":"calculateOperation","params":{"method":"equivLiteral","keyboard":"NUMERICAL"}}}</t>
  </si>
  <si>
    <t>M4-NyO-19a</t>
  </si>
  <si>
    <t>Utiliza el algoritmo de la división para divisiones enteras (divid de 3 o 4 cifras; divis de 2 cifras)</t>
  </si>
  <si>
    <t>Selecciona el cociente y el resto de esta división.
{{T1}} : {{Q1}}
Cociente = {{A1}}* / {{A2}} / {{A3}}
Resto = {{A4}} * / {{A5}} / 0</t>
  </si>
  <si>
    <t>Q1= Mín= 10; Máx= 99; Step= 1
Q2= Mín= 10; Máx= 99; Step= 1
Q3-Q4= Mín= 1; Máx= 9; Step= 1</t>
  </si>
  <si>
    <t>T1 = {{Q1}}*{{Q2}}+{{Q3}}
A1 = {{Q2}}
A2 = {{Q2}}+{{Q3}}
A3 = {{Q2}}+{{Q4}}
A4 = {{Q3}}
A5 = {{Q4}}</t>
  </si>
  <si>
    <t>{"id":"M4-NyO-19a-I-1","stimulus":"&lt;p&gt;Selecione o quociente e o resto desta divisão.&lt;/p&gt;&lt;p style=\"text-align: center\"&gt;{{T1}} : {{Q1}}&lt;/p&gt;","template":"&lt;p style=\"text-align: center\"&gt;Quociente = {{response}}&lt;/p&gt;&lt;p style=\"text-align: center\"&gt;Resto = {{response}}&lt;/p&gt;","hint":"&lt;p&gt;Divida o dividendo pelo divisor.&lt;/p&gt;","feedback":"&lt;p&gt;A divisão é uma repartição do dividendo em tantas partes iguais quantas forem indicadas pelo divisor.&lt;/p&gt;","seed":{"parameters":[{"name":"Q1","label":null,"min":10,"max":99,"step":1},{"name":"Q2","label":null,"min":10,"max":99,"step":1},{"name":"Q3","label":null,"min":1,"max":9,"step":1},{"name":"Q4","label":null,"min":1,"max":9,"step":1}],"calculated":[{"name":"T1","label":"{{function}}","function":"{{Q1}}*{{Q2}}+{{Q3}}","temp":true},{"name":"A1","label":"{{function}}","function":"{{Q2}}","group":1},{"name":"A2","label":"{{function}}","function":"{{Q2}}+{{Q3}}","group":1,"incorrect":true},{"name":"A3","label":"{{function}}","function":"{{Q2}}+{{Q4}}","group":1,"incorrect":true},{"name":"A4","label":"{{function}}","function":"{{Q3}}","group":2},{"name":"A5","label":"{{function}}","function":"{{Q4}}","group":2,"incorrect":true},{"name":"A6","label":"{{function}}","function":"0","group":2,"incorrect":true}],"uniques":true},"algorithm":{"name":"groupResponses","template":"Cloze with drop down"}}</t>
  </si>
  <si>
    <t>Q1= Mín= 4; Máx= 99; Step= 1
Q2= Mín= 10; Máx= 99; Step= 1
Q3= Mín= 1; Máx= 9; Step= 1</t>
  </si>
  <si>
    <t>{"id":"M4-NyO-19a-E-1","stimulus":"&lt;p&gt;Calcule esta divisão.&lt;/p&gt;","template":"&lt;p style=\"text-align: center\"&gt;{{T1}} : {{Q1}} = {{response}}, resto = {{response}}&lt;/p&gt;","hint":"&lt;p&gt;Divida o dividendo pelo divisor.&lt;/p&gt;","feedback":"&lt;p&gt;A divisão é uma repartição do dividendo em tantas partes iguais quantas forem indicadas pelo divisor.&lt;/p&gt;","seed":{"parameters":[{"name":"Q1","label":null,"min":4,"max":99,"step":1},{"name":"Q2","label":null,"min":10,"max":99,"step":1},{"name":"Q3","label":null,"min":1,"max":9,"step":1}],"calculated":[{"name":"T1","label":"{{function}}","function":"{{Q1}}*{{Q2}}+{{Q3}}","temp":true},{"name":"A1","label":"{{function}}","function":"{{Q2}}"},{"name":"A2","label":"{{function}}","function":"{{Q3}}"}],"uniques":true},"algorithm":{"name":"calculateOperation","params":{"method":"equivLiteral","keyboard":"NUMERICAL"}}}</t>
  </si>
  <si>
    <t>Para reforestar un bosque quemado se ha distriduido entre los voluntarios {{T1}} árboles en {{Q1}} cajas. ¿Cuántos árboles hay en cada caja? ¿Y cuántos se quedan fuera del reparto?</t>
  </si>
  <si>
    <t>En cada caja hay {{A1}} árboles y {{A2}} se han quedado fuera del reparto.</t>
  </si>
  <si>
    <t>Q1= Mín= 4; Máx= 99; Step= 1
Q2= Mín= 10; Máx= 99; Step= 1
Q3= Mín= 2; Máx= 9; Step= 1</t>
  </si>
  <si>
    <t>{"id":"M4-NyO-19a-A-1","stimulus":"&lt;p&gt;Para reflorestar uma reserva queimada, {{T1}} mudas deverão ser entregues para voluntários em {{Q1}} caixas com o mesmo número de mudas em cada uma. Quantas mudas haverá em cada caixa? E quantas mudas ficarão de fora dessa distribuição?&lt;/p&gt;","template":"&lt;p&gt;Em cada caixa haverá {{response}} mudas e {{response}} serão deixadas de fora.&lt;/p&gt;","hint":"&lt;p&gt;Divida o dividendo pelo divisor.&lt;/p&gt;","feedback":"&lt;p&gt;A divisão é uma repartição do dividendo em tantas partes iguais quantas forem indicadas pelo divisor.&lt;/p&gt;","seed":{"parameters":[{"name":"Q1","label":null,"min":4,"max":99,"step":1},{"name":"Q2","label":null,"min":10,"max":99,"step":1},{"name":"Q3","label":null,"min":2,"max":9,"step":1}],"calculated":[{"name":"T1","label":"{{function}}","function":"{{Q1}}*{{Q2}}+{{Q3}}","temp":true},{"name":"A1","label":"{{function}}","function":"{{Q2}}"},{"name":"A2","label":"{{function}}","function":"{{Q3}}"}],"uniques":true},"algorithm":{"name":"calculateOperation","params":{"method":"equivLiteral","keyboard":"NUMERICAL"}}}</t>
  </si>
  <si>
    <t>Una ONG ha repartido {{T1}} cajas de ropa entre los {{Q1}} centros que tiene en todo el país. ¿Cuántas cajas ha recibido cada centro? ¿Y cuántas se quedan fuera del reparto?</t>
  </si>
  <si>
    <t>Cada centro ha recibido {{A1}} cajas de ropa, mientras que {{A2}} se quedan fuera del reparto.</t>
  </si>
  <si>
    <t>{"id":"M4-NyO-19a-A-2","stimulus":"&lt;p&gt;Uma ONG distribuiu {{T1}} caixas de roupas igualmente entre os {{Q1}} centros de doação que possui em todo o país. Quantas caixas cada centro recebeu? E quantas caixas ficaram de fora dessa distribuição?&lt;/p&gt;","template":"&lt;p&gt;Cada centro recebeu {{response}} caixas de roupa, enquanto {{response}} caixas ficaram de fora da distribuição.&lt;/p&gt;","hint":"&lt;p&gt;Divida o dividendo pelo divisor.&lt;/p&gt;","feedback":"&lt;p&gt;A divisão é uma repartição do dividendo em tantas partes iguais quantas forem indicadas pelo divisor.&lt;/p&gt;","seed":{"parameters":[{"name":"Q1","label":null,"min":4,"max":99,"step":1},{"name":"Q2","label":null,"min":10,"max":99,"step":1},{"name":"Q3","label":null,"min":2,"max":9,"step":1}],"calculated":[{"name":"T1","label":"{{function}}","function":"{{Q1}}*{{Q2}}+{{Q3}}","temp":true},{"name":"A1","label":"{{function}}","function":"{{Q2}}"},{"name":"A2","label":"{{function}}","function":"{{Q3}}"}],"uniques":true},"algorithm":{"name":"calculateOperation","params":{"method":"equivLiteral","keyboard":"NUMERICAL"}}}</t>
  </si>
  <si>
    <t>Al final de una carrera popular, se van a repartir entre los corredores {{T1}} bolsas de pícnic que se han distriduido en {{Q1}} cajas. ¿Cuántas bolsas hay en cada caja? ¿Y cuántas se han quedado fuera del reparto?</t>
  </si>
  <si>
    <t>En cada caja hay {{A1}} bolsas de pícnic y {{A2}} se quedan fuera del reparto.</t>
  </si>
  <si>
    <t>{"id":"M4-NyO-19a-A-3","stimulus":"&lt;p&gt;No final de uma corrida de rua, {{T1}} lanches foram armazenados em mesma quantidade em {{Q1}} caixas e foram distribuídos entre os corredores. Quantos lanches havia em cada caixa? E quantos ficaram de fora da distribuição?&lt;/p&gt;","template":"&lt;p&gt;Em cada caixa havia {{response}} lanches e {{response}} ficaram de fora da distribuição.&lt;/p&gt;","hint":"&lt;p&gt;Divida o dividendo pelo divisor.&lt;/p&gt;","feedback":"&lt;p&gt;A divisão é uma repartição do dividendo em tantas partes iguais quantas forem indicadas pelo divisor.&lt;/p&gt;","seed":{"parameters":[{"name":"Q1","label":null,"min":4,"max":99,"step":1},{"name":"Q2","label":null,"min":10,"max":99,"step":1},{"name":"Q3","label":null,"min":2,"max":9,"step":1}],"calculated":[{"name":"T1","label":"{{function}}","function":"{{Q1}}*{{Q2}}+{{Q3}}","temp":true},{"name":"A1","label":"{{function}}","function":"{{Q2}}"},{"name":"A2","label":"{{function}}","function":"{{Q3}}"}],"uniques":true},"algorithm":{"name":"calculateOperation","params":{"method":"equivLiteral","keyboard":"NUMERICAL"}}}</t>
  </si>
  <si>
    <t>M4-NyO-41a</t>
  </si>
  <si>
    <t>Ciertos números divididos por el mismo divisor tienen el mismo resto</t>
  </si>
  <si>
    <t>&lt;p&gt;¿Cuál de las siguientes opciones continúa el patrón de estas tres divisiones?&lt;/p&gt;&lt;p&gt;{{T1}} : {{Q1}} = 1, con resto {{Q2}}&lt;/p&gt;&lt;p&gt;{{T2}} : {{Q1}} = 2, con resto {{Q2}}&lt;/p&gt;&lt;p&gt;{{T3}} : {{Q1}} = 3, con resto {{Q2}}&lt;/p&gt;
{{T4}} : {{Q1}} = 4, con resto {{Q2}}*
{{T4}} : {{Q1}} = 4, con resto {{T5}}
{{T6}} : {{Q1}} = 4, con resto {{Q2}}</t>
  </si>
  <si>
    <t>Q1= Min= 4; Max= 10; Step= 1
Q2 = List = 1, 2, 3
Q3 = List = 1, 2, 3
Q4 = List = 1, 2, 3</t>
  </si>
  <si>
    <t>T1 = {{Q1}}+{{Q2}}
T2 = {{Q1}}*2+{{Q2}}
T3 = {{Q1}}*3+{{Q2}}
T4 = {{Q1}}*4+{{Q2}}
T5 = {{Q2}}+{{Q3}}
T6 = {{Q1}}*4+{{Q2}}+{{Q4}}</t>
  </si>
  <si>
    <t>Hay ciertos números que, al ser divididos por el mismo número, dan el mismo resto.</t>
  </si>
  <si>
    <t>{"id":"M4-NyO-41a-I-1","stimulus":"&lt;p&gt;Qual das opções a seguir continua o padrão dessas três divisões?&lt;/p&gt;&lt;p style=\"text-align: center\"&gt;{{T1}} : {{Q1}} = 1, com resto {{Q2}}&lt;/p&gt;&lt;p style=\"text-align: center\"&gt;{{T2}} : {{Q1}} = 2, com resto {{Q2}}&lt;/p&gt;&lt;p style=\"text-align: center\"&gt;{{T3}} : {{Q1}} = 3, com resto {{Q2}}&lt;/p&gt;","hint":"&lt;p&gt;Há um conjunto de números que, quando divididos pelo mesmo número, dão o mesmo resto.&lt;/p&gt;","feedback":"&lt;p&gt;Há um conjunto de números que, quando divididos pelo mesmo número, dão o mesmo resto.&lt;/p&gt;","seed":{"parameters":[{"name":"Q1","label":null,"min":4,"max":10,"step":1},{"name":"Q2","label":null,"list":[1,2,3]},{"name":"Q3","label":null,"list":[1,2,3]},{"name":"Q4","label":null,"list":[1,2,3]}],"calculated":[{"name":"T1","label":"{{function}}","function":"{{Q1}}+{{Q2}}","temp":true},{"name":"T2","label":"{{function}}","function":"{{Q1}}*2+{{Q2}}","temp":true},{"name":"T3","label":"{{function}}","function":"{{Q1}}*3+{{Q2}}","temp":true},{"name":"T4","label":"{{function}}","function":"{{Q1}}*4+{{Q2}}","temp":true},{"name":"T5","label":"{{function}}","function":"{{Q2}}+{{Q3}}","temp":true},{"name":"T6","label":"{{function}}","function":"{{Q1}}*4+{{Q2}}+{{Q4}}","temp":true},{"name":"A1","label":"{{T4}} : {{Q1}} = 4, com resto {{Q2}}"},{"name":"A2","label":"{{T4}} : {{Q1}} = 4, com resto {{T5}}","incorrect":true},{"name":"A3","label":"{{T6}} : {{Q1}} = 4, com resto {{Q2}}","incorrect":true}],"uniques":true},"algorithm":{"name":"trueFalse","template":"Multiple choice – standard","params":{"countCorrect":1,"countIncorrect":2,"showCheckIcon":false,"columns":3}}}</t>
  </si>
  <si>
    <t>Siguiendo el patrón, arrastra los números para completar la última división.</t>
  </si>
  <si>
    <t>&lt;p&gt;{{T1}} : {{Q1}} = 1, con resto {{Q2}}&lt;/p&gt;&lt;p&gt;{{T2}} : {{Q1}} = 2, con resto {{Q2}}&lt;/p&gt;&lt;p&gt;{{T3}} : {{Q1}} = 3, con resto {{Q2}}&lt;/p&gt;&lt;p&gt;{{A1}} : {{A2}} = {{A3}}, con resto {{A4}}&lt;/p&gt;</t>
  </si>
  <si>
    <t>Q1= Min= 5; Max= 10; Step= 1
Q2 = List = 1, 2, 3</t>
  </si>
  <si>
    <t>T1 = {{Q1}}+{{Q2}}
T2 = {{Q1}}*2+{{Q2}}
T3 = {{Q1}}*3+{{Q2}}
A1 = {{Q1}}*4+{{Q2}}
A2 = {{Q1}}
A3 = 4
A4 = {{Q2}}</t>
  </si>
  <si>
    <t>{"id":"M4-NyO-41a-I-2","stimulus":"&lt;p&gt;Seguindo o padrão, arraste os números para completar a última divisão.&lt;/p&gt;","template":"&lt;p style=\"text-align: center\"&gt;{{T1}} : {{Q1}} = 1, com resto {{Q2}}&lt;/p&gt;&lt;p style=\"text-align: center\"&gt;{{T2}} : {{Q1}} = 2, com resto {{Q2}}&lt;/p&gt;&lt;p style=\"text-align: center\"&gt;{{T3}} : {{Q1}} = 3, com resto {{Q2}}&lt;/p&gt;&lt;p style=\"text-align: center\"&gt;{{response}} : {{response}} = {{response}}, com resto {{response}}&lt;/p&gt;","hint":"&lt;p&gt;Há um conjunto de números que, quando divididos pelo mesmo número, dão o mesmo resto.&lt;/p&gt;","feedback":"&lt;p&gt;Há um conjunto de números que, quando divididos pelo mesmo número, dão o mesmo resto.&lt;/p&gt;","seed":{"parameters":[{"name":"Q1","label":null,"min":5,"max":10,"step":1},{"name":"Q2","label":null,"list":[1,2,3]}],"calculated":[{"name":"T1","label":"{{function}}","function":"{{Q1}}+{{Q2}}","temp":true},{"name":"T2","label":"{{function}}","function":"{{Q1}}*2+{{Q2}}","temp":true},{"name":"T3","label":"{{function}}","function":"{{Q1}}*3+{{Q2}}","temp":true},{"name":"A1","label":"{{function}}","function":"{{Q1}}*4+{{Q2}}"},{"name":"A2","label":"{{function}}","function":"{{Q1}}"},{"name":"A3","label":"{{function}}","function":"4"},{"name":"A4","label":"{{function}}","function":"{{Q2}}"}],"uniques":true},"algorithm":{"name":"calculateOperation","template":"Cloze with drag &amp; drop","params":{"keyboard":"INTERMEDIATE"}}}</t>
  </si>
  <si>
    <t>Completa la última división siguiendo el patrón de las anteriores.</t>
  </si>
  <si>
    <t>Q1= Min= 4; Max= 10; Step= 1
Q2 = List = 1, 2, 3</t>
  </si>
  <si>
    <t>{"id":"M4-NyO-41a-E-1","stimulus":"&lt;p&gt;Complete a última divisão seguindo o padrão das anteriores.&lt;/p&gt;","template":"&lt;p style=\"text-align: center\"&gt;{{T1}} : {{Q1}} = 1, com resto {{Q2}}&lt;/p&gt;&lt;p style=\"text-align: center\"&gt;{{T2}} : {{Q1}} = 2, com resto {{Q2}}&lt;/p&gt;&lt;p style=\"text-align: center\"&gt;{{T3}} : {{Q1}} = 3, com resto {{Q2}}&lt;/p&gt;&lt;p style=\"text-align: center\"&gt;{{response}} : {{response}} = {{response}}, com resto {{response}}&lt;/p&gt;","hint":"&lt;p&gt;Há um conjunto de números que, quando divididos pelo mesmo número, dão o mesmo resto.&lt;/p&gt;","feedback":"&lt;p&gt;Há um conjunto de números que, quando divididos pelo mesmo número, dão o mesmo resto.&lt;/p&gt;","seed":{"parameters":[{"name":"Q1","label":null,"min":4,"max":10,"step":1},{"name":"Q2","label":null,"list":[1,2,3]}],"calculated":[{"name":"T1","label":"{{function}}","function":"{{Q1}}+{{Q2}}","temp":true},{"name":"T2","label":"{{function}}","function":"{{Q1}}*2+{{Q2}}","temp":true},{"name":"T3","label":"{{function}}","function":"{{Q1}}*3+{{Q2}}","temp":true},{"name":"A1","label":"{{function}}","function":"{{Q1}}*4+{{Q2}}"},{"name":"A2","label":"{{function}}","function":"{{Q1}}"},{"name":"A3","label":"{{function}}","function":"4"},{"name":"A4","label":"{{function}}","function":"{{Q2}}"}],"uniques":true},"algorithm":{"name":"calculateOperation","params":{"method":"equivLiteral","keyboard":"NUMERICAL"}}}</t>
  </si>
  <si>
    <t>Completa la última división y fíjate si existe un patrón con las anteriores.</t>
  </si>
  <si>
    <t>&lt;p&gt;{{T1}} : {{Q1}} = 1, con resto {{Q2}}&lt;/p&gt;&lt;p&gt;{{T2}} : {{Q1}} = 2, con resto {{Q2}}&lt;/p&gt;&lt;p&gt;{{T3}} : {{Q1}} = 3, con resto {{Q2}}&lt;/p&gt;&lt;p&gt;{{T4}} : {{Q1}} = {{A1}}, con resto {{A2}}&lt;/p&gt;</t>
  </si>
  <si>
    <t>Q1= Min= 4; Max= 10; Step= 1
Q2 = List = 1, 2, 3
Q3= List = 5, 6, 7, 8, 9, 10</t>
  </si>
  <si>
    <t>T1 = {{Q1}}+{{Q2}}
T2 = {{Q1}}*2+{{Q2}}
T3 = {{Q1}}*3+{{Q2}}
T4 = {{Q1}}*{{Q3}}+{{Q2}}
A1 = {{Q3}}
A2 = {{Q2}}</t>
  </si>
  <si>
    <t>{"id":"M4-NyO-41a-E-2","stimulus":"&lt;p&gt;Complete a última divisão e observe se há um padrão com as anteriores.&lt;/p&gt;","template":"&lt;p style=\"text-align: center\"&gt;{{T1}} : {{Q1}} = 1, com resto {{Q2}}&lt;/p&gt;&lt;p style=\"text-align: center\"&gt;{{T2}} : {{Q1}} = 2, com resto {{Q2}}&lt;/p&gt;&lt;p style=\"text-align: center\"&gt;{{T3}} : {{Q1}} = 3, com resto {{Q2}}&lt;/p&gt;&lt;p style=\"text-align: center\"&gt;{{T4}} : {{Q1}} = {{response}}, com resto {{response}}&lt;/p&gt;","hint":"&lt;p&gt;Há um conjunto de números que, quando divididos pelo mesmo número, dão o mesmo resto.&lt;/p&gt;","feedback":"&lt;p&gt;Há um conjunto de números que, quando divididos pelo mesmo número, dão o mesmo resto.&lt;/p&gt;","seed":{"parameters":[{"name":"Q1","label":null,"min":4,"max":10,"step":1},{"name":"Q2","label":null,"list":[1,2,3]},{"name":"Q3","label":null,"list":[5,6,7,8,9,10]}],"calculated":[{"name":"T1","label":"{{function}}","function":"{{Q1}}+{{Q2}}","temp":true},{"name":"T2","label":"{{function}}","function":"{{Q1}}*2+{{Q2}}","temp":true},{"name":"T3","label":"{{function}}","function":"{{Q1}}*3+{{Q2}}","temp":true},{"name":"T4","label":"{{function}}","function":"{{Q1}}*{{Q3}}+{{Q2}}","temp":true},{"name":"A1","label":"{{function}}","function":"{{Q3}}"},{"name":"A2","label":"{{function}}","function":"{{Q2}}"}],"uniques":true},"algorithm":{"name":"calculateOperation","params":{"method":"equivLiteral","keyboard":"NUMERICAL"}}}</t>
  </si>
  <si>
    <t>M4-NyO-20a</t>
  </si>
  <si>
    <t>Reconoce múltiplos utilizando las tablas de multiplicar</t>
  </si>
  <si>
    <t>Selecciona el múltiplo de {{Q1}}.
{{A1}}*
{{A2}}
{{A3}}
{{A4}}
{{A5}}
(Se ven 3)</t>
  </si>
  <si>
    <t>Q1-Q6: Mín = 3; Máx = 9; Step = 1</t>
  </si>
  <si>
    <t>A1 = {{Q1}}*{{Q2}}
A2 = {{Q1}}*{{Q3}}+1
A3 = {{Q1}}*{{Q4}}-1
A4 = {{Q1}}*{{Q5}}+2
A5 = {{Q1}}*{{Q6}}-2</t>
  </si>
  <si>
    <t>El múltiplo de un número natural se obtiene al multiplicarlo por otro.</t>
  </si>
  <si>
    <t>&lt;p&gt;El múltiplo de un número natural se obtiene al multiplicarlo por otro. En este caso: {{Q1}} × {{Q2}} = {{A1}}.&lt;/p&gt;</t>
  </si>
  <si>
    <t>{"id":"M4-NyO-20a-I-1","stimulus":"&lt;p&gt;Selecione o múltiplo de {{Q1}}.&lt;/p&gt;","hint":"&lt;p&gt;Um múltiplo de um número natural é obtido ao multiplicar o número por outro.&lt;/p&gt;","feedback":"&lt;p&gt;Um múltiplo de um número natural é obtido ao multiplicar o número por outro. Neste caso: {{Q1}} × {{Q2}} = {{A1}}.&lt;/p&gt;","seed":{"parameters":[{"name":"Q1","label":null,"min":3,"max":9,"step":1},{"name":"Q2","label":null,"min":3,"max":9,"step":1},{"name":"Q3","label":null,"min":3,"max":9,"step":1},{"name":"Q4","label":null,"min":3,"max":9,"step":1},{"name":"Q5","label":null,"min":3,"max":9,"step":1},{"name":"Q6","label":null,"min":3,"max":9,"step":1}],"calculated":[{"name":"A1","label":"{{function}}","function":"{{Q1}}*{{Q2}}"},{"name":"A2","label":"{{function}}","function":"{{Q1}}*{{Q3}}+1","incorrect":true},{"name":"A3","label":"{{function}}","function":"{{Q1}}*{{Q4}}-1","incorrect":true},{"name":"A4","label":"{{function}}","function":"{{Q1}}*{{Q5}}+2","incorrect":true},{"name":"A5","label":"{{function}}","function":"{{Q1}}*{{Q6}}-2","incorrect":true}],"uniques":true},"algorithm":{"name":"trueFalse","template":"Multiple choice – standard","params":{"countCorrect":1,"countIncorrect":2,"showCheckIcon":false,"columns":3}}}</t>
  </si>
  <si>
    <t>Calcula los primeros cinco múltiplos del número {{Q1}}.</t>
  </si>
  <si>
    <t>0, {{A1}}, {{A2}}, {{A3}}, {{A4}}</t>
  </si>
  <si>
    <t>Q1= Mín= 2; Máx= 9; Step= 1</t>
  </si>
  <si>
    <t>A1 = {{Q1}}*1
A2 = {{Q1}}*2
A3 = {{Q1}}*3
A4 = {{Q1}}*4</t>
  </si>
  <si>
    <t>&lt;p&gt;Para hallar los primeros cinco múltiplos de {{Q1}}, multiplícalo por 0, 1, 2, 3 y 4.&lt;/p&gt;</t>
  </si>
  <si>
    <t>{"id":"M4-NyO-20a-E-1","stimulus":"&lt;p&gt;Encontre os cinco primeiros múltiplos do número {{Q1}}.&lt;/p&gt;","template":"&lt;p style=\"text-align: center\"&gt;0, {{response}}, {{response}}, {{response}}, {{response}}&lt;/p&gt;","hint":"&lt;p&gt;Um múltiplo de um número natural é obtido ao multiplicar o número por outro.&lt;/p&gt;","feedback":"&lt;p&gt;Para encontrar os cinco primeiros múltiplos de {{Q1}}, basta multiplicá-lo por 0, 1, 2, 3 e 4.&lt;/p&gt;","seed":{"parameters":[{"name":"Q1","label":null,"min":2,"max":9,"step":1}],"calculated":[{"name":"A1","label":"{{function}}","function":"{{Q1}}*1"},{"name":"A2","label":"{{function}}","function":"{{Q1}}*2"},{"name":"A3","label":"{{function}}","function":"{{Q1}}*3"},{"name":"A4","label":"{{function}}","function":"{{Q1}}*4"}],"uniques":true},"algorithm":{"name":"calculateOperation","params":{"method":"equivLiteral","keyboard":"NUMERICAL"}}}</t>
  </si>
  <si>
    <t>La cantidad de cromos que tiene Adriana es uno de los primeros múltiplos de {{Q1}}. Completa esta lista para ver algunas de las posiblidades.</t>
  </si>
  <si>
    <t>Los primeros cinco múltiplos son 0, {{A1}}, {{A2}}, {{A3}} y {{A4}}.</t>
  </si>
  <si>
    <t>{"id":"M4-NyO-20a-A-1","stimulus":"&lt;p&gt;O número de cartas que Adriana tem é um dos primeiros múltiplos de {{Q1}}. Complete esta lista para ver algumas das possibilidades.&lt;/p&gt;","template":"&lt;p&gt;Os primeiros cinco múltiplos são 0, {{response}}, {{response}}, {{response}} e {{response}}.&lt;/p&gt;","hint":"&lt;p&gt;Um múltiplo de um número natural é obtido ao multiplicar o número por outro.&lt;/p&gt;","feedback":"&lt;p&gt;Para encontrar os cinco primeiros múltiplos de {{Q1}}, basta multiplicá-lo por 0, 1, 2, 3 e 4.&lt;/p&gt;","seed":{"parameters":[{"name":"Q1","label":null,"min":2,"max":9,"step":1}],"calculated":[{"name":"A1","label":"{{function}}","function":"{{Q1}}*1"},{"name":"A2","label":"{{function}}","function":"{{Q1}}*2"},{"name":"A3","label":"{{function}}","function":"{{Q1}}*3"},{"name":"A4","label":"{{function}}","function":"{{Q1}}*4"}],"uniques":true},"algorithm":{"name":"calculateOperation","params":{"method":"equivLiteral","keyboard":"NUMERICAL"}}}</t>
  </si>
  <si>
    <t>Óliver quiere plantar en su jardín un número de plantas que sea múltiplo de {{Q1}}. Completa esta lista para ver algunas de las posiblidades.</t>
  </si>
  <si>
    <t>{"id":"M4-NyO-20a-A-2","stimulus":"&lt;p&gt;Oliver quer plantar mudas em seu jardim em uma quantidade que seja um múltiplo de {{Q1}}. Complete esta lista para ver algumas das possibilidades.&lt;/p&gt;","template":"&lt;p&gt;Os primeiros cinco múltiplos são 0, {{response}}, {{response}}, {{response}} e {{response}}.&lt;/p&gt;","hint":"&lt;p&gt;Um múltiplo de um número natural é obtido ao multiplicar o número por outro.&lt;/p&gt;","feedback":"&lt;p&gt;Para encontrar os cinco primeiros múltiplos de {{Q1}}, basta multiplicá-lo por 0, 1, 2, 3 e 4.&lt;/p&gt;","seed":{"parameters":[{"name":"Q1","label":null,"min":2,"max":9,"step":1}],"calculated":[{"name":"A1","label":"{{function}}","function":"{{Q1}}*1"},{"name":"A2","label":"{{function}}","function":"{{Q1}}*2"},{"name":"A3","label":"{{function}}","function":"{{Q1}}*3"},{"name":"A4","label":"{{function}}","function":"{{Q1}}*4"}],"uniques":true},"algorithm":{"name":"calculateOperation","params":{"method":"equivLiteral","keyboard":"NUMERICAL"}}}</t>
  </si>
  <si>
    <t>La cantidad de camisetas de deporte que tiene Lucía es un múltiplo de {{Q1}}. Completa esta lista para ver algunas de las posiblidades.</t>
  </si>
  <si>
    <t>{"id":"M4-NyO-20a-A-3","stimulus":"&lt;p&gt;O número de camisas esportivas que Lúcia tem é um múltiplo de {{Q1}}. Complete esta lista para ver algumas das possibilidades.&lt;/p&gt;","template":"&lt;p&gt;Os primeiros cinco múltiplos são 0, {{response}}, {{response}}, {{response}} e {{response}}.&lt;/p&gt;","hint":"&lt;p&gt;Um múltiplo de um número natural é obtido ao multiplicar o número por outro.&lt;/p&gt;","feedback":"&lt;p&gt;Para encontrar os cinco primeiros múltiplos de {{Q1}}, basta multiplicá-lo por 0, 1, 2, 3 e 4.&lt;/p&gt;","seed":{"parameters":[{"name":"Q1","label":null,"min":2,"max":9,"step":1}],"calculated":[{"name":"A1","label":"{{function}}","function":"{{Q1}}*1"},{"name":"A2","label":"{{function}}","function":"{{Q1}}*2"},{"name":"A3","label":"{{function}}","function":"{{Q1}}*3"},{"name":"A4","label":"{{function}}","function":"{{Q1}}*4"}],"uniques":true},"algorithm":{"name":"calculateOperation","params":{"method":"equivLiteral","keyboard":"NUMERICAL"}}}</t>
  </si>
  <si>
    <t>M4-NyO-20b</t>
  </si>
  <si>
    <t>Calcula los primeros múltiplos de un número menor que 100</t>
  </si>
  <si>
    <t>Selecciona el múltiplo de {{Q1}}.
{{A1}}*
{{A2}}
{{A3}}
{{A4}}
{{A5}}
(Se ven 3)</t>
  </si>
  <si>
    <t>Q1 =Mín = 10; Máx = 100; Step = 1
Q2= Mín = 3; Máx = 10; Step = 1</t>
  </si>
  <si>
    <t>A1 = {{Q1}}*{{Q2}}
A2 = {{Q1}}*{{Q2}}+1
A3 = {{Q1}}*{{Q2}}+2
A4 = {{Q1}}*{{Q2}}-1
A5 = {{Q1}}*{{Q2}}-2</t>
  </si>
  <si>
    <t>&lt;p&gt;El múltiplo de un número natural se obtiene al multiplicarlo por otro. En este caso:&lt;/p&gt;&lt;p&gt;{{Q1}} × {{Q2}} = {{A1}}&lt;/p&gt;</t>
  </si>
  <si>
    <t>{"id":"M4-NyO-20b-I-1","stimulus":"&lt;p&gt;Selecione o múltiplo de {{Q1}}.&lt;/p&gt;","hint":"&lt;p&gt;O múltiplo de um número natural é obtido multiplicando-o por outro.&lt;/p&gt;","feedback":"&lt;p&gt;O múltiplo de um número natural é obtido multiplicando-o por outro. Neste caso:&lt;/p&gt;&lt;p style=\"text-align: center\"&gt;{{Q1}} × {{Q2}} = {{A1}}&lt;/p&gt;","seed":{"parameters":[{"name":"Q1","label":null,"min":10,"max":100,"step":1},{"name":"Q2","label":null,"min":3,"max":10,"step":1}],"calculated":[{"name":"A1","label":"{{function}}","function":"{{Q1}}*{{Q2}}"},{"name":"A2","label":"{{function}}","function":"{{Q1}}*{{Q2}}+1","incorrect":true},{"name":"A3","label":"{{function}}","function":"{{Q1}}*{{Q2}}+2","incorrect":true},{"name":"A4","label":"{{function}}","function":"{{Q1}}*{{Q2}}-1","incorrect":true},{"name":"A5","label":"{{function}}","function":"{{Q1}}*{{Q2}}-2","incorrect":true}],"uniques":true},"algorithm":{"name":"trueFalse","template":"Multiple choice – standard","params":{"countCorrect":1,"countIncorrect":2,"showCheckIcon":false,"columns":3}}}</t>
  </si>
  <si>
    <t>Los múltiplos son: 0, {{A1}}, {{A2}}, {{A3}}, {{A4}}</t>
  </si>
  <si>
    <t>Q1= Mín= 10; Máx= 100; Step= 1</t>
  </si>
  <si>
    <t xml:space="preserve">A1 = {{Q1}}*1
A2 = {{Q1}}*2
A3 = {{Q1}}*3
A4 = {{Q1}}*4
</t>
  </si>
  <si>
    <t>&lt;p&gt;Para encontrar los primeros cinco múltiplos de {{Q1}}, se multiplica este número por 0, 1, 2, 3 y 4.&lt;/p&gt;</t>
  </si>
  <si>
    <t>{"id":"M4-NyO-20b-E-1","stimulus":"&lt;p&gt;Apresente os cinco primeiros múltiplos do número {{Q1}}.&lt;/p&gt;","template":"&lt;p&gt;Os múltiplos são: 0, {{response}}, {{response}}, {{response}}, {{response}}&lt;/p&gt;","hint":"&lt;p&gt;O múltiplo de um número natural é obtido multiplicando-o por outro.&lt;/p&gt;","feedback":"&lt;p&gt;Para encontrar os cinco primeiros múltiplos de {{Q1}}, multiplique-o por 0, 1, 2, 3 e 4.&lt;/p&gt;","seed":{"parameters":[{"name":"Q1","label":null,"min":10,"max":100,"step":1}],"calculated":[{"name":"A1","label":"{{function}}","function":"{{Q1}}*1"},{"name":"A2","label":"{{function}}","function":"{{Q1}}*2"},{"name":"A3","label":"{{function}}","function":"{{Q1}}*3"},{"name":"A4","label":"{{function}}","function":"{{Q1}}*4"}],"uniques":true},"algorithm":{"name":"calculateOperation","params":{"method":"equivLiteral","keyboard":"NUMERICAL"}}}</t>
  </si>
  <si>
    <t>A Noa le han encargado leer un libro con un número de páginas que sea múltiplo de {{Q1}}. Completa esta lista con los primeros cinco múltiplos de {{Q1}} para saber algunas de las opciones que tiene.</t>
  </si>
  <si>
    <t>{"id":"M4-NyO-20b-A-1","stimulus":"&lt;p&gt;Natália precisa ler um livro cujo número de páginas é um múltiplo de {{Q1}}. Complete a lista com os cinco primeiros múltiplos de {{Q1}} para conhecer algumas das opções que pode indicar quantas páginas o livro tem.&lt;/p&gt;","template":"&lt;p&gt;Os múltiplos são: 0, {{response}}, {{response}}, {{response}}, {{response}}&lt;/p&gt;","hint":"&lt;p&gt;O múltiplo de um número natural é obtido multiplicando-o por outro.&lt;/p&gt;","feedback":"&lt;p&gt;Para encontrar os cinco primeiros múltiplos de {{Q1}}, multiplique-o por 0, 1, 2, 3 e 4.&lt;/p&gt;","seed":{"parameters":[{"name":"Q1","label":null,"min":10,"max":100,"step":1}],"calculated":[{"name":"A1","label":"{{function}}","function":"{{Q1}}*1"},{"name":"A2","label":"{{function}}","function":"{{Q1}}*2"},{"name":"A3","label":"{{function}}","function":"{{Q1}}*3"},{"name":"A4","label":"{{function}}","function":"{{Q1}}*4"}],"uniques":true},"algorithm":{"name":"calculateOperation","params":{"method":"equivLiteral","keyboard":"NUMERICAL"}}}</t>
  </si>
  <si>
    <t>En un videojuego dan puntos extra cada vez que el jugador consigue puntos múltiplos de {{Q1}}. Completa esta lista con los primeros cinco múltiplos de {{Q1}} para ver cuáles son algunas de estas opciones.</t>
  </si>
  <si>
    <t>{"id":"M4-NyO-20b-A-2","stimulus":"&lt;p&gt;Em um jogo de videogame, o jogador recebe pontos extras toda vez que ele ganha pontos múltiplos de {{Q1}}. Preencha a lista com os cinco primeiros múltiplos de {{Q1}} para ver quais são algumas das opções de pontos extras.&lt;/p&gt;","template":"&lt;p&gt;Os múltiplos são: 0, {{response}}, {{response}}, {{response}}, {{response}}&lt;/p&gt;","hint":"&lt;p&gt;O múltiplo de um número natural é obtido multiplicando-o por outro.&lt;/p&gt;","feedback":"&lt;p&gt;Para encontrar os cinco primeiros múltiplos de {{Q1}}, multiplique-o por 0, 1, 2, 3 e 4.&lt;/p&gt;","seed":{"parameters":[{"name":"Q1","label":null,"min":10,"max":100,"step":1}],"calculated":[{"name":"A1","label":"{{function}}","function":"{{Q1}}*1"},{"name":"A2","label":"{{function}}","function":"{{Q1}}*2"},{"name":"A3","label":"{{function}}","function":"{{Q1}}*3"},{"name":"A4","label":"{{function}}","function":"{{Q1}}*4"}],"uniques":true},"algorithm":{"name":"calculateOperation","params":{"method":"equivLiteral","keyboard":"NUMERICAL"}}}</t>
  </si>
  <si>
    <t>Un fotógrafo dice que ha capturado con su cámara un múltiplo de {{Q1}} flamencos en un humedal africano. Completa esta lista con los primeros cinco múltiplos de {{Q1}} para ver el posible número de fotografías que ha hecho.</t>
  </si>
  <si>
    <t>{"id":"M4-NyO-20b-A-3","stimulus":"&lt;p&gt;Um fotógrafo diz que capturou na câmera um múltiplo de {{Q1}} flamingos em um pântano africano. Complete esta lista com os primeiros cinco múltiplos de {{Q1}} para ver o número possível de fotos que ele tirou.&lt;/p&gt;","template":"&lt;p&gt;Os múltiplos são: 0, {{response}}, {{response}}, {{response}}, {{response}}&lt;/p&gt;","hint":"&lt;p&gt;O múltiplo de um número natural é obtido multiplicando-o por outro.&lt;/p&gt;","feedback":"&lt;p&gt;Para encontrar os cinco primeiros múltiplos de {{Q1}}, multiplique-o por 0, 1, 2, 3 e 4.&lt;/p&gt;","seed":{"parameters":[{"name":"Q1","label":null,"min":10,"max":100,"step":1}],"calculated":[{"name":"A1","label":"{{function}}","function":"{{Q1}}*1"},{"name":"A2","label":"{{function}}","function":"{{Q1}}*2"},{"name":"A3","label":"{{function}}","function":"{{Q1}}*3"},{"name":"A4","label":"{{function}}","function":"{{Q1}}*4"}],"uniques":true},"algorithm":{"name":"calculateOperation","params":{"method":"equivLiteral","keyboard":"NUMERICAL"}}}</t>
  </si>
  <si>
    <t>M4-NyO-42a</t>
  </si>
  <si>
    <t>Determina el número desconocido en una igualdad con sumas y números naturales</t>
  </si>
  <si>
    <t>Escoge el número para que la suma sea correcta.&lt;br/&gt;{{Q1}} + ... = {{T1}}</t>
  </si>
  <si>
    <t>Q1= Min= 100;Max= 5000; Step= 1
Q2= Min= 100;Max= 5000; Step= 1
Q3 = Min = 10; Max = 90; Step = 10
Q4 = Min = 100; Max = 900; Step = 100
Q5 = Min = 10; Max = 90; Step = 10
Q6 = Min = 100; Max = 900; Step = 100</t>
  </si>
  <si>
    <t>T1={{Q1}}+{{Q2}}
A1={{function}}#{{Q2}}*
A2={{function}}#{{Q2}}+{{Q3}}
A3={{function}}#{{Q2}}+{{Q4}}
A4={{function}}#{{Q2}}-{{Q5}}
A5={{function}}#{{Q2}}-{{Q6}}</t>
  </si>
  <si>
    <t>La suma y la resta son operaciones opuestas. Es decir, 2 + 5 es 7 del mismo modo que 7 − 2 es 5.</t>
  </si>
  <si>
    <t>Como {{T1}} es el resultado de sumar {{Q1}} y otro número, para obtener el segundo sumando hay que resolver el siguiente cálculo:&lt;br/&gt;&lt;div class="lemo-fixed-to-responsive" style="max-width: 85px;max-height: 80px;position: relative;width: 100%;display: inline-block;"&gt;&lt;img src="http://drive.google.com/uc?export=view&amp;id=1mzCc1jAeArGEIPp_wJDh-IrsZ-T14yH0"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t>
  </si>
  <si>
    <t>{"id":"M4-NyO-42a-I-1","stimulus":"&lt;p&gt;Escolha o número para que a soma fique correta.&lt;/p&gt;&lt;p style=\"text-align: center\"&gt;{{Q1}} + ... = {{T1}}&lt;/p&gt;","hint":"&lt;p&gt;Adição e subtração são operações opostas. Ou seja, 2 + 5 é 7 da mesma maneira que 7 − 2 é 5.&lt;/p&gt;","feedback":"&lt;p&gt;Como {{T1}} é o resultado da soma de {{Q1}} e outro número, para obter a segunda parcela basta resolver o seguinte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seed":{"parameters":[{"name":"Q1","label":null,"min":100,"max":5000,"step":1},{"name":"Q2","label":null,"min":100,"max":5000,"step":1},{"name":"Q3","label":null,"min":10,"max":90,"step":10},{"name":"Q4","label":null,"min":100,"max":900,"step":100},{"name":"Q5","label":null,"min":10,"max":90,"step":10},{"name":"Q6","label":null,"min":100,"max":900,"step":100}],"calculated":[{"name":"T1","label":"{{function}}","function":"{{Q1}}+{{Q2}}","temp":true},{"name":"A1","label":"{{function}}","function":"{{Q2}}"},{"name":"A2","label":"{{function}}","function":"{{Q2}}+{{Q3}}","incorrect":true},{"name":"A3","label":"{{function}}","function":"{{Q2}}+{{Q4}}","incorrect":true},{"name":"A4","label":"{{function}}","function":"{{Q2}}-{{Q5}}","incorrect":true},{"name":"A5","label":"{{function}}","function":"{{Q2}}-{{Q6}}","incorrect":true}],"uniques":true},"algorithm":{"name":"trueFalse","template":"Multiple choice – standard","params":{"countCorrect":1,"countIncorrect":2,"showCheckIcon":false,"columns":3}}}</t>
  </si>
  <si>
    <t>Escoge el número para que la suma sea correcta.&lt;br/&gt;... + {{Q1}} = {{T1}}</t>
  </si>
  <si>
    <t>T1={{function}}#{{Q1}}+{{Q2}}
A1={{function}}#{{Q2}}*
A2={{function}}#{{Q2}}+{{Q3}}
A3={{function}}#{{Q2}}+{{Q4}}
A4={{function}}#{{Q2}}-{{Q5}}
A5={{function}}#{{Q2}}-{{Q6}}</t>
  </si>
  <si>
    <t>La suma y la resta son operaciones opuestas. Es decir, 6 + 3 es 9 del mismo modo que 9 − 3 es 6.</t>
  </si>
  <si>
    <t>Como {{T1}} es el resultado de sumar {{Q1}} y otro número, para obtener el primer sumando hay que resolver el siguiente cálculo:&lt;br/&gt;&lt;div class="lemo-fixed-to-responsive" style="max-width: 85px;max-height: 80px;position: relative;width: 100%;display: inline-block;"&gt;&lt;img src="http://drive.google.com/uc?export=view&amp;id=1mzCc1jAeArGEIPp_wJDh-IrsZ-T14yH0"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t>
  </si>
  <si>
    <t>{"id":"M4-NyO-42a-I-2","stimulus":"&lt;p&gt;Escolha o número para que a soma fique correta.&lt;/p&gt;&lt;p style=\"text-align: center\"&gt;... + {{Q1}} = {{T1}}&lt;/p&gt;","hint":"&lt;p&gt;Adição e subtração são operações opostas. Ou seja, 6 + 3 é 9 da mesma maneira que 9 − 3 é 6.&lt;/p&gt;","feedback":"&lt;p&gt;Como {{T1}} é o resultado da soma de {{Q1}} e outro número, para obter a primeira parcela basta resolver o seguinte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seed":{"parameters":[{"name":"Q1","label":null,"min":100,"max":5000,"step":1},{"name":"Q2","label":null,"min":100,"max":5000,"step":1},{"name":"Q3","label":null,"min":10,"max":90,"step":10},{"name":"Q4","label":null,"min":100,"max":900,"step":100},{"name":"Q5","label":null,"min":10,"max":90,"step":10},{"name":"Q6","label":null,"min":100,"max":900,"step":100}],"calculated":[{"name":"T1","label":"{{function}}","function":"{{Q1}}+{{Q2}}","temp":true},{"name":"A1","label":"{{function}}","function":"{{Q2}}"},{"name":"A2","label":"{{function}}","function":"{{Q2}}+{{Q3}}","incorrect":true},{"name":"A3","label":"{{function}}","function":"{{Q2}}+{{Q4}}","incorrect":true},{"name":"A4","label":"{{function}}","function":"{{Q2}}-{{Q5}}","incorrect":true},{"name":"A5","label":"{{function}}","function":"{{Q2}}-{{Q6}}","incorrect":true}],"uniques":true},"algorithm":{"name":"trueFalse","template":"Multiple choice – standard","params":{"countCorrect":1,"countIncorrect":2,"showCheckIcon":false,"columns":3}}}</t>
  </si>
  <si>
    <t>Completa la siguiente suma.</t>
  </si>
  <si>
    <t>{{Q1}} + {{A1}} = {{T1}}</t>
  </si>
  <si>
    <t>Q1= Min= 100;Max= 5000; Step= 1
Q2= Min= 100;Max= 5000; Step= 1</t>
  </si>
  <si>
    <t>T1={{Q1}}+{{Q2}}
A1={{Q2}}</t>
  </si>
  <si>
    <t>La suma y la resta son operaciones opuestas. Es decir, 1 + 7 es 8 del mismo modo que 8 − 1 es 7.</t>
  </si>
  <si>
    <t>Como {{T1}} es el resultado de sumar {{Q1}} y otro número, para obtener el segundo sumando hay que resolver este cálculo:&lt;/p&gt;&lt;div class="lemo-fixed-to-responsive" style="max-width: 85px;max-height: 80px;position: relative;width: 100%;display: inline-block;"&gt;&lt;img src="http://drive.google.com/uc?export=view&amp;id=1mzCc1jAeArGEIPp_wJDh-IrsZ-T14yH0"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t>
  </si>
  <si>
    <t>{"id":"M4-NyO-42a-E-1","stimulus":"&lt;p&gt;Complete a seguinte adição.&lt;/p&gt;","template":"&lt;p style=\"text-align: center\"&gt;{{Q1}} + {{response}} = {{T1}}&lt;/p&gt;","hint":"&lt;p&gt;Adição e subtração são operações opostas. Ou seja, 1 + 7 é 8 da mesma maneira que 8 − 1 é 7.&lt;/p&gt;","feedback":"&lt;p&gt;Como {{T1}} é o resultado da soma de {{Q1}} e outro número, para obter a segunda parcela basta resolver o seguinte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seed":{"parameters":[{"name":"Q1","label":null,"min":100,"max":5000,"step":1},{"name":"Q2","label":null,"min":100,"max":5000,"step":1}],"calculated":[{"name":"T1","function":"{{Q1}}+{{Q2}}","temp":true},{"name":"A1","function":"{{Q2}}"}],"uniques":true},"algorithm":{"name":"calculateOperation","params":{"method":"equivLiteral","keyboard":"NUMERICAL"}}}</t>
  </si>
  <si>
    <t>{{A1}} + {{Q1}} = {{T1}}</t>
  </si>
  <si>
    <t>T1={{Q1}}+{{Q2}}
A1={{Q2}}</t>
  </si>
  <si>
    <t>La suma y la resta son operaciones opuestas. Es decir, 4 + 2 es 6 del mismo modo que 6 − 2 es 4.</t>
  </si>
  <si>
    <t>{"id":"M4-NyO-42a-E-2","stimulus":"&lt;p&gt;Complete a seguinte adição.&lt;/p&gt;","template":"&lt;p style=\"text-align: center\"&gt;{{response}} + {{Q1}} = {{T1}}&lt;/p&gt;","hint":"&lt;p&gt;Adição e subtração são operações opostas. Ou seja, 4 + 2 é 6 da mesma maneira que 6 − 2 é 4.&lt;/p&gt;","feedback":"&lt;p&gt;Como {{T1}} é o resultado da soma de {{Q1}} e outro número, para obter a primeira parcela basta resolver o seguinte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seed":{"parameters":[{"name":"Q1","label":null,"min":100,"max":5000,"step":1},{"name":"Q2","label":null,"min":100,"max":5000,"step":1}],"calculated":[{"name":"T1","function":"{{Q1}}+{{Q2}}","temp":true},{"name":"A1","function":"{{Q2}}"}],"uniques":true},"algorithm":{"name":"calculateOperation","params":{"method":"equivLiteral","keyboard":"NUMERICAL"}}}</t>
  </si>
  <si>
    <t>En una frutería hay a la venta {{Q1}} piezas de fruta. Tras llegar el proveedor con el pedido, la tienda dispone de {{T1}} piezas. ¿Cuánta fruta se ha pedido?</t>
  </si>
  <si>
    <t>Se ha pedido {{A1}} piezas de fruta.</t>
  </si>
  <si>
    <t>Q1= Min = 50; Max = 100; Step = 1
Q2= Min = 100; Max = 500; Step = 1</t>
  </si>
  <si>
    <t>Como {{T1}} es el resultado de sumar {{Q1}} y otro número, para obtener el segundo sumando hay que resolver el siguiente cálculo:&lt;br/&gt;&lt;div class="lemo-fixed-to-responsive" style="max-width: 85px;max-height: 80px;position: relative;width: 100%;display: inline-block;"&gt;&lt;img src="http://drive.google.com/uc?export=view&amp;id=1mzCc1jAeArGEIPp_wJDh-IrsZ-T14yH0" alt="" tabindex="0"&gt;&lt;div class="lemo-graphie-container" style="position: absolute;top: 0;left: 0;width: 100%;height: 100%;"&gt;&lt;div class="lemo-graphie" style="position: relative; width: 100%; height: 100%;"&gt;&lt;span class="lemo-graphie-label" style="position: absolute; right: 30%; top: 65%;"&gt;{{Q2}}&lt;/span&gt;&lt;span class="lemo-graphie-label" style="position: absolute; right: 30%; top: 35%;"&gt;{{Q1}}&lt;/span&gt;&lt;span class="lemo-graphie-label" style="position: absolute; right: 30%; top: 8%;"&gt;{{T1}}&lt;/span&gt;&lt;/div&gt;&lt;/div&gt;&lt;/div&gt;</t>
  </si>
  <si>
    <t>{"id":"M4-NyO-42a-A-1","stimulus":"&lt;p&gt;Em uma mercearia há {{Q1}} caixotes de manga à venda. Após a chegada de um fornecedor com uma encomenda, a mercearia passou a ter {{T1}} caixotes. Quantos caixotes de manga a mercearia havia encomendado?&lt;/p&gt;","template":"&lt;p&gt;Foram encomendados {{response}} caixotes de manga.&lt;/p&gt;","hint":"&lt;p&gt;Adição e subtração são operações opostas. Ou seja, 6 + 3 é 9 da mesma maneira que 9 − 3 é 6.&lt;/p&gt;","feedback":"&lt;p&gt;Como {{T1}} é o resultado da soma de {{Q1}} e outro número, para obter o segundo adendo basta resolver o seguinte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65%;\"&gt;{{Q2}}&lt;/span&gt;&lt;span class=\"lemo-graphie-label\" style=\"position: absolute; right: 30%; top: 35%;\"&gt;{{Q1}}&lt;/span&gt;&lt;span class=\"lemo-graphie-label\" style=\"position: absolute; right: 30%; top: 8%;\"&gt;{{T1}}&lt;/span&gt;&lt;/div&gt;&lt;/div&gt;&lt;/div&gt;","seed":{"parameters":[{"name":"Q1","label":null,"min":50,"max":100,"step":1},{"name":"Q2","label":null,"min":100,"max":500,"step":1}],"calculated":[{"name":"T1","label":"{{function}}","function":"{{Q1}}+{{Q2}}","temp":true},{"name":"A1","label":"{{function}}","function":"{{Q2}}"}],"uniques":true},"algorithm":{"name":"calculateOperation","params":{"method":"equivLiteral","keyboard":"NUMERICAL"}}}</t>
  </si>
  <si>
    <t>Una tienda de electrónica tenía a la venta {{Q1}} productos, pero después de ampliar su catálogo ahora tiene {{T1}}. ¿Cuántos productos nuevos ha añadido?</t>
  </si>
  <si>
    <t>Ha añadido {{A1}} productos.</t>
  </si>
  <si>
    <t xml:space="preserve">Q1= Min = 1000; Max = 9999; Step = 1
Q2= Min = 1000; Max = 9999; step = 1
</t>
  </si>
  <si>
    <t>{"id":"M4-NyO-42a-A-2","stimulus":"&lt;p&gt;Uma loja de eletrônicos tinha {{Q1}} produtos à venda na vitrine, mas após uma reforma de ampliação do espaço, a loja passou a mostrar {{T1}} produtos. Quantos produtos foram levados para a nova vitrine?&lt;/p&gt;","template":"&lt;p&gt;Foram levados {{response}} produtos.&lt;/p&gt;","hint":"&lt;p&gt;Adição e subtração são operações opostas. Ou seja, 1 + 7 é 8 da mesma maneira que 8 − 1 é 7.&lt;/p&gt;","feedback":"&lt;p&gt;Como {{T1}} é o resultado da soma de {{Q1}} e outro número, para obter o segundo adendo basta resolver o seguinte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seed":{"parameters":[{"name":"Q1","label":null,"min":1000,"max":9999,"step":1},{"name":"Q2","label":null,"min":1000,"max":9999,"step":1}],"calculated":[{"name":"T1","label":"{{function}}","function":"{{Q1}}+{{Q2}}","temp":true},{"name":"A1","label":"{{function}}","function":"{{Q2}}"}],"uniques":true},"algorithm":{"name":"calculateOperation","params":{"method":"equivLiteral","keyboard":"NUMERICAL"}}}</t>
  </si>
  <si>
    <t>Alba y su su abuelo recogieron de su huerta {{Q1}} limones durante el primer día de recolecta. Para el segundo día, ya contaban con {{T1}}. ¿Cuántos limones recogieron el segundo día?</t>
  </si>
  <si>
    <t>El segundo día recogieron {{A1}} limones.</t>
  </si>
  <si>
    <t>Q1= Min = 50; Max = 500; Step = 1
Q2= Min = 50; Max = 500; step = 1</t>
  </si>
  <si>
    <t>{"id":"M4-NyO-42a-A-3","stimulus":"&lt;p&gt;Angélica e seu avô colheram {{Q1}} limões de seu pomar no primeiro dia de colheita. Após o segundo dia, eles já tinham recolhido {{T1}} limões. Quantos limões foram colhidos no segundo dia?&lt;/p&gt;","template":"&lt;p&gt;No segundo dia, foram colhidos {{response}} limões.&lt;/p&gt;","hint":"&lt;p&gt;Adição e subtração são operações opostas. Ou seja, 4 + 2 é 6 da mesma maneira que 6 − 2 é 4.&lt;/p&gt;","feedback":"&lt;p&gt;Como {{T1}} é o resultado da soma de {{Q1}} e outro número, para obter o segundo adendo basta resolver o seguinte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65%;\"&gt;{{Q2}}&lt;/span&gt;&lt;span class=\"lemo-graphie-label\" style=\"position: absolute; right: 30%; top: 35%;\"&gt;{{Q1}}&lt;/span&gt;&lt;span class=\"lemo-graphie-label\" style=\"position: absolute; right: 30%; top: 8%;\"&gt;{{T1}}&lt;/span&gt;&lt;/div&gt;&lt;/div&gt;&lt;/div&gt;","seed":{"parameters":[{"name":"Q1","label":null,"min":50,"max":500,"step":1},{"name":"Q2","label":null,"min":50,"max":500,"step":1}],"calculated":[{"name":"T1","label":"{{function}}","function":"{{Q1}}+{{Q2}}","temp":true},{"name":"A1","label":"{{function}}","function":"{{Q2}}"}],"uniques":true},"algorithm":{"name":"calculateOperation","params":{"method":"equivLiteral","keyboard":"NUMERICAL"}}}</t>
  </si>
  <si>
    <t>M4-NyO-42b</t>
  </si>
  <si>
    <t>Determina el número desconocido en una igualdad con restas y números naturales</t>
  </si>
  <si>
    <t>&lt;p&gt;¿Qué número completa esta resta?&lt;/p&gt;&lt;p&gt;... − {{Q1}} = {{Q2}}&lt;/p&gt;</t>
  </si>
  <si>
    <t>Single Choice
*: countCorrect= 1
*: countIncorrect= 2</t>
  </si>
  <si>
    <t xml:space="preserve">
Q1-Q2= Min = 100; Max = 5000; Step = 1
Q3-Q4 = Min= 10; Max = 90; Step = 10</t>
  </si>
  <si>
    <t>A1 = {{function}}#{{Q1}}+{{Q2}}*
A2 = {{function}}#({{Q1}}+{{Q4}})
A3 = {{function}}#{{Q1}}
A4 = {{function}}#{{Q1}}+{{Q2}}-{{Q3}}
A5 = {{function}}#{{Q1}}+{{Q2}}+{{Q3}}</t>
  </si>
  <si>
    <t>&lt;p&gt;Según la prueba de la resta, al sumar el sustraendo y la diferencia, se obtiene el minuendo.&lt;/p&gt;&lt;p&gt;sustraendo + diferencia = minuendo&lt;/p&gt;</t>
  </si>
  <si>
    <t>Según la prueba de la resta, al sumar el sustraendo y la diferencia, se obtiene el minuendo:&lt;br/&gt;{{Q1}} + {{Q2}} = {{A1}}</t>
  </si>
  <si>
    <t>{"id":"M4-NyO-42b-I-1","stimulus":"&lt;p&gt;Que número completa esta subtração?&lt;/p&gt;&lt;p style=\"text-align: center\"&gt;... − {{Q1}} = {{Q2}}&lt;/p&gt;","hint":"&lt;p&gt;De acordo com a Relação Fundamental da Subtração, somar o subtraendo com a diferença resulta no minuendo.&lt;/p&gt;&lt;p style=\"text-align: center\"&gt;subtraendo + diferença = minuendo&lt;/p&gt;","feedback":"&lt;p&gt;De acordo com a Relação Fundamental da Subtração, somar o subtraendo com a diferença resulta no minuendo:&lt;/p&gt;&lt;p style=\"text-align: center\"&gt;{{Q1}} + {{Q2}} = {{A1}}&lt;/p&gt;","seed":{"parameters":[{"name":"Q1","label":null,"min":100,"max":5000,"step":1},{"name":"Q2","label":null,"min":100,"max":5000,"step":1},{"name":"Q3","label":null,"min":10,"max":90,"step":10},{"name":"Q4","label":null,"min":10,"max":90,"step":10}],"calculated":[{"name":"A1","label":"{{function}}","function":"{{Q1}}+{{Q2}}"},{"name":"A2","label":"{{function}}","function":"{{Q1}}+{{Q4}}","incorrect":true},{"name":"A3","label":"{{function}}","function":"{{Q1}}","incorrect":true},{"name":"A4","label":"{{function}}","function":"{{Q1}}+{{Q2}}-{{Q3}}","incorrect":true},{"name":"A5","label":"{{function}}","function":"{{Q1}}+{{Q2}}+{{Q3}}","incorrect":true}],"uniques":true},"algorithm":{"name":"trueFalse","template":"Multiple choice – standard","params":{"countCorrect":1,"countIncorrect":2,"showCheckIcon":false,"columns":3}}}</t>
  </si>
  <si>
    <t>Calcula el minuendo de la siguiente resta.</t>
  </si>
  <si>
    <t>Q1= Min = 1000; Max = 9999; Step = 1
Q2= Min = 1000; Max = 9999; Step = 1</t>
  </si>
  <si>
    <t>A1 = {{Q1}} + {{Q2}}</t>
  </si>
  <si>
    <t>{"id":"M4-NyO-42b-E-1","stimulus":"&lt;p&gt;Encontre o minuendo da seguinte subtração.&lt;/p&gt;","template":"&lt;p style=\"text-align: center\"&gt;{{response}} − {{Q1}} = {{Q2}}&lt;/p&gt;","hint":"&lt;p&gt;De acordo com a Relação Fundamental da Subtração, somar o subtraendo com a diferença resulta no minuendo.&lt;/p&gt;&lt;p style=\"text-align: center\"&gt;subtraendo + diferença = minuendo&lt;/p&gt;","feedback":"&lt;p&gt;De acordo com a Relação Fundamental da Subtração, somar o subtraendo com a diferença resulta no minuendo:&lt;/p&gt;&lt;p style=\"text-align: center\"&gt;{{Q1}} + {{Q2}} = {{A1}}&lt;/p&gt;","seed":{"parameters":[{"name":"Q1","label":null,"min":1000,"max":9999,"step":1},{"name":"Q2","label":null,"min":1000,"max":9999,"step":1}],"calculated":[{"name":"A1","label":"{{function}}","function":"{{Q1}}+{{Q2}}"}],"uniques":true},"algorithm":{"name":"calculateOperation","params":{"method":"equivLiteral","keyboard":"NUMERICAL"}}}</t>
  </si>
  <si>
    <t>Unas horas después de que Aurora revisase el dinero que tenía en el banco, una tienda le cobró {{Q1}} €. Si después de este cobro le quedan {{Q2}} € en la cuenta, ¿cuánto dinero vio Aurora que tenía en un principio?</t>
  </si>
  <si>
    <t>Aurora tenía {{A1}} €.</t>
  </si>
  <si>
    <t>Q1= min = 1; max = 200; step = 1
Q2= min = 1; max = 200; step = 1</t>
  </si>
  <si>
    <t>&lt;p&gt;Según la prueba de la resta, al sumar el sustraendo y la diferencia, se obtiene el minuendo:&lt;/p&gt;&lt;p&gt;... − {{Q1}} = {{Q2}}&lt;/p&gt;&lt;p&gt;{{Q1}} + {{Q2}} = {{A1}}&lt;/p&gt;</t>
  </si>
  <si>
    <t>{"id":"M4-NyO-42b-A-1","stimulus":"&lt;p&gt;Algumas horas depois que Aurora verificou o dinheiro que ela tinha na conta do banco, uma loja cobrou R$ {{Q1}} da conta dela. Se depois dessa cobrança ela ficou com R${{Q2}} restantes, quanto dinheiro Aurora tinha antes da cobrança?&lt;/p&gt;","template":"&lt;p&gt;Aurora tinha R$ {{response}}.&lt;/p&gt;","hint":"&lt;p&gt;De acordo com a Relação Fundamental da Subtração, somar o subtraendo com a diferença resulta no minuendo.&lt;/p&gt;&lt;p style=\"text-align: center\"&gt;subtraendo + diferença = minuendo&lt;/p&gt;","feedback":"&lt;p&gt;De acordo com a Relação Fundamental da Subtração, somar o subtraendo com a diferença resulta no minuendo:&lt;/p&gt;&lt;p style=\"text-align: center\"&gt;... − {{Q1}} = {{Q2}}&lt;/p&gt;&lt;p style=\"text-align: center\"&gt;{{Q1}} + {{Q2}} = {{A1}}&lt;/p&gt;","seed":{"parameters":[{"name":"Q1","label":null,"min":1,"max":200,"step":1},{"name":"Q2","label":null,"min":1,"max":200,"step":1}],"calculated":[{"name":"A1","label":"{{function}}","function":"{{Q1}}+{{Q2}}"}],"uniques":true},"algorithm":{"name":"calculateOperation","params":{"method":"equivLiteral","keyboard":"NUMERICAL"}}}</t>
  </si>
  <si>
    <t>Una fábrica de sombreros tenía el almacén lleno antes de hacer un envío de {{Q1}} sombreros a Francia. Si ahora solo le quedan {{Q2}}, ¿cuántos tenía en un primer momento?</t>
  </si>
  <si>
    <t>En el almacén había {{A1}} sombreros.</t>
  </si>
  <si>
    <t>{"id":"M4-NyO-42b-A-2","stimulus":"&lt;p&gt;Uma fábrica de chapéus retirou {{Q1}} itens de seu estoque para exportá-los para a França. Se a fábrica tem agora {{Q2}} itens sobrando, quantos havia inicialmente no estoque?&lt;/p&gt;","template":"&lt;p&gt;Havia no estoque {{response}} chapéus.&lt;/p&gt;","hint":"&lt;p&gt;De acordo com a Relação Fundamental da Subtração, somar o subtraendo com a diferença resulta no minuendo.&lt;/p&gt;&lt;p style=\"text-align: center\"&gt;subtraendo + diferença = minuendo&lt;/p&gt;","feedback":"&lt;p&gt;De acordo com a Relação Fundamental da Subtração, somar o subtraendo com a diferença resulta no minuendo:&lt;/p&gt;&lt;p style=\"text-align: center\"&gt;... − {{Q1}} = {{Q2}}&lt;/p&gt;&lt;p style=\"text-align: center\"&gt;{{Q1}} + {{Q2}} = {{A1}}&lt;/p&gt;","seed":{"parameters":[{"name":"Q1","label":null,"min":1,"max":200,"step":1},{"name":"Q2","label":null,"min":1,"max":200,"step":1}],"calculated":[{"name":"A1","label":"{{function}}","function":"{{Q1}}+{{Q2}}"}],"uniques":true},"algorithm":{"name":"calculateOperation","params":{"method":"equivLiteral","keyboard":"NUMERICAL"}}}</t>
  </si>
  <si>
    <t>A un colegio van todos los días el mismo número de estudiantes. Sin embargo, al terminar las clases, {{Q1}} se van a casa y el resto se queda en actividades extraescolares. Si los alumnos que se quedan en el colegio son {{Q2}}, ¿cuántos estudiantes van todos los días a clase?</t>
  </si>
  <si>
    <t>Al colegio van {{A1}} estudiantes.</t>
  </si>
  <si>
    <t>Q1= min = 100; max = 200; step = 1
Q2= min = 100; max = 200; step = 1</t>
  </si>
  <si>
    <t>{"id":"M4-NyO-42b-A-3","stimulus":"&lt;p&gt;Um mesmo número de alunos vai para uma escola todos os dias. No entanto, quando as aulas terminam, {{Q1}} deles vão para casa e o restante fica em atividades extracurriculares. Se os alunos que ficam na escola são {{Q2}}, quantos alunos vão à aula todos os dias?&lt;/p&gt;","template":"&lt;p&gt;Todos os dias, vão para a escola {{response}} alunos.&lt;/p&gt;","hint":"&lt;p&gt;De acordo com a Relação Fundamental da Subtração, somar o subtraendo com a diferença resulta no minuendo.&lt;/p&gt;&lt;p style=\"text-align: center\"&gt;subtraendo + diferença = minuendo&lt;/p&gt;","feedback":"&lt;p&gt;De acordo com a Relação Fundamental da Subtração, somar o subtraendo com a diferença resulta no minuendo:&lt;/p&gt;&lt;p style=\"text-align: center\"&gt;... − {{Q1}} = {{Q2}}&lt;/p&gt;&lt;p style=\"text-align: center\"&gt;{{Q1}} + {{Q2}} = {{A1}}&lt;/p&gt;","seed":{"parameters":[{"name":"Q1","label":null,"min":100,"max":200,"step":1},{"name":"Q2","label":null,"min":100,"max":200,"step":1}],"calculated":[{"name":"A1","label":"{{function}}","function":"{{Q1}}+{{Q2}}"}],"uniques":true},"algorithm":{"name":"calculateOperation","params":{"method":"equivLiteral","keyboard":"NUMERICAL"}}}</t>
  </si>
  <si>
    <t>M4-NyO-42c</t>
  </si>
  <si>
    <t>Determina el número desconocido en una igualdad con multiplicaciones y números naturales</t>
  </si>
  <si>
    <t>¿Cuál es el valor del cuadrado?
⬛ × {{Q1}} = {{T1}}
{{A1}}*
{{A2}}
{{A3}}
{{A4}}
{{A5}}
(Se ven 3)"</t>
  </si>
  <si>
    <t>Q1 = Min = 2; Max = 50; Step= 1
Q2 = Min = 2; Max = 50; Step= 1
Q3 = Min = 2; Max = 50; Step= 1
Q4 = Min = 2; Max = 50; Step= 1
Q5 = Min = 2; Max = 50; Step= 1</t>
  </si>
  <si>
    <t>T1 = {{Q1}}*{{Q2}}
A1 = {{Q2}}
A2 = {{Q1}}+{{Q2}} 
A3 = {{Q3}}
A4 = {{Q4}}
A5 = {{Q5}}</t>
  </si>
  <si>
    <t>La multiplicación es la operación inversa de la división.</t>
  </si>
  <si>
    <t>&lt;p&gt;Para averiguar el factor desconocido en una multiplicación, hay que dividir el producto entre el otro factor.&lt;/p&gt;&lt;p&gt;... × {{Q1}} = {{T1}}&lt;/p&gt;&lt;p&gt;{{T1}} : {{Q1}} = {{Q2}}&lt;/p&gt;</t>
  </si>
  <si>
    <t>{"id":"M4-NyO-42c-I-1","stimulus":"&lt;p&gt;Que valor o quadrado representa?&lt;/p&gt;&lt;p style=\"text-align: center\"&gt;⬛ × {{Q1}} = {{T1}}&lt;/p&gt;","hint":"&lt;p&gt;A multiplicação é a operação inversa da divisão.&lt;/p&gt;","feedback":"&lt;p&gt;Para encontrar o fator desconhecido em uma multiplicação, basta dividir o produto pelo outro fator.&lt;/p&gt;&lt;p style=\"text-align: center\"&gt;... × {{Q1}} = {{T1}}&lt;/p&gt;&lt;p style=\"text-align: center\"&gt;{{T1}} : {{Q1}} = {{Q2}}&lt;/p&gt;","seed":{"parameters":[{"name":"Q1","label":null,"min":2,"max":50,"step":1},{"name":"Q2","label":null,"min":2,"max":50,"step":1},{"name":"Q3","label":null,"min":2,"max":50,"step":1},{"name":"Q4","label":null,"min":2,"max":50,"step":1},{"name":"Q5","label":null,"min":2,"max":50,"step":1}],"calculated":[{"name":"T1","label":"{{function}}","function":"{{Q1}}*{{Q2}}","temp":true},{"name":"A1","label":"{{function}}","function":"{{Q2}}"},{"name":"A2","label":"{{function}}","function":"{{Q1}}+{{Q2}}","incorrect":true},{"name":"A3","label":"{{function}}","function":"{{Q3}}","incorrect":true},{"name":"A4","label":"{{function}}","function":"{{Q4}}","incorrect":true},{"name":"A5","label":"{{function}}","function":"{{Q5}}","incorrect":true}],"uniques":true},"algorithm":{"name":"trueFalse","template":"Multiple choice – standard","params":{"countCorrect":1,"countIncorrect":2,"showCheckIcon":false,"columns":3}}}</t>
  </si>
  <si>
    <t>¿Cuál es el valor del cuadrado?
{{Q1}} × ⬛ = {{T1}}
{{A1}}*
{{A2}}
{{A3}}
{{A4}}
{{A5}}
(Se ven 3)"</t>
  </si>
  <si>
    <t>&lt;p&gt;Para averiguar el factor desconocido en una multiplicación, hay que dividir el producto entre el otro factor.&lt;/p&gt;&lt;p&gt;{{Q1}} × ... = {{T1}}&lt;/p&gt;&lt;p&gt;{{T1}} : {{Q1}} = {{Q2}}&lt;/p&gt;</t>
  </si>
  <si>
    <t>{"id":"M4-NyO-42c-I-2","stimulus":"&lt;p&gt;Que valor o quadrado representa?&lt;/p&gt;&lt;p style=\"text-align: center\"&gt;{{Q1}} × ⬛ = {{T1}}&lt;/p&gt;","hint":"&lt;p&gt;A multiplicação é a operação inversa da divisão.&lt;/p&gt;","feedback":"&lt;p&gt;Para encontrar o fator desconhecido em uma multiplicação, basta dividir o produto pelo outro fator.&lt;/p&gt;&lt;p style=\"text-align: center\"&gt;{{Q1}} × ... = {{T1}}&lt;/p&gt;&lt;p style=\"text-align: center\"&gt;{{T1}} : {{Q1}} = {{Q2}}&lt;/p&gt;","seed":{"parameters":[{"name":"Q1","label":null,"min":2,"max":50,"step":1},{"name":"Q2","label":null,"min":2,"max":50,"step":1},{"name":"Q3","label":null,"min":2,"max":50,"step":1},{"name":"Q4","label":null,"min":2,"max":50,"step":1},{"name":"Q5","label":null,"min":2,"max":50,"step":1}],"calculated":[{"name":"T1","label":"{{function}}","function":"{{Q1}}*{{Q2}}","temp":true},{"name":"A1","label":"{{function}}","function":"{{Q2}}"},{"name":"A2","label":"{{function}}","function":"{{Q1}}+{{Q2}}","incorrect":true},{"name":"A3","label":"{{function}}","function":"{{Q3}}","incorrect":true},{"name":"A4","label":"{{function}}","function":"{{Q4}}","incorrect":true},{"name":"A5","label":"{{function}}","function":"{{Q5}}","incorrect":true}],"uniques":true},"algorithm":{"name":"trueFalse","template":"Multiple choice – standard","params":{"countCorrect":1,"countIncorrect":2,"showCheckIcon":false,"columns":3}}}</t>
  </si>
  <si>
    <t>Escribe el término que falta en esta multiplicación.</t>
  </si>
  <si>
    <t>{{A1}} × {{Q1}} = {{T1}}</t>
  </si>
  <si>
    <t>Q1= Min = 2; Max = 50; Step= 1
Q2= Min = 2; Max = 50; Step= 1</t>
  </si>
  <si>
    <t>{"id":"M4-NyO-42c-E-1","stimulus":"&lt;p&gt;Escreva o termo que falta na multiplicação.&lt;/p&gt;","template":"&lt;p style=\"text-align: center\"&gt;{{response}} × {{Q1}} = {{T1}}&lt;/p&gt;","hint":"&lt;p&gt;A multiplicação é a operação inversa da divisão.&lt;/p&gt;","feedback":"&lt;p&gt;Para encontrar o fator desconhecido em uma multiplicação, basta dividir o produto pelo outro fator.&lt;/p&gt;&lt;p style=\"text-align: center\"&gt;... × {{Q1}} = {{T1}}&lt;/p&gt;&lt;p style=\"text-align: center\"&gt;{{T1}} : {{Q1}} = {{Q2}}&lt;/p&gt;","seed":{"parameters":[{"name":"Q1","label":null,"min":2,"max":50,"step":1},{"name":"Q2","label":null,"min":2,"max":50,"step":1}],"calculated":[{"name":"T1","label":"{{function}}","function":"{{Q1}}*{{Q2}}","temp":true},{"name":"A1","label":"{{function}}","function":"{{Q2}}"}],"uniques":true},"algorithm":{"name":"calculateOperation","params":{"method":"equivLiteral","keyboard":"NUMERICAL"}}}</t>
  </si>
  <si>
    <t>{{Q1}} × {{A1}} = {{T1}}</t>
  </si>
  <si>
    <t>{"id":"M4-NyO-42c-E-2","stimulus":"&lt;p&gt;Escreva o termo que falta na multiplicação.&lt;/p&gt;","template":"&lt;p style=\"text-align: center\"&gt;{{Q1}} × {{response}} = {{T1}}&lt;/p&gt;","hint":"&lt;p&gt;A multiplicação é a operação inversa da divisão.&lt;/p&gt;","feedback":"&lt;p&gt;Para encontrar o fator desconhecido em uma multiplicação, basta dividir o produto pelo outro fator.&lt;/p&gt;&lt;p style=\"text-align: center\"&gt;{{Q1}} × ... = {{T1}}&lt;/p&gt;&lt;p style=\"text-align: center\"&gt;{{T1}} : {{Q1}} = {{Q2}}&lt;/p&gt;","seed":{"parameters":[{"name":"Q1","label":null,"min":2,"max":50,"step":1},{"name":"Q2","label":null,"min":2,"max":50,"step":1}],"calculated":[{"name":"T1","label":"{{function}}","function":"{{Q1}}*{{Q2}}","temp":true},{"name":"A1","label":"{{function}}","function":"{{Q2}}"}],"uniques":true},"algorithm":{"name":"calculateOperation","params":{"method":"equivLiteral","keyboard":"NUMERICAL"}}}</t>
  </si>
  <si>
    <t xml:space="preserve">Los padres de Luna le han comprado varios libros por {{Q1}} € cada uno. Si en total se han gastado {{T1}} €, ¿cuántos libros han sido en total? </t>
  </si>
  <si>
    <t>Han comprado {{A1}} libros.</t>
  </si>
  <si>
    <t>Q1= Min = 2; Max = 25; Step= 1
Q2= Min = 2; Max = 20; Step= 1</t>
  </si>
  <si>
    <t>{"id":"M4-NyO-42c-A-1","stimulus":"&lt;p&gt;Os pais de Luana compraram alguns livros para ela por R$ {{Q1}} cada. Se no total foram gastos R$ {{T1}}, quantos livros foram comprados no total?&lt;/p&gt;","template":"&lt;p&gt;Eles compraram {{response}} livros.&lt;/p&gt;","hint":"&lt;p&gt;A multiplicação é a operação inversa da divisão.&lt;/p&gt;","feedback":"&lt;p&gt;Para encontrar o fator desconhecido em uma multiplicação, basta dividir o produto pelo outro fator.&lt;/p&gt;&lt;p style=\"text-align: center\"&gt;... × {{Q1}} = {{T1}}&lt;/p&gt;&lt;p style=\"text-align: center\"&gt;{{T1}} : {{Q1}} = {{Q2}}&lt;/p&gt;","seed":{"parameters":[{"name":"Q1","label":null,"min":2,"max":25,"step":1},{"name":"Q2","label":null,"min":2,"max":20,"step":1}],"calculated":[{"name":"T1","label":"{{function}}","function":"{{Q1}}*{{Q2}}","temp":true},{"name":"A1","label":"{{function}}","function":"{{Q2}}"}],"uniques":true},"algorithm":{"name":"calculateOperation","params":{"method":"equivLiteral","keyboard":"NUMERICAL"}}}</t>
  </si>
  <si>
    <t>En clase de Música, el profesor ha repartido {{Q1}} partituras entre todos sus alumnos. Si en total entre todos han recibido {{T1}} partituras, ¿cuántos alumnos tiene el profesor?</t>
  </si>
  <si>
    <t>Tiene {{A1}} alumnos.</t>
  </si>
  <si>
    <t>Q1= Min = 10; Max = 30; Step= 1
Q2= Min = 10; Max = 30; Step= 1</t>
  </si>
  <si>
    <t>{"id":"M4-NyO-42c-A-2","stimulus":"&lt;p&gt;Na aula de música, o professor distribuiu {{Q1}} partituras entre todos os alunos. Se cada um deles recebeu {{T1}} partituras, quantos alunos havia na classe?&lt;/p&gt;","template":"&lt;p&gt;Havia {{response}} alunos.&lt;/p&gt;","hint":"&lt;p&gt;A multiplicação é a operação inversa da divisão.&lt;/p&gt;","feedback":"&lt;p&gt;Para encontrar o fator desconhecido em uma multiplicação, basta dividir o produto pelo outro fator.&lt;/p&gt;&lt;p style=\"text-align: center\"&gt;... × {{Q1}} = {{T1}}&lt;/p&gt;&lt;p style=\"text-align: center\"&gt;{{T1}} : {{Q1}} = {{Q2}}&lt;/p&gt;","seed":{"parameters":[{"name":"Q1","label":null,"min":10,"max":30,"step":1},{"name":"Q2","label":null,"min":10,"max":30,"step":1}],"calculated":[{"name":"T1","label":"{{function}}","function":"{{Q1}}*{{Q2}}","temp":true},{"name":"A1","label":"{{function}}","function":"{{Q2}}"}],"uniques":true},"algorithm":{"name":"calculateOperation","params":{"method":"equivLiteral","keyboard":"NUMERICAL"}}}</t>
  </si>
  <si>
    <t>El perro de Luca ha tenido que estar en el veterinario unos días, durante los cuales ha comido {{Q1}} g de pienso al día. Dado que en total ha comido {{T1}} g de pienso, ¿cuántos días ha estado en el veterinario?</t>
  </si>
  <si>
    <t>En total ha estado {{A1}} días.</t>
  </si>
  <si>
    <t>Q1= Min = 100; Max = 200; Step= 5
Q2= Min = 10; Max = 30; Step= 1</t>
  </si>
  <si>
    <t>{"id":"M4-NyO-42c-A-3","stimulus":"&lt;p&gt;O cachorro de Luca precisou ficar no veterinário por alguns dias, durante os quais ele comeu {{Q1}} g de ração diariamente. Dado que ele comeu {{T1}} g de ração no total, por quantos dias ele ficou no veterinário?&lt;/p&gt;","template":"&lt;p&gt;Ele ficou {{response}} dias.&lt;/p&gt;","hint":"&lt;p&gt;A multiplicação é a operação inversa da divisão.&lt;/p&gt;","feedback":"&lt;p&gt;Para encontrar o fator desconhecido em uma multiplicação, basta dividir o produto pelo outro fator.&lt;/p&gt;&lt;p style=\"text-align: center\"&gt;... × {{Q1}} = {{T1}}&lt;/p&gt;&lt;p style=\"text-align: center\"&gt;{{T1}} : {{Q1}} = {{Q2}}&lt;/p&gt;","seed":{"parameters":[{"name":"Q1","label":null,"min":100,"max":200,"step":5},{"name":"Q2","label":null,"min":10,"max":30,"step":1}],"calculated":[{"name":"T1","label":"{{function}}","function":"{{Q1}}*{{Q2}}","temp":true},{"name":"A1","label":"{{function}}","function":"{{Q2}}"}],"uniques":true},"algorithm":{"name":"calculateOperation","params":{"method":"equivLiteral","keyboard":"NUMERICAL"}}}</t>
  </si>
  <si>
    <t>M4-NyO-42d</t>
  </si>
  <si>
    <t>Determina el número desconocido en una igualdad con divisiones y números naturales</t>
  </si>
  <si>
    <t>Arrastra el dividendo de esta división.</t>
  </si>
  <si>
    <t>{{A1}} : {{Q1}} = {{Q2}}</t>
  </si>
  <si>
    <t>Q1= Min= 2; Max= 9; Step= 1
Q2= Min= 2; Max= 12; Step= 1
Q3= Min= 2; Max= 9; Step= 1
Q4= Min= 2; Max= 9; Step= 1</t>
  </si>
  <si>
    <t>A1 = {{Q1}}*{{Q2}}
A2 = {{Q3}}*{{Q2}}
A3 = {{Q4}}*{{Q2}}</t>
  </si>
  <si>
    <t>La división es la operación inversa de la multiplicación.</t>
  </si>
  <si>
    <t>&lt;p&gt;Para averiguar el dividendo desconocido, hay que multiplicar el divisor y el cociente.&lt;/p&gt;&lt;p&gt;... : {{Q1}} = {{Q2}}&lt;/p&gt;&lt;p&gt;{{Q1}} × {{Q2}} = {{A1}}&lt;/p&gt;</t>
  </si>
  <si>
    <t>{"id":"M4-NyO-42d-I-1","stimulus":"&lt;p&gt;Arraste o dividendo da divisão.&lt;/p&gt;","template":"&lt;p&gt;{{response}} : {{Q1}} = {{Q2}}&lt;/p&gt;","hint":"&lt;p&gt;A divisão é a operação inversa da multiplicação.&lt;/p&gt;","feedback":"&lt;p&gt;Para encontrar o dividendo desconhecido, multiplique o divisor pelo quociente.&lt;/p&gt;&lt;p&gt;... : {{Q1}} = {{Q2}}&lt;/p&gt;&lt;p&gt;{{Q1}} × {{Q2}} = {{A1}}&lt;/p&gt;","seed":{"parameters":[{"name":"Q1","label":null,"min":2,"max":9,"step":1},{"name":"Q2","label":null,"min":2,"max":12,"step":1},{"name":"Q3","label":null,"min":2,"max":9,"step":1},{"name":"Q4","label":null,"min":2,"max":9,"step":1}],"calculated":[{"name":"A1","label":"{{function}}","function":"{{Q1}}*{{Q2}}"},{"name":"A2","label":"{{function}}","function":"{{Q3}}*{{Q2}}","incorrect":true},{"name":"A3","label":"{{function}}","function":"{{Q4}}*{{Q2}}","incorrect":true}],"uniques":true},"algorithm":{"name":"calculateOperation","template":"Cloze with drag &amp; drop","params":{"keyboard":"NUMERICAL"}}}</t>
  </si>
  <si>
    <t>Arrastra el divisor de esta división.</t>
  </si>
  <si>
    <t>{{T1}} : {{A1}} = {{Q2}}</t>
  </si>
  <si>
    <t>T1 = {{Q1}}*{{Q2}}
A1 = {{Q1}}
A2 = {{Q2}}
A3 = {{Q3}}</t>
  </si>
  <si>
    <t>&lt;p&gt;Para averiguar el divisor desconocido, hay que dividir el dividendo entre el cociente.&lt;/p&gt;&lt;p&gt;{{T1}} : ... = {{Q2}}&lt;/p&gt;&lt;p&gt;{{T1}} : {{Q2}} = {{Q1}}&lt;/p&gt;</t>
  </si>
  <si>
    <t>{"id":"M4-NyO-42d-I-2","stimulus":"&lt;p&gt;Arraste o divisor da divisão.&lt;/p&gt;","template":"&lt;p style=\"text-align: center\"&gt;{{T1}} : {{response}} = {{Q2}}&lt;/p&gt;","hint":"&lt;p&gt;A divisão é a operação inversa da multiplicação.&lt;/p&gt;","feedback":"&lt;p&gt;Para encontrar o divisor desconhecido, divida o dividendo pelo quociente.&lt;/p&gt;&lt;p style=\"text-align: center\"&gt;{{T1}} : ... = {{Q2}}&lt;/p&gt;&lt;p style=\"text-align: center\"&gt;{{T1}} : {{Q2}} = {{Q1}}&lt;/p&gt;","seed":{"parameters":[{"name":"Q1","label":null,"min":2,"max":9,"step":1},{"name":"Q2","label":null,"min":2,"max":12,"step":1},{"name":"Q3","label":null,"min":2,"max":9,"step":1},{"name":"Q4","label":null,"min":2,"max":9,"step":1}],"calculated":[{"name":"T1","label":"{{function}}","function":"{{Q1}}*{{Q2}}","temp":true},{"name":"A1","label":"{{function}}","function":"{{Q1}}"},{"name":"A2","label":"{{function}}","function":"{{Q2}}","incorrect":true},{"name":"A3","label":"{{function}}","function":"{{Q3}}","incorrect":true}],"uniques":true},"algorithm":{"name":"calculateOperation","template":"Cloze with drag &amp; drop","params":{"keyboard":"NUMERICAL"}}}</t>
  </si>
  <si>
    <t>Calcula el término que falta en esta división.</t>
  </si>
  <si>
    <t>Q1= Min= 2; Max= 9; Step= 1
Q2= Min= 2; Max= 12; Step= 1</t>
  </si>
  <si>
    <t>{"id":"M4-NyO-42d-E-1","stimulus":"&lt;p&gt;Calcule o termo que falta na divisão.&lt;/p&gt;","template":"&lt;p style=\"text-align: center\"&gt;{{response}} : {{Q1}} = {{Q2}}&lt;/p&gt;","hint":"&lt;p&gt;A divisão é a operação inversa da multiplicação.&lt;/p&gt;","feedback":"&lt;p&gt;Para encontrar o dividendo desconhecido, multiplique o divisor pelo quociente.&lt;/p&gt;&lt;p style=\"text-align: center\"&gt;... : {{Q1}} = {{Q2}}&lt;/p&gt;&lt;p&gt;{{Q1}} × {{Q2}} = {{A1}}&lt;/p&gt;","seed":{"parameters":[{"name":"Q1","label":null,"min":2,"max":9,"step":1},{"name":"Q2","label":null,"min":2,"max":12,"step":1}],"calculated":[{"name":"A1","label":"{{function}}","function":"{{Q1}}*{{Q2}}"}],"uniques":true},"algorithm":{"name":"calculateOperation","params":{"method":"equivLiteral","keyboard":"NUMERICAL"}}}</t>
  </si>
  <si>
    <t>T1 = {{Q1}}*{{Q2}}
A1 = {{Q1}}</t>
  </si>
  <si>
    <t>{"id":"M4-NyO-42d-E-2","stimulus":"&lt;p&gt;Calcule o termo que falta na divisão.&lt;/p&gt;","template":"&lt;p style=\"text-align: center\"&gt;{{T1}} : {{response}} = {{Q2}}&lt;/p&gt;","hint":"&lt;p&gt;A divisão é a operação inversa da multiplicação.&lt;/p&gt;","feedback":"&lt;p&gt;Para encontrar o divisor desconhecido, divida o dividendo pelo quociente.&lt;/p&gt;&lt;p style=\"text-align: center\"&gt;{{T1}} : ... = {{Q2}}&lt;/p&gt;&lt;p style=\"text-align: center\"&gt;{{T1}} : {{Q2}} = {{Q1}}&lt;/p&gt;","seed":{"parameters":[{"name":"Q1","label":null,"min":2,"max":9,"step":1},{"name":"Q2","label":null,"min":2,"max":12,"step":1}],"calculated":[{"name":"T1","label":"{{function}}","function":"{{Q1}}*{{Q2}}","temp":true},{"name":"A1","label":"{{function}}","function":"{{Q1}}"}],"uniques":true},"algorithm":{"name":"calculateOperation","params":{"method":"equivLiteral","keyboard":"NUMERICAL"}}}</t>
  </si>
  <si>
    <t>David ha repartido todas las cartas de un juego de mesa. Si le ha dado {{Q1}} a cada uno de los {{Q2}} jugadores, ¿cuántas cartas componen el juego?</t>
  </si>
  <si>
    <t>El juego tiene {{A1}} cartas.</t>
  </si>
  <si>
    <t>Q1= Min= 3; Max= 9; Step= 1
Q2= Min= 10; Max= 20; Step= 1</t>
  </si>
  <si>
    <t>&lt;p&gt;Para averiguar el dividendo desconocido, hay que multiplicar el divisor y el cociente.&lt;/p&gt;&lt;p&gt;... : {{Q2}} jugadores = {{Q1}} cartas a cada uno&lt;/p&gt;&lt;p&gt;{{Q1}} × {{Q2}} = {{A1}} cartas&lt;/p&gt;</t>
  </si>
  <si>
    <t>{"id":"M4-NyO-42d-A-1","stimulus":"&lt;p&gt;Davi distribuiu todas as cartas de um jogo de tabuleiro entre os participantes. Se ele distribuiu {{Q1}} cartas para cada um dos {{Q2}} jogadores, quantas cartas o jogo tem?&lt;/p&gt;","template":"&lt;p&gt;O jogo tem {{response}} cartas.&lt;/p&gt;","hint":"&lt;p&gt;A divisão é a operação inversa da multiplicação.&lt;/p&gt;","feedback":"&lt;p&gt;Para encontrar o dividendo desconhecido, multiplique o divisor pelo quociente.&lt;/p&gt;&lt;p style=\"text-align: center\"&gt;... : {{Q2}} jogadores = {{Q1}} cartas a cada um&lt;/p&gt;&lt;p&gt;{{Q2}} × {{Q1}} = {{A1}} cartas&lt;/p&gt;","seed":{"parameters":[{"name":"Q1","label":null,"min":3,"max":9,"step":1},{"name":"Q2","label":null,"min":10,"max":20,"step":1}],"calculated":[{"name":"A1","label":"{{function}}","function":"{{Q1}}*{{Q2}}"}],"uniques":true},"algorithm":{"name":"calculateOperation","params":{"method":"equivLiteral","keyboard":"NUMERICAL"}}}</t>
  </si>
  <si>
    <t>En una competición deportiva, el organizador ha dividido a los deportistas en {{Q1}} grupos de {{Q2}} personas cada uno. ¿Cuántos deportistas han participado en la competición?</t>
  </si>
  <si>
    <t>Han participado {{A1}} deportistas.</t>
  </si>
  <si>
    <t>Q1= Min= 5; Max= 10; Step= 1
Q2= Min= 10; Max= 30; Step= 1</t>
  </si>
  <si>
    <t>&lt;p&gt;Para averiguar el dividendo desconocido, hay que multiplicar el divisor y el cociente.&lt;/p&gt;&lt;p&gt;... : {{Q1}} grupos = {{Q2}} personas en cada grupo&lt;/p&gt;&lt;p&gt;{{Q2}} × {{Q1}} = {{A1}} participantes&lt;/p&gt;</t>
  </si>
  <si>
    <t>{"id":"M4-NyO-42d-A-2","stimulus":"&lt;p&gt;Em uma competição esportiva, o organizador dividiu os atletas em {{Q1}} grupos de {{Q2}} pessoas cada. Quantos atletas participaram da competição?&lt;/p&gt;","template":"&lt;p&gt;Participaram {{response}} atletas.&lt;/p&gt;","hint":"&lt;p&gt;A divisão é a operação inversa da multiplicação.&lt;/p&gt;","feedback":"&lt;p&gt;Para encontrar o dividendo desconhecido, multiplique o divisor pelo quociente.&lt;/p&gt;&lt;p style=\"text-align: center\"&gt;... : {{Q1}} grupos = {{Q2}} atletas em cada grupo&lt;/p&gt;&lt;p style=\"text-align: center\"&gt;{{Q1}} × {{Q2}} = {{A1}} atletas&lt;/p&gt;","seed":{"parameters":[{"name":"Q1","label":null,"min":5,"max":10,"step":1},{"name":"Q2","label":null,"min":10,"max":30,"step":1}],"calculated":[{"name":"A1","label":"{{function}}","function":"{{Q1}}*{{Q2}}"}],"uniques":true},"algorithm":{"name":"calculateOperation","params":{"method":"equivLiteral","keyboard":"NUMERICAL"}}}</t>
  </si>
  <si>
    <t>Una profesora ha repartido los cómics que se han donado al colegio entre los {{Q1}} estudiantes que los quieren. Después de distribuirlos, cada alumno ha recibido {{Q2}} cómics. ¿Cuántos han donado al colegio?</t>
  </si>
  <si>
    <t>Se han donado {{A1}} cómics.</t>
  </si>
  <si>
    <t>Q1= Min= 8; Max= 15; Step= 1
Q2= Min= 10; Max= 20; Step= 1</t>
  </si>
  <si>
    <t>&lt;p&gt;Para averiguar el dividendo desconocido, hay que multiplicar el divisor y el cociente.&lt;/p&gt;&lt;p&gt;... : {{Q1}} alumnos = {{Q2}} cómics a cada uno&lt;/p&gt;&lt;p&gt;{{Q1}} × {{Q2}} = {{A1}} cómics&lt;/p&gt;</t>
  </si>
  <si>
    <t>{"id":"M4-NyO-42d-A-3","stimulus":"&lt;p&gt;Uma escola recebeu uma doação de revistinhas em quadrinhos e a direção resolveu distribuí-las entre os {{Q1}} alunos que estavam interessados em ficar com elas. Se depois da distribuição cada aluno ficou com {{Q2}} revistinhas, quantas foram doadas para a escola?&lt;/p&gt;","template":"&lt;p&gt;Foram doadas {{response}} revistinhas.&lt;/p&gt;","hint":"&lt;p&gt;A divisão é a operação inversa da multiplicação.&lt;/p&gt;","feedback":"&lt;p&gt;Para encontrar o dividendo desconhecido, multiplique o divisor pelo quociente.&lt;/p&gt;&lt;p style=\"text-align: center\"&gt;... : {{Q1}} alunos = {{Q2}} revistinhas para cada um&lt;/p&gt;&lt;p style=\"text-align: center\"&gt;{{Q1}} × {{Q2}} = {{A1}} revistinhas&lt;/p&gt;","seed":{"parameters":[{"name":"Q1","label":null,"min":8,"max":15,"step":1},{"name":"Q2","label":null,"min":10,"max":20,"step":1}],"calculated":[{"name":"A1","label":"{{function}}","function":"{{Q1}}*{{Q2}}"}],"uniques":true},"algorithm":{"name":"calculateOperation","params":{"method":"equivLiteral","keyboard":"NUMERICAL"}}}</t>
  </si>
  <si>
    <t>M4-NyO-24a</t>
  </si>
  <si>
    <t>Lee fracciones con un dígito en numerador y hasta el número doce en el denominador (pasa número a texto)</t>
  </si>
  <si>
    <t>Une cada fracción con su expresión:
{{Q1}}/2   -   {{T1}} medios
{{Q2}}/7  -   {{T2}} séptimos
{{Q3}}/11  -   {{T3}} onceavos</t>
  </si>
  <si>
    <t>Q1-Q3= Min=2; Max=9; Step=1</t>
  </si>
  <si>
    <t>T1 = Lemonlib.numToWords({{Q1}}, 'es')
T2 = Lemonlib.numToWords({{Q2}}, 'es')
T3 = Lemonlib.numToWords({{Q3}}, 'es')</t>
  </si>
  <si>
    <t>Para leer una fracción, empieza por el numerador y a continuación por el denominador. Por ejemplo, 2/6 se lee &lt;i&gt;dos sextos.&lt;/i&gt;</t>
  </si>
  <si>
    <t>{"id":"M4-NyO-24a-I-1","stimulus":"&lt;p&gt;Arraste a forma como é lida essas frações.&lt;/p&gt;","hint":"&lt;p&gt;Para ler uma fração, comece com o numerador e depois o denominador. Por exemplo, &lt;span class=\"fr-math-v2 fr-draggable\" contenteditable=\"false\" data-original-math=\"\\(\\frac{2}{6}\\)\" draggable=\"true\"&gt;\\(\\frac{2}{6}\\)&lt;/span&gt; se lê &lt;i&gt;dois sextos.&lt;/i&gt;&lt;/p&gt;","feedback":"&lt;p&gt;Para ler uma fração, comece com o numerador e depois o denominador. Por exemplo, &lt;span class=\"fr-math-v2 fr-draggable\" contenteditable=\"false\" data-original-math=\"\\(\\frac{2}{6}\\)\" draggable=\"true\"&gt;\\(\\frac{2}{6}\\)&lt;/span&gt; se lê &lt;i&gt;dois sextos.&lt;/i&gt;&lt;/p&gt;","seed":{"parameters":[{"name":"Q1","label":null,"min":2,"max":9,"step":1},{"name":"Q2","label":null,"min":2,"max":9,"step":1},{"name":"Q3","label":null,"min":2,"max":9,"step":1}],"calculated":[{"name":"T1","label":"{{function}}","function":"Lemonlib.numToWords({{Q1}}, 'pt')","temp":true},{"name":"T2","label":"{{function}}","function":"Lemonlib.numToWords({{Q2}}, 'pt')","temp":true},{"name":"T3","label":"{{function}}","function":"Lemonlib.numToWords({{Q3}}, 'pt')","temp":true},{"name":"A1","label":"&lt;span class=\"fr-math-v2 fr-draggable\" contenteditable=\"false\" data-original-math=\"\\(\\frac{{{Q1}}}{2}\\)\" draggable=\"true\"&gt;\\(\\frac{{{Q1}}}{2}\\)&lt;/span&gt;","function":"{{T1}} meios"},{"name":"A2","label":"&lt;span class=\"fr-math-v2 fr-draggable\" contenteditable=\"false\" data-original-math=\"\\(\\frac{{{Q2}}}{7}\\)\" draggable=\"true\"&gt;\\(\\frac{{{Q2}}}{7}\\)&lt;/span&gt;","function":"{{T2}} sétimos"},{"name":"A3","label":"&lt;span class=\"fr-math-v2 fr-draggable\" contenteditable=\"false\" data-original-math=\"\\(\\frac{{{Q3}}}{11}\\)\" draggable=\"true\"&gt;\\(\\frac{{{Q3}}}{11}\\)&lt;/span&gt;","function":"{{T3}} onze avos"}],"uniques":true},"algorithm":{"name":"linkOperationResult","params":{"invert":true},"template":"Match list"}}</t>
  </si>
  <si>
    <t>Une cada fracción con su expresión:
{{Q1}}/3   -   {{T1}} tercios
{{Q2}}/8  -   {{T2}} octavos
{{Q3}}/12  -   {{T3}} doceavos</t>
  </si>
  <si>
    <t>Para leer una fracción, empieza por el numerador y a continuación por el denominador. Por ejemplo, 3/5 se lee &lt;i&gt;tres quintos.&lt;/i&gt;</t>
  </si>
  <si>
    <t>{"id":"M4-NyO-24a-I-2","stimulus":"&lt;p&gt;Arraste a forma como é lida essas frações.&lt;/p&gt;","hint":"&lt;p&gt;Para ler uma fração, comece com o numerador e depois o denominador. Por exemplo, &lt;span class=\"fr-math-v2 fr-draggable\" contenteditable=\"false\" data-original-math=\"\\(\\frac{3}{5}\\)\" draggable=\"true\"&gt;\\(\\frac{3}{5}\\)&lt;/span&gt; se lê &lt;i&gt;três quintos.&lt;/i&gt;&lt;/p&gt;","feedback":"&lt;p&gt;Para ler uma fração, comece com o numerador e depois o denominador. Por exemplo, &lt;span class=\"fr-math-v2 fr-draggable\" contenteditable=\"false\" data-original-math=\"\\(\\frac{3}{5}\\)\" draggable=\"true\"&gt;\\(\\frac{3}{5}\\)&lt;/span&gt; se lê &lt;i&gt;três quintos.&lt;/i&gt;&lt;/p&gt;","seed":{"parameters":[{"name":"Q1","label":null,"min":2,"max":9,"step":1},{"name":"Q2","label":null,"min":2,"max":9,"step":1},{"name":"Q3","label":null,"min":2,"max":9,"step":1}],"calculated":[{"name":"T1","label":"{{function}}","function":"Lemonlib.numToWords({{Q1}}, 'pt')","temp":true},{"name":"T2","label":"{{function}}","function":"Lemonlib.numToWords({{Q2}}, 'pt')","temp":true},{"name":"T3","label":"{{function}}","function":"Lemonlib.numToWords({{Q3}}, 'pt')","temp":true},{"name":"A1","label":"&lt;span class=\"fr-math-v2 fr-draggable\" contenteditable=\"false\" data-original-math=\"\\(\\frac{{{Q1}}}{3}\\)\" draggable=\"true\"&gt;\\(\\frac{{{Q1}}}{3}\\)&lt;/span&gt;","function":"{{T1}} terços"},{"name":"A2","label":"&lt;span class=\"fr-math-v2 fr-draggable\" contenteditable=\"false\" data-original-math=\"\\(\\frac{{{Q2}}}{8}\\)\" draggable=\"true\"&gt;\\(\\frac{{{Q2}}}{8}\\)&lt;/span&gt;","function":"{{T2}} oitavos"},{"name":"A3","label":"&lt;span class=\"fr-math-v2 fr-draggable\" contenteditable=\"false\" data-original-math=\"\\(\\frac{{{Q3}}}{12}\\)\" draggable=\"true\"&gt;\\(\\frac{{{Q3}}}{12}\\)&lt;/span&gt;","function":"{{T3}} doze avos"}],"uniques":true},"algorithm":{"name":"linkOperationResult","params":{"invert":true},"template":"Match list"}}</t>
  </si>
  <si>
    <t>Escribe con palabras la fracción {{Q1}}/5.</t>
  </si>
  <si>
    <t xml:space="preserve">La fracción se escribe como {{A1}}. </t>
  </si>
  <si>
    <t>Q1= Min=2; Max=9; Step=1</t>
  </si>
  <si>
    <t>T1 = Lemonlib.numToWords({{Q1}}, 'es')
A1="{{T1}} quintos"</t>
  </si>
  <si>
    <t>Para leer una fracción, empieza por el numerador y a continuación por el denominador. Por ejemplo, 7/11 se lee &lt;i&gt;siete onceavos.&lt;/i&gt;</t>
  </si>
  <si>
    <t>{"id":"M4-NyO-24a-E-1","stimulus":"&lt;p&gt;Escreva por extenso a fração &lt;span class=\"fr-math-v2 fr-draggable\" contenteditable=\"false\" data-original-math=\"\\(\\frac{{{Q1}}}{5}\\)\" draggable=\"true\"&gt;\\(\\frac{{{Q1}}}{5}\\)&lt;/span&gt;.&lt;/p&gt;","template":"&lt;p&gt;A fração é escrita como {{response}}.&lt;/p&gt;","hint":"&lt;p&gt;Para ler uma fração, comece com o numerador e depois o denominador. Por exemplo, &lt;span class=\"fr-math-v2 fr-draggable\" contenteditable=\"false\" data-original-math=\"\\(\\frac{7}{11}\\)\" draggable=\"true\"&gt;\\(\\frac{7}{11}\\)&lt;/span&gt; se lê &lt;i&gt;sete onze avos.&lt;/i&gt;&lt;/p&gt;","feedback":"&lt;p&gt;Para ler uma fração, comece com o numerador e depois o denominador. Por exemplo, &lt;span class=\"fr-math-v2 fr-draggable\" contenteditable=\"false\" data-original-math=\"\\(\\frac{7}{11}\\)\" draggable=\"true\"&gt;\\(\\frac{7}{11}\\)&lt;/span&gt; se lê &lt;i&gt;sete onze avos.&lt;/i&gt;&lt;/p&gt;","seed":{"parameters":[{"name":"Q1","label":null,"min":2,"max":9,"step":1}],"calculated":[{"name":"T1","label":"{{function}}","function":"Lemonlib.numToWords({{Q1}}, 'pt')","temp":true},{"name":"A1","label":"{{function}}","function":"{{T1}} quintos"}],"uniques":true},"algorithm":{"name":"calculateOperation","template":"Cloze with text"}}</t>
  </si>
  <si>
    <t>Escribe con palabras la fracción {{Q1}}/8.</t>
  </si>
  <si>
    <t>T1 = Lemonlib.numToWords({{Q1}}, 'es')
A1="{{T1}} octavos"</t>
  </si>
  <si>
    <t>Para leer una fracción, empieza por el numerador y a continuación por el denominador. Por ejemplo, 1/8 se lee &lt;i&gt;un octavo.&lt;/i&gt;</t>
  </si>
  <si>
    <t>{"id":"M4-NyO-24a-E-2","stimulus":"&lt;p&gt;Escreva por extenso a fração &lt;span class=\"fr-math-v2 fr-draggable\" contenteditable=\"false\" data-original-math=\"\\(\\frac{{{Q1}}}{8}\\)\" draggable=\"true\"&gt;\\(\\frac{{{Q1}}}{8}\\)&lt;/span&gt;.&lt;/p&gt;","template":"&lt;p&gt;A fração é escrita como {{response}}.&lt;/p&gt;","hint":"&lt;p&gt;Para ler uma fração, comece com o numerador e depois o denominador. Por exemplo, &lt;span class=\"fr-math-v2 fr-draggable\" contenteditable=\"false\" data-original-math=\"\\(\\frac{1}{8}\\)\" draggable=\"true\"&gt;\\(\\frac{1}{8}\\)&lt;/span&gt; se lê &lt;i&gt;um oitavo.&lt;/i&gt;&lt;/p&gt;","feedback":"&lt;p&gt;Para ler uma fração, comece com o numerador e depois o denominador. Por exemplo, &lt;span class=\"fr-math-v2 fr-draggable\" contenteditable=\"false\" data-original-math=\"\\(\\frac{1}{8}\\)\" draggable=\"true\"&gt;\\(\\frac{1}{8}\\)&lt;/span&gt; se lê &lt;i&gt;um oitavo.&lt;/i&gt;&lt;/p&gt;","seed":{"parameters":[{"name":"Q1","label":null,"min":2,"max":9,"step":1}],"calculated":[{"name":"T1","label":"{{function}}","function":"Lemonlib.numToWords({{Q1}}, 'pt')","temp":true},{"name":"A1","label":"{{function}}","function":"{{T1}} oitavos"}],"uniques":true},"algorithm":{"name":"calculateOperation","template":"Cloze with text"}}</t>
  </si>
  <si>
    <t>Escribe con palabras la fracción {{Q1}}/12.</t>
  </si>
  <si>
    <t>T1 = Lemonlib.numToWords({{Q1}}, 'es')
A1="{{T1}} doceavos"</t>
  </si>
  <si>
    <t>Para leer una fracción, empieza por el numerador y a continuación por el denominador. Por ejemplo, 2/5 se lee &lt;i&gt;dos quintos.&lt;/i&gt;</t>
  </si>
  <si>
    <t>{"id":"M4-NyO-24a-E-3","stimulus":"&lt;p&gt;Escreva por extenso a fração &lt;span class=\"fr-math-v2 fr-draggable\" contenteditable=\"false\" data-original-math=\"\\(\\frac{{{Q1}}}{12}\\)\" draggable=\"true\"&gt;\\(\\frac{{{Q1}}}{12}\\)&lt;/span&gt;.&lt;/p&gt;","template":"&lt;p&gt;A fração é escrita como {{response}}.&lt;/p&gt;","hint":"&lt;p&gt;Para ler uma fração, comece com o numerador e depois o denominador. Por exemplo, &lt;span class=\"fr-math-v2 fr-draggable\" contenteditable=\"false\" data-original-math=\"\\(\\frac{2}{5}\\)\" draggable=\"true\"&gt;\\(\\frac{2}{5}\\)&lt;/span&gt; se lê &lt;i&gt;dois quintos.&lt;/i&gt;&lt;/p&gt;","feedback":"&lt;p&gt;Para ler uma fração, comece com o numerador e depois o denominador. Por exemplo, &lt;span class=\"fr-math-v2 fr-draggable\" contenteditable=\"false\" data-original-math=\"\\(\\frac{2}{5}\\)\" draggable=\"true\"&gt;\\(\\frac{2}{5}\\)&lt;/span&gt; se lê &lt;i&gt;dois quintos.&lt;/i&gt;&lt;/p&gt;","seed":{"parameters":[{"name":"Q1","label":null,"min":2,"max":9,"step":1}],"calculated":[{"name":"T1","label":"{{function}}","function":"Lemonlib.numToWords({{Q1}}, 'pt')","temp":true},{"name":"A1","label":"{{function}}","function":"{{T1}} doze avos"}],"uniques":true},"algorithm":{"name":"calculateOperation","template":"Cloze with text"}}</t>
  </si>
  <si>
    <t>Pedro se ha comido {{Q1}}/8 de una tarta. Escribe esta fracción con palabras.</t>
  </si>
  <si>
    <t>Pedro se ha comido {{A1}} de la tarta.</t>
  </si>
  <si>
    <t>Q1= Min=2; Max=7; Step=1</t>
  </si>
  <si>
    <t>Para leer una fracción, empieza por el numerador y a continuación por el denominador. Por ejemplo, 2/9 se lee &lt;i&gt;dos novenos.&lt;/i&gt;</t>
  </si>
  <si>
    <t>{"id":"M4-NyO-24a-A-1","stimulus":"&lt;p&gt;Pedro comeu &lt;span class=\"fr-math-v2 fr-draggable\" contenteditable=\"false\" data-original-math=\"\\(\\frac{{{Q1}}}{8}\\)\" draggable=\"true\"&gt;\\(\\frac{{{Q1}}}{8}\\)&lt;/span&gt; de uma torta. Escreva esta fração por extenso.&lt;/p&gt;","template":"&lt;p&gt;Pedro comeu {{response}} da torta.&lt;/p&gt;","hint":"&lt;p&gt;Para ler uma fração, comece com o numerador e depois o denominador. Por exemplo, &lt;span class=\"fr-math-v2 fr-draggable\" contenteditable=\"false\" data-original-math=\"\\(\\frac{2}{9}\\)\" draggable=\"true\"&gt;\\(\\frac{2}{9}\\)&lt;/span&gt; se lê &lt;i&gt;dois nonos.&lt;/i&gt;&lt;/p&gt;","feedback":"&lt;p&gt;Para ler uma fração, comece com o numerador e depois o denominador. Por exemplo, &lt;span class=\"fr-math-v2 fr-draggable\" contenteditable=\"false\" data-original-math=\"\\(\\frac{2}{5}\\)\" draggable=\"true\"&gt;\\(\\frac{2}{5}\\)&lt;/span&gt; se lê &lt;i&gt;dois quintos.&lt;/i&gt;&lt;/p&gt;","seed":{"parameters":[{"name":"Q1","label":null,"min":2,"max":7,"step":1}],"calculated":[{"name":"T1","label":"{{function}}","function":"Lemonlib.numToWords({{Q1}}, 'pt')","temp":true},{"name":"A1","label":"{{function}}","function":"{{T1}} oitavos"}],"uniques":true},"algorithm":{"name":"calculateOperation","template":"Cloze with text"}}</t>
  </si>
  <si>
    <t>Se ha pintado {{Q1}}/12 de una pared. Escribe esta fracción con palabras.</t>
  </si>
  <si>
    <t>Se ha pintado {{A1}} de una pared.</t>
  </si>
  <si>
    <t>Q1= Min=2; Max=11; Step=1</t>
  </si>
  <si>
    <t>Para leer una fracción, empieza por el numerador y a continuación por el denominador.  Por ejemplo, 3/7 se lee &lt;i&gt;tres séptimos.&lt;/i&gt;</t>
  </si>
  <si>
    <t>{"id":"M4-NyO-24a-A-2","stimulus":"&lt;p&gt;Foram pintados &lt;span class=\"fr-math-v2 fr-draggable\" contenteditable=\"false\" data-original-math=\"\\(\\frac{{{Q1}}}{12}\\)\" draggable=\"true\"&gt;\\(\\frac{{{Q1}}}{12}\\)&lt;/span&gt; de uma parede. Escreva esta fração por extenso.&lt;/p&gt;","template":"&lt;p&gt;Foram pintados {{response}} da parede.&lt;/p&gt;","hint":"&lt;p&gt;Para ler uma fração, comece com o numerador e depois o denominador. Por exemplo, &lt;span class=\"fr-math-v2 fr-draggable\" contenteditable=\"false\" data-original-math=\"\\(\\frac{3}{7}\\)\" draggable=\"true\"&gt;\\(\\frac{3}{7}\\)&lt;/span&gt; se lê &lt;i&gt;três sétimos.&lt;/i&gt;&lt;/p&gt;","feedback":"&lt;p&gt;Para ler uma fração, comece com o numerador e depois o denominador. Por exemplo, &lt;span class=\"fr-math-v2 fr-draggable\" contenteditable=\"false\" data-original-math=\"\\(\\frac{3}{7}\\)\" draggable=\"true\"&gt;\\(\\frac{3}{7}\\)&lt;/span&gt; se lê &lt;i&gt;três sétimos.&lt;/i&gt;&lt;/p&gt;","seed":{"parameters":[{"name":"Q1","label":null,"min":2,"max":11,"step":1}],"calculated":[{"name":"T1","label":"{{function}}","function":"Lemonlib.numToWords({{Q1}}, 'pt')","temp":true},{"name":"A1","label":"{{function}}","function":"{{T1}} doze avos"}],"uniques":true},"algorithm":{"name":"calculateOperation","template":"Cloze with text"}}</t>
  </si>
  <si>
    <t>Javier ha tardado {{Q1}}/8 de una hora en hacer los ejercicios. Escribe esta fracción con palabras.</t>
  </si>
  <si>
    <t>Javier ha tardado {{A1}} de una hora.</t>
  </si>
  <si>
    <t>{"id":"M4-NyO-24a-A-3","stimulus":"&lt;p&gt;Javier levou &lt;span class=\"fr-math-v2 fr-draggable\" contenteditable=\"false\" data-original-math=\"\\(\\frac{{{Q1}}}{8}\\)\" draggable=\"true\"&gt;\\(\\frac{{{Q1}}}{8}\\)&lt;/span&gt; de uma hora para fazer os exercícios de uma lista. Escreva esta fração por extenso.&lt;/p&gt;","template":"&lt;p&gt;Javier levou {{response}} de uma hora.&lt;/p&gt;","hint":"&lt;p&gt;Para ler uma fração, comece com o numerador e depois o denominador. Por exemplo, &lt;span class=\"fr-math-v2 fr-draggable\" contenteditable=\"false\" data-original-math=\"\\(\\frac{1}{8}\\)\" draggable=\"true\"&gt;\\(\\frac{1}{8}\\)&lt;/span&gt; se lê &lt;i&gt;um oitavo.&lt;/i&gt;&lt;/p&gt;","feedback":"&lt;p&gt;Para ler uma fração, comece com o numerador e depois o denominador. Por exemplo, &lt;span class=\"fr-math-v2 fr-draggable\" contenteditable=\"false\" data-original-math=\"\\(\\frac{1}{8}\\)\" draggable=\"true\"&gt;\\(\\frac{1}{8}\\)&lt;/span&gt; se lê &lt;i&gt;um oitavo.&lt;/i&gt;&lt;/p&gt;","seed":{"parameters":[{"name":"Q1","label":null,"min":2,"max":7,"step":1}],"calculated":[{"name":"T1","label":"{{function}}","function":"Lemonlib.numToWords({{Q1}}, 'pt')","temp":true},{"name":"A1","label":"{{function}}","function":"{{T1}} oitavos"}],"uniques":true},"algorithm":{"name":"calculateOperation","template":"Cloze with text"}}</t>
  </si>
  <si>
    <t>Pilar ha gastado {{Q1}}/7 del saldo de su tarjeta de teléfono. Escribe esta fracción con palabras.</t>
  </si>
  <si>
    <t>Pilar ha gastado {{A1}} del saldo de su tarjeta.</t>
  </si>
  <si>
    <t>Q1= Min=2; Max=6; Step=1</t>
  </si>
  <si>
    <t>T1 = Lemonlib.numToWords({{Q1}}, 'es')
A1="{{T1}} séptimos"</t>
  </si>
  <si>
    <t>Para leer una fracción, empieza por el numerador y a continuación por el denominador. Por ejemplo, 4/5 se lee &lt;i&gt;cuatro quintos.&lt;/i&gt;</t>
  </si>
  <si>
    <t>{"id":"M4-NyO-24a-A-4","stimulus":"&lt;p&gt;Pérola gastou &lt;span class=\"fr-math-v2 fr-draggable\" contenteditable=\"false\" data-original-math=\"\\(\\frac{{{Q1}}}{7}\\)\" draggable=\"true\"&gt;\\(\\frac{{{Q1}}}{7}\\)&lt;/span&gt; do pacote de internet do celular dela. Escreva esta fração por extenso.&lt;/p&gt;","template":"&lt;p&gt;Pérola gastou {{response}} do pacote de internet.&lt;/p&gt;","hint":"&lt;p&gt;Para ler uma fração, comece com o numerador e depois o denominador. Por exemplo, &lt;span class=\"fr-math-v2 fr-draggable\" contenteditable=\"false\" data-original-math=\"\\(\\frac{4}{5}\\)\" draggable=\"true\"&gt;\\(\\frac{4}{5}\\)&lt;/span&gt; se lê &lt;i&gt;quatro quintos.&lt;/i&gt;&lt;/p&gt;","feedback":"&lt;p&gt;Para ler uma fração, comece com o numerador e depois o denominador. Por exemplo, &lt;span class=\"fr-math-v2 fr-draggable\" contenteditable=\"false\" data-original-math=\"\\(\\frac{4}{5}\\)\" draggable=\"true\"&gt;\\(\\frac{4}{5}\\)&lt;/span&gt; se lê &lt;i&gt;quatro quintos.&lt;/i&gt;&lt;/p&gt;","seed":{"parameters":[{"name":"Q1","label":null,"min":2,"max":6,"step":1}],"calculated":[{"name":"T1","label":"{{function}}","function":"Lemonlib.numToWords({{Q1}}, 'pt')","temp":true},{"name":"A1","label":"{{function}}","function":"{{T1}} sétimos"}],"uniques":true},"algorithm":{"name":"calculateOperation","template":"Cloze with text"}}</t>
  </si>
  <si>
    <t>Un incendio ha destruido {{Q1}}/5 del bosque que hay alrededor del pueblo de Vicente. Escribe esta fracción con palabras.</t>
  </si>
  <si>
    <t>El incendio ha destruído {{A1}} de la superficie del bosque.</t>
  </si>
  <si>
    <t>Q1= Min=2; Max=4; Step=1</t>
  </si>
  <si>
    <t>Para leer una fracción, empieza por el numerador y a continuación por el denominador. Por ejemplo, 2/3 se lee &lt;i&gt;dos tercios.&lt;/i&gt;</t>
  </si>
  <si>
    <t>{"id":"M4-NyO-24a-A-5","stimulus":"&lt;p&gt;Um incêndio destruiu &lt;span class=\"fr-math-v2 fr-draggable\" contenteditable=\"false\" data-original-math=\"\\(\\frac{{{Q1}}}{5}\\)\" draggable=\"true\"&gt;\\(\\frac{{{Q1}}}{5}\\)&lt;/span&gt; de uma floresta no Pantanal. Escreva esta fração por extenso.&lt;/p&gt;","template":"&lt;p&gt;O incêndio destruiu {{response}} da floresta.&lt;/p&gt;","hint":"&lt;p&gt;Para ler uma fração, comece com o numerador e depois o denominador. Por exemplo, &lt;span class=\"fr-math-v2 fr-draggable\" contenteditable=\"false\" data-original-math=\"\\(\\frac{2}{3}\\)\" draggable=\"true\"&gt;\\(\\frac{2}{3}\\)&lt;/span&gt; se lê &lt;i&gt;dois terços.&lt;/i&gt;&lt;/p&gt;","feedback":"&lt;p&gt;Para ler uma fração, comece com o numerador e depois o denominador. Por exemplo, &lt;span class=\"fr-math-v2 fr-draggable\" contenteditable=\"false\" data-original-math=\"\\(\\frac{2}{3}\\)\" draggable=\"true\"&gt;\\(\\frac{2}{3}\\)&lt;/span&gt; se lê &lt;i&gt;dois terços.&lt;/i&gt;&lt;/p&gt;","seed":{"parameters":[{"name":"Q1","label":null,"min":2,"max":4,"step":1}],"calculated":[{"name":"T1","label":"{{function}}","function":"Lemonlib.numToWords({{Q1}}, 'pt')","temp":true},{"name":"A1","label":"{{function}}","function":"{{T1}} quintos"}],"uniques":true},"algorithm":{"name":"calculateOperation","template":"Cloze with text"}}</t>
  </si>
  <si>
    <t>M4-NyO-24b</t>
  </si>
  <si>
    <t>Escribe fracciones con un dígito en numerador y hasta el número doce en el denominador (pasa texto a número)</t>
  </si>
  <si>
    <t>Señala las fracciones que están correctamente escritas.
{{Q1}}/2: {{T1}} medios*
{{Q2}}/7: {{T2}} séptimos*
{{Q3}}/10: {{T3}} décimos*
{{Q4}}/11: {{T4}} onceavos*
{{Q5}}/6: {{T5}} octavos
{{Q6}}/4: {{T6}} novenos
{{Q7}}/12: {{T7}} onceavos
{{Q8}}/9: {{T8}} tercios
(Se ven 3: 2 correctas, 1 incorrecta)</t>
  </si>
  <si>
    <t>Q1-Q8= Min=2; Max=9; Step=1</t>
  </si>
  <si>
    <t>T1 = Lemonlib.numToWords({{Q1}}, 'es')
T2 = Lemonlib.numToWords({{Q2}}, 'es')
T3 = Lemonlib.numToWords({{Q3}}, 'es')
T4 = Lemonlib.numToWords({{Q4}}, 'es')
T5 = Lemonlib.numToWords({{Q5}}, 'es')
T6 = Lemonlib.numToWords({{Q6}}, 'es')
T7 = Lemonlib.numToWords({{Q7}}, 'es')
T8 = Lemonlib.numToWords({{Q8}}, 'es')</t>
  </si>
  <si>
    <t>Para leer una fracción, empieza por el numerador y sigue con el denominador. Por ejemplo, 3/5 se lee &lt;i&gt;tres quintos.&lt;/i&gt;</t>
  </si>
  <si>
    <t>Para leer una fracción, empieza por el numerador y sigue con el denominador. 
A5=La fracción {{Q5}/6 se lee &lt;i&gt;{{T5}} sextos.&lt;/i&gt;
A6=La fracción {{Q6}}/4 se lee &lt;i&gt;{{T6}} cuartos.&lt;/i&gt;
A7=La fracción {{Q7}}/12 se lee &lt;i&gt;{{T7}} doceavos.&lt;/i&gt;
A8=La fracción {{Q8}}/3 se lee &lt;i&gt;{{T8}} tercios.&lt;/i&gt;</t>
  </si>
  <si>
    <t>{"id":"M4-NyO-24b-I-1","stimulus":"&lt;p&gt;Marque as frações que estão escritas corretamente.&lt;/p&gt;","hint":"&lt;p&gt;Para ler uma fração, comece com o numerador e depois o denominador. Por exemplo, &lt;span class=\"fr-math-v2 fr-draggable\" contenteditable=\"false\" data-original-math=\"\\(\\frac{3}{5}\\)\" draggable=\"true\"&gt;\\(\\frac{3}{5}\\)&lt;/span&gt; se lê &lt;i&gt;três quintos.&lt;/i&gt;&lt;/p&gt;","feedback":"&lt;p&gt;Para ler uma fração, comece com o numerador e depois o denominador. Por exemplo, &lt;span class=\"fr-math-v2 fr-draggable\" contenteditable=\"false\" data-original-math=\"\\(\\frac{3}{5}\\)\" draggable=\"true\"&gt;\\(\\frac{3}{5}\\)&lt;/span&gt; se lê &lt;i&gt;três quintos.&lt;/i&gt;&lt;/p&gt;","seed":{"parameters":[{"name":"Q1","label":null,"min":2,"max":9,"step":1},{"name":"Q2","label":null,"min":2,"max":9,"step":1},{"name":"Q3","label":null,"min":2,"max":9,"step":1},{"name":"Q4","label":null,"min":2,"max":9,"step":1},{"name":"Q5","label":null,"min":2,"max":9,"step":1},{"name":"Q6","label":null,"min":2,"max":9,"step":1},{"name":"Q7","label":null,"min":2,"max":9,"step":1},{"name":"Q8","label":null,"min":2,"max":9,"step":1}],"calculated":[{"name":"T1","label":"{{function}}","function":"Lemonlib.numToWords({{Q1}}, 'pt')","temp":true},{"name":"T2","label":"{{function}}","function":"Lemonlib.numToWords({{Q2}}, 'pt')","temp":true},{"name":"T3","label":"{{function}}","function":"Lemonlib.numToWords({{Q3}}, 'pt')","temp":true},{"name":"T4","label":"{{function}}","function":"Lemonlib.numToWords({{Q4}}, 'pt')","temp":true},{"name":"T5","label":"{{function}}","function":"Lemonlib.numToWords({{Q5}}, 'pt')","temp":true},{"name":"T6","label":"{{function}}","function":"Lemonlib.numToWords({{Q6}}, 'pt')","temp":true},{"name":"T7","label":"{{function}}","function":"Lemonlib.numToWords({{Q7}}, 'pt')","temp":true},{"name":"T8","label":"{{function}}","function":"Lemonlib.numToWords({{Q8}}, 'pt')","temp":true},{"name":"A1","label":"&lt;span class=\"fr-math-v2 fr-draggable\" contenteditable=\"false\" data-original-math=\"\\(\\frac{{{Q1}}}{2}\\)\" draggable=\"true\"&gt;\\(\\frac{{{Q1}}}{2}\\)&lt;/span&gt; : {{T1}} meios"},{"name":"A2","label":"&lt;span class=\"fr-math-v2 fr-draggable\" contenteditable=\"false\" data-original-math=\"\\(\\frac{{{Q2}}}{7}\\)\" draggable=\"true\"&gt;\\(\\frac{{{Q2}}}{7}\\)&lt;/span&gt;: {{T2}} sétimos"},{"name":"A3","label":"&lt;span class=\"fr-math-v2 fr-draggable\" contenteditable=\"false\" data-original-math=\"\\(\\frac{{{Q3}}}{10}\\)\" draggable=\"true\"&gt;\\(\\frac{{{Q3}}}{10}\\)&lt;/span&gt; : {{T3}} décimos"},{"name":"A4","label":"&lt;span class=\"fr-math-v2 fr-draggable\" contenteditable=\"false\" data-original-math=\"\\(\\frac{{{Q4}}}{11}\\)\" draggable=\"true\"&gt;\\(\\frac{{{Q4}}}{11}\\)&lt;/span&gt; : {{T4}} onze avos"},{"name":"A5","label":"&lt;span class=\"fr-math-v2 fr-draggable\" contenteditable=\"false\" data-original-math=\"\\(\\frac{{{Q5}}}{6}\\)\" draggable=\"true\"&gt;\\(\\frac{{{Q5}}}{6}\\)&lt;/span&gt; : {{T5}} oitavos","incorrect":true,"feedback":"&lt;p&gt;A fração &lt;span class=\"fr-math-v2 fr-draggable\" contenteditable=\"false\" data-original-math=\"\\(\\frac{{{Q5}}}{6}\\)\" draggable=\"true\"&gt;\\(\\frac{{{Q5}}}{6}\\)&lt;/span&gt; se lê &lt;i&gt;{{T5}} sextos.&lt;/i&gt;&lt;/p&gt;"},{"name":"A6","label":"&lt;span class=\"fr-math-v2 fr-draggable\" contenteditable=\"false\" data-original-math=\"\\(\\frac{{{Q6}}}{4}\\)\" draggable=\"true\"&gt;\\(\\frac{{{Q6}}}{4}\\)&lt;/span&gt; : {{T6}} nonos","incorrect":true,"feedback":"&lt;p&gt;A fração &lt;span class=\"fr-math-v2 fr-draggable\" contenteditable=\"false\" data-original-math=\"\\(\\frac{{{Q6}}}{4}\\)\" draggable=\"true\"&gt;\\(\\frac{{{Q6}}}{4}\\)&lt;/span&gt; se lê &lt;i&gt;{{T6}} quartos.&lt;/i&gt;&lt;/p&gt;"},{"name":"A7","label":"&lt;span class=\"fr-math-v2 fr-draggable\" contenteditable=\"false\" data-original-math=\"\\(\\frac{{{Q7}}}{12}\\)\" draggable=\"true\"&gt;\\(\\frac{{{Q7}}}{12}\\)&lt;/span&gt; : {{T7}} onze avos","incorrect":true,"feedback":"&lt;p&gt;A fração &lt;span class=\"fr-math-v2 fr-draggable\" contenteditable=\"false\" data-original-math=\"\\(\\frac{{{Q7}}}{12}\\)\" draggable=\"true\"&gt;\\(\\frac{{{Q7}}}{12}\\)&lt;/span&gt; se lê &lt;i&gt;{{T7}} doze avos.&lt;/i&gt;&lt;/p&gt;"},{"name":"A8","label":"&lt;span class=\"fr-math-v2 fr-draggable\" contenteditable=\"false\" data-original-math=\"\\(\\frac{{{Q8}}}{9}\\)\" draggable=\"true\"&gt;\\(\\frac{{{Q8}}}{9}\\)&lt;/span&gt; : {{T8}} terços","incorrect":true,"feedback":"&lt;p&gt;A fração &lt;span class=\"fr-math-v2 fr-draggable\" contenteditable=\"false\" data-original-math=\"\\(\\frac{{{Q8}}}{9}\\)\" draggable=\"true\"&gt;\\(\\frac{{{Q8}}}{9}\\)&lt;/span&gt; se lê &lt;i&gt;{{T8}} terços.&lt;/i&gt;&lt;/p&gt;"}],"uniques":true},"algorithm":{"name":"trueFalse","template":"Multiple choice – multiple response","params":{"countCorrect":2,"countIncorrect":1,"showCheckIcon":false,
            "columns": 3
        }
    }
}</t>
  </si>
  <si>
    <t>Escribe las siguientes fracciones.</t>
  </si>
  <si>
    <t>{{T1}} medios: {{A1}}
{{T2}} doceavos: {{A2}}</t>
  </si>
  <si>
    <t>Q1-Q2= Min=2; Max=9; Step=1</t>
  </si>
  <si>
    <t>T1 = Lemonlib.numToWords({{Q1}}, 'es')
T2 = Lemonlib.numToWords({{Q2}}, 'es')
A1=\\frac{{{Q1}}}{2}
A2=\\frac{{{Q2}}}{12}</t>
  </si>
  <si>
    <t>Para escribir una fracción, empieza por el numerador y sigue con el denominador. Por ejemplo, tres quintos se escribe 3/5.</t>
  </si>
  <si>
    <t>{"id":"M4-NyO-24b-E-1","stimulus":"&lt;p&gt;Escreva as seguintes frações.&lt;/p&gt;","template":"&lt;p&gt;{{T1}} meios: {{response}}&lt;/p&gt;&lt;p&gt;{{T2}} doze avos: {{response}}&lt;/p&gt;","hint":"&lt;p&gt;Para escrever uma fração, comece com o numerador e depois o denominador. Por exemplo, três quintos se escreve &lt;span class=\"fr-math-v2 fr-draggable\" contenteditable=\"false\" data-original-math=\"\\(\\frac{3}{5}\\)\" draggable=\"true\"&gt;\\(\\frac{3}{5}\\)&lt;/span&gt;.&lt;/p&gt;","feedback":"&lt;p&gt;Para escrever uma fração, comece com o numerador e depois o denominador. Por exemplo, três quintos se escreve &lt;span class=\"fr-math-v2 fr-draggable\" contenteditable=\"false\" data-original-math=\"\\(\\frac{3}{5}\\)\" draggable=\"true\"&gt;\\(\\frac{3}{5}\\)&lt;/span&gt;.&lt;/p&gt;","seed":{"parameters":[{"name":"Q1","label":null,"min":2,"max":9,"step":1},{"name":"Q2","label":null,"min":2,"max":9,"step":1}],"calculated":[{"name":"T1","label":"{{function}}","function":"Lemonlib.numToWords({{Q1}}, 'pt')","temp":true},{"name":"T2","label":"{{function}}","function":"Lemonlib.numToWords({{Q2}}, 'pt')","temp":true},{"name":"A1","label":"{{function}}","function":"\\frac{{{Q1}}}{2}"},{"name":"A2","label":"{{function}}","function":"\\frac{{{Q2}}}{12}"}],"uniques":true},"algorithm":{"name":"calculateOperation","params":{"method":"equivLiteral","keyboard":"INTERMEDIATE"}}}</t>
  </si>
  <si>
    <t>{{T1}} tercios: {{A1}}
{{T2}} onceavos: {{A2}}</t>
  </si>
  <si>
    <t>T1 = Lemonlib.numToWords({{Q1}}, 'es')
T2 = Lemonlib.numToWords({{Q2}}, 'es')
A1=\\frac{{{Q1}}}{3}
A2=\\frac{{{Q2}}}{11}</t>
  </si>
  <si>
    <t>Para escribir una fracción, empieza por el numerador y sigue con el denominador. Por ejemplo, dos tercios se escribe 2/3.</t>
  </si>
  <si>
    <t>{"id":"M4-NyO-24b-E-2","stimulus":"&lt;p&gt;Escreva as seguintes frações.&lt;/p&gt;","template":"&lt;p&gt;{{T1}} terços: {{response}}&lt;/p&gt;&lt;p&gt;{{T2}} onze avos: {{response}}&lt;/p&gt;","hint":"&lt;p&gt;Para escrever uma fração, comece com o numerador e depois o denominador. Por exemplo, dois terços se escreve &lt;span class=\"fr-math-v2 fr-draggable\" contenteditable=\"false\" data-original-math=\"\\(\\frac{2}{3}\\)\" draggable=\"true\"&gt;\\(\\frac{2}{3}\\)&lt;/span&gt;.&lt;/p&gt;","feedback":"&lt;p&gt;Para escrever uma fração, comece com o numerador e depois o denominador. Por exemplo, dois terços se escreve &lt;span class=\"fr-math-v2 fr-draggable\" contenteditable=\"false\" data-original-math=\"\\(\\frac{2}{3}\\)\" draggable=\"true\"&gt;\\(\\frac{2}{3}\\)&lt;/span&gt;.&lt;/p&gt;","seed":{"parameters":[{"name":"Q1","label":null,"min":2,"max":9,"step":1},{"name":"Q2","label":null,"min":2,"max":9,"step":1}],"calculated":[{"name":"T1","label":"{{function}}","function":"Lemonlib.numToWords({{Q1}}, 'pt')","temp":true},{"name":"T2","label":"{{function}}","function":"Lemonlib.numToWords({{Q2}}, 'pt')","temp":true},{"name":"A1","label":"{{function}}","function":"\\frac{{{Q1}}}{3}"},{"name":"A2","label":"{{function}}","function":"\\frac{{{Q2}}}{11}"}],"uniques":true},"algorithm":{"name":"calculateOperation","params":{"method":"equivLiteral","keyboard":"INTERMEDIATE"}}}</t>
  </si>
  <si>
    <t>{{T1}} cuartos: {{A1}}
{{T2}} décimos: {{A2}}</t>
  </si>
  <si>
    <t>T1 = Lemonlib.numToWords({{Q1}}, 'es')
T2 = Lemonlib.numToWords({{Q2}}, 'es')
A1=\\frac{{{Q1}}}{4}
A2=\\frac{{{Q2}}}{10}</t>
  </si>
  <si>
    <t>Para escribir una fracción, empieza por el numerador y sigue con el denominador. Por ejemplo, un medio se escribe 1/2.</t>
  </si>
  <si>
    <t>{"id":"M4-NyO-24b-E-3","stimulus":"&lt;p&gt;Escreva as seguintes frações.&lt;/p&gt;","template":"&lt;p&gt;{{T1}} quartos: {{response}}&lt;/p&gt;&lt;p&gt;{{T2}} décimos: {{response}}&lt;/p&gt;","hint":"&lt;p&gt;Para escrever uma fração, comece com o numerador e depois o denominador. Por exemplo, um meio se escreve &lt;span class=\"fr-math-v2 fr-draggable\" contenteditable=\"false\" data-original-math=\"\\(\\frac{1}{2}\\)\" draggable=\"true\"&gt;\\(\\frac{1}{2}\\)&lt;/span&gt;.&lt;/p&gt;","feedback":"&lt;p&gt;Para escrever uma fração, comece com o numerador e depois o denominador. Por exemplo, um meio se escreve &lt;span class=\"fr-math-v2 fr-draggable\" contenteditable=\"false\" data-original-math=\"\\(\\frac{1}{2}\\)\" draggable=\"true\"&gt;\\(\\frac{1}{2}\\)&lt;/span&gt;.&lt;/p&gt;","seed":{"parameters":[{"name":"Q1","label":null,"min":2,"max":9,"step":1},{"name":"Q2","label":null,"min":2,"max":9,"step":1}],"calculated":[{"name":"T1","label":"{{function}}","function":"Lemonlib.numToWords({{Q1}}, 'pt')","temp":true},{"name":"T2","label":"{{function}}","function":"Lemonlib.numToWords({{Q2}}, 'pt')","temp":true},{"name":"A1","label":"{{function}}","function":"\\frac{{{Q1}}}{4}"},{"name":"A2","label":"{{function}}","function":"\\frac{{{Q2}}}{10}"}],"uniques":true},"algorithm":{"name":"calculateOperation","params":{"method":"equivLiteral","keyboard":"INTERMEDIATE"}}}</t>
  </si>
  <si>
    <t>Sofía se ha comido {{T1}} octavos de una pizza. Escribe esta fracción.</t>
  </si>
  <si>
    <t>Sofía se ha comido {{A1}} de la pizza.</t>
  </si>
  <si>
    <t>T1 = Lemonlib.numToWords({{Q1}}, 'es')
A1=\\frac{{{Q1}}}{8}</t>
  </si>
  <si>
    <t>Para escribir una fracción, empieza por el numerador y sigue con el denominador. Por ejemplo, dos quintos se escribe 2/5.</t>
  </si>
  <si>
    <t>{"id":"M4-NyO-24b-A-1","stimulus":"&lt;p&gt;Sofia comeu {{T1}} oitavos de uma pizza. Escreva esta fração.&lt;/p&gt;","template":"&lt;p&gt;Sofia comeu {{response}} da pizza.&lt;/p&gt;","hint":"&lt;p&gt;Para escrever uma fração, comece com o numerador e depois o denominador. Por exemplo, dois quintos se escreve &lt;span class=\"fr-math-v2 fr-draggable\" contenteditable=\"false\" data-original-math=\"\\(\\frac{2}{5}\\)\" draggable=\"true\"&gt;\\(\\frac{2}{5}\\)&lt;/span&gt;.&lt;/p&gt;","feedback":"&lt;p&gt;Para escrever uma fração, comece com o numerador e depois o denominador. Por exemplo, dois quintos se escreve &lt;span class=\"fr-math-v2 fr-draggable\" contenteditable=\"false\" data-original-math=\"\\(\\frac{2}{5}\\)\" draggable=\"true\"&gt;\\(\\frac{2}{5}\\)&lt;/span&gt;.&lt;/p&gt;","seed":{"parameters":[{"name":"Q1","label":null,"min":2,"max":7,"step":1}],"calculated":[{"name":"T1","label":"{{function}}","function":"Lemonlib.numToWords({{Q1}}, 'pt')","temp":true},{"name":"A1","label":"{{function}}","function":"\\frac{{{Q1}}}{8}"}],"uniques":true},"algorithm":{"name":"calculateOperation","params":{"method":"equivLiteral","keyboard":"INTERMEDIATE"}}}</t>
  </si>
  <si>
    <t>Ya se han consumido {{T1}} novenos del tiempo total de un partido de fútbol. Escribe esta fracción.</t>
  </si>
  <si>
    <t>Se han consumido {{A1}} del tiempo del partido.</t>
  </si>
  <si>
    <t>Q1= Min=2; Max=8; Step=1</t>
  </si>
  <si>
    <t>T1 = Lemonlib.numToWords({{Q1}}, 'es')
A1=\\frac{{{Q1}}}{9}</t>
  </si>
  <si>
    <t>Para escribir una fracción, empieza por el numerador y sigue con el denominador. Por ejemplo, tres cuartos se escribe 3/4.</t>
  </si>
  <si>
    <t>{"id":"M4-NyO-24b-A-2","stimulus":"&lt;p&gt;Já se passaram {{T1}} nonos do tempo total de uma partida de futebol. Escreva esta fração.&lt;/p&gt;","template":"&lt;p&gt;Já se passaram {{response}} do tempo da partida.&lt;/p&gt;","hint":"&lt;p&gt;Para escrever uma fração, comece com o numerador e depois o denominador. Por exemplo, três quartos se escreve &lt;span class=\"fr-math-v2 fr-draggable\" contenteditable=\"false\" data-original-math=\"\\(\\frac{3}{4}\\)\" draggable=\"true\"&gt;\\(\\frac{3}{4}\\)&lt;/span&gt;.&lt;/p&gt;","feedback":"&lt;p&gt;Para escrever uma fração, comece com o numerador e depois o denominador. Por exemplo, três quartos se escreve &lt;span class=\"fr-math-v2 fr-draggable\" contenteditable=\"false\" data-original-math=\"\\(\\frac{3}{4}\\)\" draggable=\"true\"&gt;\\(\\frac{3}{4}\\)&lt;/span&gt;.&lt;/p&gt;","seed":{"parameters":[{"name":"Q1","label":null,"min":2,"max":8,"step":1}],"calculated":[{"name":"T1","label":"{{function}}","function":"Lemonlib.numToWords({{Q1}}, 'pt')","temp":true},{"name":"A1","label":"{{function}}","function":"\\frac{{{Q1}}}{9}"}],"uniques":true},"algorithm":{"name":"calculateOperation","params":{"method":"equivLiteral","keyboard":"INTERMEDIATE"}}}</t>
  </si>
  <si>
    <t>Un camarero ha gastado {{T1}} sextos de una botella de leche. Escribe esta fracción.</t>
  </si>
  <si>
    <t>El camarero ha gastado {{A1}} de la botella.</t>
  </si>
  <si>
    <t>Q1= Min=2; Max=5; Step=1</t>
  </si>
  <si>
    <t>T1 = Lemonlib.numToWords({{Q1}}, 'es')
A1=\\frac{{{Q1}}}{6}</t>
  </si>
  <si>
    <t>{"id":"M4-NyO-24b-A-3","stimulus":"&lt;p&gt;Um cozinheiro usou {{T1}} sextos de uma garrafa de leite. Escreva esta fração.&lt;/p&gt;","template":"&lt;p&gt;O cozinheiro usou {{response}} da garrafa.&lt;/p&gt;","hint":"&lt;p&gt;Para escrever uma fração, comece com o numerador e depois o denominador. Por exemplo, três quartos se escreve &lt;span class=\"fr-math-v2 fr-draggable\" contenteditable=\"false\" data-original-math=\"\\(\\frac{3}{4}\\)\" draggable=\"true\"&gt;\\(\\frac{3}{4}\\)&lt;/span&gt;.&lt;/p&gt;","feedback":"&lt;p&gt;Para escrever uma fração, comece com o numerador e depois o denominador. Por exemplo, três quartos se escreve &lt;span class=\"fr-math-v2 fr-draggable\" contenteditable=\"false\" data-original-math=\"\\(\\frac{3}{4}\\)\" draggable=\"true\"&gt;\\(\\frac{3}{4}\\)&lt;/span&gt;.&lt;/p&gt;","seed":{"parameters":[{"name":"Q1","label":null,"min":2,"max":5,"step":1}],"calculated":[{"name":"T1","label":"{{function}}","function":"Lemonlib.numToWords({{Q1}}, 'pt')","temp":true},{"name":"A1","label":"{{function}}","function":"\\frac{{{Q1}}}{6}"}],"uniques":true},"algorithm":{"name":"calculateOperation","params":{"method":"equivLiteral","keyboard":"INTERMEDIATE"}}}</t>
  </si>
  <si>
    <t>Un hortelano ha labrado {{T1}} séptimos de su huerto. Escribe esta fracción.</t>
  </si>
  <si>
    <t>El hortelano ha labrado {{A1}} del huerto.</t>
  </si>
  <si>
    <t>T1 = Lemonlib.numToWords({{Q1}}, 'es')
A1=\\frac{{{Q1}}}{7}</t>
  </si>
  <si>
    <t>Para escribir una fracción, empieza por el numerador y sigue con el denominador. Por ejemplo, cuatro quintos se escribe 4/5.</t>
  </si>
  <si>
    <t>{"id":"M4-NyO-24b-A-4","stimulus":"&lt;p&gt;Um jardineiro regou {{T1}} sétimos de seu jardim. Escreva esta fração.&lt;/p&gt;","template":"&lt;p&gt;O jardineiro regou {{response}} do jardim.&lt;/p&gt;","hint":"&lt;p&gt;Para escrever uma fração, comece com o numerador e depois o denominador. Por exemplo, quatro quintos se escreve &lt;span class=\"fr-math-v2 fr-draggable\" contenteditable=\"false\" data-original-math=\"\\(\\frac{4}{5}\\)\" draggable=\"true\"&gt;\\(\\frac{4}{5}\\)&lt;/span&gt;.&lt;/p&gt;","feedback":"&lt;p&gt;Para escrever uma fração, comece com o numerador e depois o denominador. Por exemplo, quatro quintos se escreve &lt;span class=\"fr-math-v2 fr-draggable\" contenteditable=\"false\" data-original-math=\"\\(\\frac{4}{5}\\)\" draggable=\"true\"&gt;\\(\\frac{4}{5}\\)&lt;/span&gt;.&lt;/p&gt;","seed":{"parameters":[{"name":"Q1","label":null,"min":2,"max":6,"step":1}],"calculated":[{"name":"T1","label":"{{function}}","function":"Lemonlib.numToWords({{Q1}}, 'pt')","temp":true},{"name":"A1","label":"{{function}}","function":"\\frac{{{Q1}}}{7}"}],"uniques":true},"algorithm":{"name":"calculateOperation","params":{"method":"equivLiteral","keyboard":"INTERMEDIATE"}}}</t>
  </si>
  <si>
    <t>Una profesora ha corregido {{T1}} doceavos de los exámenes. Escribe esta fracción.</t>
  </si>
  <si>
    <t>La profesora ha corregido {{A1}} de los exámenes.</t>
  </si>
  <si>
    <t>T1 = Lemonlib.numToWords({{Q1}}, 'es')
A1=\\frac{{{Q1}}}{12}</t>
  </si>
  <si>
    <t>{"id":"M4-NyO-24b-A-5","stimulus":"&lt;p&gt;Uma professora corrigiu {{T1}} doze avos dos exames. Escreva esta fração.&lt;/p&gt;","template":"&lt;p&gt;A professora corrigiu {{response}} dos exames.&lt;/p&gt;","hint":"&lt;p&gt;Para escrever uma fração, comece com o numerador e depois o denominador. Por exemplo, três quintos se escreve &lt;span class=\"fr-math-v2 fr-draggable\" contenteditable=\"false\" data-original-math=\"\\(\\frac{3}{5}\\)\" draggable=\"true\"&gt;\\(\\frac{3}{5}\\)&lt;/span&gt;.&lt;/p&gt;","feedback":"&lt;p&gt;Para escrever uma fração, comece com o numerador e depois o denominador. Por exemplo, três quintos se escreve &lt;span class=\"fr-math-v2 fr-draggable\" contenteditable=\"false\" data-original-math=\"\\(\\frac{3}{5}\\)\" draggable=\"true\"&gt;\\(\\frac{3}{5}\\)&lt;/span&gt;.&lt;/p&gt;","seed":{"parameters":[{"name":"Q1","label":null,"min":2,"max":11,"step":1}],"calculated":[{"name":"T1","label":"{{function}}","function":"Lemonlib.numToWords({{Q1}}, 'pt')","temp":true},{"name":"A1","label":"{{function}}","function":"\\frac{{{Q1}}}{12}"}],"uniques":true},"algorithm":{"name":"calculateOperation","params":{"method":"equivLiteral","keyboard":"INTERMEDIATE"}}}</t>
  </si>
  <si>
    <t>M4-NyO-24d</t>
  </si>
  <si>
    <t>Nombra los términos de la fracción: numerador y denominador</t>
  </si>
  <si>
    <t>En la fracción {{Q1}}/{{T1}}, ¿qué es {{Q1}}?</t>
  </si>
  <si>
    <t>{{Q1}} es el {{group1}}.</t>
  </si>
  <si>
    <t>Q1= Min= 1; Max= 5; Step= 1
Q2= Min= 1; Max= 5; Step= 1</t>
  </si>
  <si>
    <t>T1 = {{Q1}}+{{Q2}}
group1 = numerador*, denominador</t>
  </si>
  <si>
    <t>Los términos de una fracción son: numerador/denominador.</t>
  </si>
  <si>
    <t>{"id":"M4-NyO-24d-I-1","stimulus":"&lt;p&gt;Na fração &lt;span class=\"fr-math-v2 fr-draggable\" contenteditable=\"false\" data-original-math=\"\\(\\frac{{{Q1}}}{{{T1}}}\\)\" draggable=\"true\"&gt;\\(\\frac{{{Q1}}}{{{T1}}}\\)&lt;/span&gt;, como é chamado o número {{Q1}}?&lt;/p&gt;","template":"&lt;p&gt;O {{Q1}} é o {{response}}.&lt;/p&gt;","hint":"&lt;p&gt;Os termos de uma fração são: &lt;span class=\"fr-math-v2 fr-draggable\" contenteditable=\"false\" data-original-math=\"\\(\\frac{\\text{numerador}}{\\text{denominador}}\\)\" draggable=\"true\"&gt;\\(\\frac{\\text{numerador}}{\\text{denominador}}\\)&lt;/span&gt;.&lt;/p&gt;","feedback":"&lt;p&gt;Os termos de uma fração são: &lt;span class=\"fr-math-v2 fr-draggable\" contenteditable=\"false\" data-original-math=\"\\(\\frac{\\text{numerador}}{\\text{denominador}}\\)\" draggable=\"true\"&gt;\\(\\frac{\\text{numerador}}{\\text{denominador}}\\)&lt;/span&gt;.&lt;/p&gt;","seed":{"parameters":[{"name":"Q1","label":null,"min":1,"max":5,"step":1},{"name":"Q2","label":null,"min":1,"max":5,"step":1}],"calculated":[{"name":"T1","label":"{{function}}","function":"{{Q1}}+{{Q2}}","temp":true},{"name":"A1","label":"numerador","group":1},{"name":"A2","label":"denominador","group":1,"incorrect":true}],"uniques":true},"algorithm":{"name":"groupResponses","template":"Cloze with drop down"}}</t>
  </si>
  <si>
    <t>En la fracción {{Q1}}/{{T1}}, ¿qué es {{T1}}?</t>
  </si>
  <si>
    <t>{{T1}} es el {{group1}}.</t>
  </si>
  <si>
    <t>T1 = {{Q1}}+{{Q2}}
group1 = numerador, denominador*</t>
  </si>
  <si>
    <t>&lt;p&gt;Los términos de una fracción son: numerador/denominador.&lt;/p&gt;</t>
  </si>
  <si>
    <t>{"id":"M4-NyO-24d-I-2","stimulus":"&lt;p&gt;Na fração &lt;span class=\"fr-math-v2 fr-draggable\" contenteditable=\"false\" data-original-math=\"\\(\\frac{{{Q1}}}{{{T1}}}\\)\" draggable=\"true\"&gt;\\(\\frac{{{Q1}}}{{{T1}}}\\)&lt;/span&gt;, como é chamado o número {{T1}}?&lt;/p&gt;","template":"&lt;p&gt;O {{T1}} é o {{response}}.&lt;/p&gt;","hint":"&lt;p&gt;Os termos de uma fração são: &lt;span class=\"fr-math-v2 fr-draggable\" contenteditable=\"false\" data-original-math=\"\\(\\frac{\\text{numerador}}{\\text{denominador}}\\)\" draggable=\"true\"&gt;\\(\\frac{\\text{numerador}}{\\text{denominador}}\\)&lt;/span&gt;.&lt;/p&gt;","feedback":"&lt;p&gt;Os termos de uma fração são: &lt;span class=\"fr-math-v2 fr-draggable\" contenteditable=\"false\" data-original-math=\"\\(\\frac{\\text{numerador}}{\\text{denominador}}\\)\" draggable=\"true\"&gt;\\(\\frac{\\text{numerador}}{\\text{denominador}}\\)&lt;/span&gt;.&lt;/p&gt;","seed":{"parameters":[{"name":"Q1","label":null,"min":1,"max":5,"step":1},{"name":"Q2","label":null,"min":1,"max":5,"step":1}],"calculated":[{"name":"T1","label":"{{function}}","function":"{{Q1}}+{{Q2}}","temp":true},{"name":"A1","label":"numerador","group":1,"incorrect":true},{"name":"A2","label":"denominador","group":1}],"uniques":true},"algorithm":{"name":"groupResponses","template":"Cloze with drop down"}}</t>
  </si>
  <si>
    <t>En la fracción {{Q1}}/{{T1}}, ¿cuánto vale el numerador?</t>
  </si>
  <si>
    <t>El valor del numerador es {{A1}}.</t>
  </si>
  <si>
    <t>T1 = {{Q1}}+{{Q2}}
A1 = {{Q1}}</t>
  </si>
  <si>
    <t>{"id":"M4-NyO-24d-E-1","stimulus":"&lt;p&gt;Na fração &lt;span class=\"fr-math-v2 fr-draggable\" contenteditable=\"false\" data-original-math=\"\\(\\frac{{{Q1}}}{{{T1}}}\\)\" draggable=\"true\"&gt;\\(\\frac{{{Q1}}}{{{T1}}}\\)&lt;/span&gt;, qual número é o numerador?&lt;/p&gt;","template":"&lt;p&gt;O numerador é {{response}}.&lt;/p&gt;","hint":"&lt;p&gt;Os termos de uma fração são: &lt;span class=\"fr-math-v2 fr-draggable\" contenteditable=\"false\" data-original-math=\"\\(\\frac{\\text{numerador}}{\\text{denominador}}\\)\" draggable=\"true\"&gt;\\(\\frac{\\text{numerador}}{\\text{denominador}}\\)&lt;/span&gt;.&lt;/p&gt;","feedback":"&lt;p&gt;Os termos de uma fração são: &lt;span class=\"fr-math-v2 fr-draggable\" contenteditable=\"false\" data-original-math=\"\\(\\frac{\\text{numerador}}{\\text{denominador}}\\)\" draggable=\"true\"&gt;\\(\\frac{\\text{numerador}}{\\text{denominador}}\\)&lt;/span&gt;.&lt;/p&gt;","seed":{"parameters":[{"name":"Q1","label":null,"min":1,"max":5,"step":1},{"name":"Q2","label":null,"min":1,"max":5,"step":1}],"calculated":[{"name":"T1","label":"{{function}}","function":"{{Q1}}+{{Q2}}","temp":true},{"name":"A1","label":"{{function}}","function":"{{Q1}}"}],"uniques":true},"algorithm":{"name":"calculateOperation","params":{"method":"equivLiteral","keyboard":"NUMERICAL"}}}</t>
  </si>
  <si>
    <t>En la fracción {{Q1}}/{{T1}}, ¿cuánto vale el denominador?</t>
  </si>
  <si>
    <t>El valor del denominador es {{A1}}.</t>
  </si>
  <si>
    <t>T1 = {{Q1}}+{{Q2}}
A1 = {{T1}}</t>
  </si>
  <si>
    <t>{"id":"M4-NyO-24d-E-2","stimulus":"&lt;p&gt;Na fração &lt;span class=\"fr-math-v2 fr-draggable\" contenteditable=\"false\" data-original-math=\"\\(\\frac{{{Q1}}}{{{T1}}}\\)\" draggable=\"true\"&gt;\\(\\frac{{{Q1}}}{{{T1}}}\\)&lt;/span&gt;, qual número é o denominador?&lt;/p&gt;","template":"&lt;p&gt;O denominador é {{response}}.&lt;/p&gt;","hint":"&lt;p&gt;Os termos de uma fração são: &lt;span class=\"fr-math-v2 fr-draggable\" contenteditable=\"false\" data-original-math=\"\\(\\frac{\\text{numerador}}{\\text{denominador}}\\)\" draggable=\"true\"&gt;\\(\\frac{\\text{numerador}}{\\text{denominador}}\\)&lt;/span&gt;.&lt;/p&gt;","feedback":"&lt;p&gt;Os termos de uma fração são: &lt;span class=\"fr-math-v2 fr-draggable\" contenteditable=\"false\" data-original-math=\"\\(\\frac{\\text{numerador}}{\\text{denominador}}\\)\" draggable=\"true\"&gt;\\(\\frac{\\text{numerador}}{\\text{denominador}}\\)&lt;/span&gt;.&lt;/p&gt;","seed":{"parameters":[{"name":"Q1","label":null,"min":1,"max":5,"step":1},{"name":"Q2","label":null,"min":1,"max":5,"step":1}],"calculated":[{"name":"T1","label":"{{function}}","function":"{{Q1}}+{{Q2}}","temp":true},{"name":"A1","label":"{{function}}","function":"{{T1}}"}],"uniques":true},"algorithm":{"name":"calculateOperation","params":{"method":"equivLiteral","keyboard":"NUMERICAL"}}}</t>
  </si>
  <si>
    <t>M4-NyO-24e</t>
  </si>
  <si>
    <t>Asocia una fracción con su representación gráfica y viceversa  (un dígito en numerador y hasta el número doce en el denominador)</t>
  </si>
  <si>
    <t>Selecciona la figura que representa la fracción 2/5.
M4-NyO-24e-1*
M4-NyO-24e-2*
M4-NyO-24e-3
M4-NyO-24e-4
M4-NyO-24e-5
M4-NyO-24e-6
M4-NyO-24e-7
M4-NyO-24e-8
M4-NyO-24e-9
M4-NyO-24e-10
(Se ven 3, 1 correcta)</t>
  </si>
  <si>
    <t>Sí</t>
  </si>
  <si>
    <t>El denominador representa el número de partes en las que se divide la figura y el numerador, la parte pintada.</t>
  </si>
  <si>
    <t>&lt;p&gt;El denominador representa el número de partes en las que se divide la figura y el numerador, la parte pintada.&lt;p&gt;</t>
  </si>
  <si>
    <t>{"id":"M4-NyO-24e-I-1","stimulus":"&lt;p&gt;Selecione a figura que representa a fração &lt;span class=\"fr-math-v2 fr-draggable\" contenteditable=\"false\" data-original-math=\"\\(\\frac{2}{5}\\)\" draggable=\"true\"&gt;\\(\\frac{2}{5}\\)&lt;/span&gt;.&lt;/p&gt;","hint":"&lt;p&gt;O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pintadas.&lt;/p&gt;","seed":{"parameters":[],"calculated":[{"name":"A1","label":"&lt;div style=\"display:flex; justify-content:center;\"&gt;&lt;img src=\"https://blueberry-assets.oneclick.es/M4_NyO_24e_1.svg\" width=\"300\"&gt;&lt;/img&gt;&lt;/div&gt;"},{"name":"A2","label":"&lt;div style=\"display:flex; justify-content:center;\"&gt;&lt;img src=\"https://blueberry-assets.oneclick.es/M4_NyO_24e_2.svg\" width=\"300\"&gt;&lt;/img&gt;&lt;/div&gt;"},{"name":"A3","label":"&lt;div style=\"display:flex; justify-content:center;\"&gt;&lt;img src=\"https://blueberry-assets.oneclick.es/M4_NyO_24e_3.svg\" width=\"300\"&gt;&lt;/img&gt;&lt;/div&gt;","incorrect":true},{"name":"A4","label":"&lt;div style=\"display:flex; justify-content:center;\"&gt;&lt;img src=\"https://blueberry-assets.oneclick.es/M4_NyO_24e_4.svg\" width=\"300\"&gt;&lt;/img&gt;&lt;/div&gt;","incorrect":true},{"name":"A5","label":"&lt;div style=\"display:flex; justify-content:center;\"&gt;&lt;img src=\"https://blueberry-assets.oneclick.es/M4_NyO_24e_5.svg\" width=\"300\"&gt;&lt;/img&gt;&lt;/div&gt;","incorrect":true},{"name":"A6","label":"&lt;div style=\"display:flex; justify-content:center;\"&gt;&lt;img src=\"https://blueberry-assets.oneclick.es/M4_NyO_24e_6.svg\" width=\"300\"&gt;&lt;/img&gt;&lt;/div&gt;","incorrect":true},{"name":"A7","label":"&lt;div style=\"display:flex; justify-content:center;\"&gt;&lt;img src=\"https://blueberry-assets.oneclick.es/M4_NyO_24e_7.svg\" width=\"300\"&gt;&lt;/img&gt;&lt;/div&gt;","incorrect":true},{"name":"A8","label":"&lt;div style=\"display:flex; justify-content:center;\"&gt;&lt;img src=\"https://blueberry-assets.oneclick.es/M4_NyO_24e_8.svg\" width=\"300\"&gt;&lt;/img&gt;&lt;/div&gt;","incorrect":true},{"name":"A9","label":"&lt;div style=\"display:flex; justify-content:center;\"&gt;&lt;img src=\"https://blueberry-assets.oneclick.es/M4_NyO_24e_9.svg\" width=\"300\"&gt;&lt;/img&gt;&lt;/div&gt;","incorrect":true},{"name":"A10","label":"&lt;div style=\"display:flex; justify-content:center;\"&gt;&lt;img src=\"https://blueberry-assets.oneclick.es/M4_NyO_24e_10.svg\" width=\"300\"&gt;&lt;/img&gt;&lt;/div&gt;","incorrect":true}],"uniques":true},"algorithm":{"name":"trueFalse","template":"Multiple choice – standard","params":{"countCorrect":1,"countIncorrect":2,"showCheckIcon":false,"columns":3}}}</t>
  </si>
  <si>
    <t>Selecciona la figura que representa la fracción 2/6.
M4-NyO-24e-1
M4-NyO-24e-2
M4-NyO-24e-3*
M4-NyO-24e-4*
M4-NyO-24e-5
M4-NyO-24e-6
M4-NyO-24e-7
M4-NyO-24e-8
M4-NyO-24e-9
M4-NyO-24e-10
(Se ven 3, 1 correcta)</t>
  </si>
  <si>
    <t>{"id":"M4-NyO-24e-I-2","stimulus":"&lt;p&gt;Selecione a figura que representa a fração &lt;span class=\"fr-math-v2 fr-draggable\" contenteditable=\"false\" data-original-math=\"\\(\\frac{2}{6}\\)\" draggable=\"true\"&gt;\\(\\frac{2}{6}\\)&lt;/span&gt;.&lt;/p&gt;","hint":"&lt;p&gt;O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pintadas.&lt;/p&gt;","seed":{"parameters":[],"calculated":[{"name":"A1","label":"&lt;div style=\"display:flex; justify-content:center;\"&gt;&lt;img src=\"https://blueberry-assets.oneclick.es/M4_NyO_24e_1.svg\" width=\"300\"&gt;&lt;/img&gt;&lt;/div&gt;","incorrect":true},{"name":"A2","label":"&lt;div style=\"display:flex; justify-content:center;\"&gt;&lt;img src=\"https://blueberry-assets.oneclick.es/M4_NyO_24e_2.svg\" width=\"300\"&gt;&lt;/img&gt;&lt;/div&gt;","incorrect":true},{"name":"A3","label":"&lt;div style=\"display:flex; justify-content:center;\"&gt;&lt;img src=\"https://blueberry-assets.oneclick.es/M4_NyO_24e_3.svg\" width=\"300\"&gt;&lt;/img&gt;&lt;/div&gt;"},{"name":"A4","label":"&lt;div style=\"display:flex; justify-content:center;\"&gt;&lt;img src=\"https://blueberry-assets.oneclick.es/M4_NyO_24e_4.svg\" width=\"300\"&gt;&lt;/img&gt;&lt;/div&gt;"},{"name":"A5","label":"&lt;div style=\"display:flex; justify-content:center;\"&gt;&lt;img src=\"https://blueberry-assets.oneclick.es/M4_NyO_24e_5.svg\" width=\"300\"&gt;&lt;/img&gt;&lt;/div&gt;","incorrect":true},{"name":"A6","label":"&lt;div style=\"display:flex; justify-content:center;\"&gt;&lt;img src=\"https://blueberry-assets.oneclick.es/M4_NyO_24e_6.svg\" width=\"300\"&gt;&lt;/img&gt;&lt;/div&gt;","incorrect":true},{"name":"A7","label":"&lt;div style=\"display:flex; justify-content:center;\"&gt;&lt;img src=\"https://blueberry-assets.oneclick.es/M4_NyO_24e_7.svg\" width=\"300\"&gt;&lt;/img&gt;&lt;/div&gt;","incorrect":true},{"name":"A8","label":"&lt;div style=\"display:flex; justify-content:center;\"&gt;&lt;img src=\"https://blueberry-assets.oneclick.es/M4_NyO_24e_8.svg\" width=\"300\"&gt;&lt;/img&gt;&lt;/div&gt;","incorrect":true},{"name":"A9","label":"&lt;div style=\"display:flex; justify-content:center;\"&gt;&lt;img src=\"https://blueberry-assets.oneclick.es/M4_NyO_24e_9.svg\" width=\"300\"&gt;&lt;/img&gt;&lt;/div&gt;","incorrect":true},{"name":"A10","label":"&lt;div style=\"display:flex; justify-content:center;\"&gt;&lt;img src=\"https://blueberry-assets.oneclick.es/M4_NyO_24e_10.svg\" width=\"300\"&gt;&lt;/img&gt;&lt;/div&gt;","incorrect":true}],"uniques":true},"algorithm":{"name":"trueFalse","template":"Multiple choice – standard","params":{"countCorrect":1,"countIncorrect":2,"showCheckIcon":false,"columns":3}}}</t>
  </si>
  <si>
    <t>Selecciona la figura que representa la fracción 3/6.
M4-NyO-24e-1
M4-NyO-24e-2
M4-NyO-24e-3
M4-NyO-24e-4
M4-NyO-24e-5*
M4-NyO-24e-6*
M4-NyO-24e-7
M4-NyO-24e-8
M4-NyO-24e-9
M4-NyO-24e-10
(Se ven 3, 1 correcta)</t>
  </si>
  <si>
    <t>{"id":"M4-NyO-24e-I-3","stimulus":"&lt;p&gt;Selecione a figura que representa a fração &lt;span class=\"fr-math-v2 fr-draggable\" contenteditable=\"false\" data-original-math=\"\\(\\frac{3}{6}\\)\" draggable=\"true\"&gt;\\(\\frac{3}{6}\\)&lt;/span&gt;.&lt;/p&gt;","hint":"&lt;p&gt;O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pintadas.&lt;/p&gt;","seed":{"parameters":[],"calculated":[{"name":"A1","label":"&lt;div style=\"display:flex; justify-content:center;\"&gt;&lt;img src=\"https://blueberry-assets.oneclick.es/M4_NyO_24e_1.svg\" width=\"300\"&gt;&lt;/img&gt;&lt;/div&gt;","incorrect":true},{"name":"A2","label":"&lt;div style=\"display:flex; justify-content:center;\"&gt;&lt;img src=\"https://blueberry-assets.oneclick.es/M4_NyO_24e_2.svg\" width=\"300\"&gt;&lt;/img&gt;&lt;/div&gt;","incorrect":true},{"name":"A3","label":"&lt;div style=\"display:flex; justify-content:center;\"&gt;&lt;img src=\"https://blueberry-assets.oneclick.es/M4_NyO_24e_3.svg\" width=\"300\"&gt;&lt;/img&gt;&lt;/div&gt;","incorrect":true},{"name":"A4","label":"&lt;div style=\"display:flex; justify-content:center;\"&gt;&lt;img src=\"https://blueberry-assets.oneclick.es/M4_NyO_24e_4.svg\" width=\"300\"&gt;&lt;/img&gt;&lt;/div&gt;","incorrect":true},{"name":"A5","label":"&lt;div style=\"display:flex; justify-content:center;\"&gt;&lt;img src=\"https://blueberry-assets.oneclick.es/M4_NyO_24e_5.svg\" width=\"300\"&gt;&lt;/img&gt;&lt;/div&gt;"},{"name":"A6","label":"&lt;div style=\"display:flex; justify-content:center;\"&gt;&lt;img src=\"https://blueberry-assets.oneclick.es/M4_NyO_24e_6.svg\" width=\"300\"&gt;&lt;/img&gt;&lt;/div&gt;"},{"name":"A7","label":"&lt;div style=\"display:flex; justify-content:center;\"&gt;&lt;img src=\"https://blueberry-assets.oneclick.es/M4_NyO_24e_7.svg\" width=\"300\"&gt;&lt;/img&gt;&lt;/div&gt;","incorrect":true},{"name":"A8","label":"&lt;div style=\"display:flex; justify-content:center;\"&gt;&lt;img src=\"https://blueberry-assets.oneclick.es/M4_NyO_24e_8.svg\" width=\"300\"&gt;&lt;/img&gt;&lt;/div&gt;","incorrect":true},{"name":"A9","label":"&lt;div style=\"display:flex; justify-content:center;\"&gt;&lt;img src=\"https://blueberry-assets.oneclick.es/M4_NyO_24e_9.svg\" width=\"300\"&gt;&lt;/img&gt;&lt;/div&gt;","incorrect":true},{"name":"A10","label":"&lt;div style=\"display:flex; justify-content:center;\"&gt;&lt;img src=\"https://blueberry-assets.oneclick.es/M4_NyO_24e_10.svg\" width=\"300\"&gt;&lt;/img&gt;&lt;/div&gt;","incorrect":true}],"uniques":true},"algorithm":{"name":"trueFalse","template":"Multiple choice – standard","params":{"countCorrect":1,"countIncorrect":2,"showCheckIcon":false,"columns":3}}}</t>
  </si>
  <si>
    <t>Selecciona la figura que representa la fracción 3/5.
M4-NyO-24e-1
M4-NyO-24e-2
M4-NyO-24e-3
M4-NyO-24e-4
M4-NyO-24e-5
M4-NyO-24e-6
M4-NyO-24e-7*
M4-NyO-24e-8*
M4-NyO-24e-9
M4-NyO-24e-10
(Se ven 3, 1 correcta)</t>
  </si>
  <si>
    <t>{"id":"M4-NyO-24e-I-4","stimulus":"&lt;p&gt;Selecione a figura que representa a fração &lt;span class=\"fr-math-v2 fr-draggable\" contenteditable=\"false\" data-original-math=\"\\(\\frac{3}{5}\\)\" draggable=\"true\"&gt;\\(\\frac{3}{5}\\)&lt;/span&gt;.&lt;/p&gt;","hint":"&lt;p&gt;O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pintadas.&lt;/p&gt;","seed":{"parameters":[],"calculated":[{"name":"A1","label":"&lt;div style=\"display:flex; justify-content:center;\"&gt;&lt;img src=\"https://blueberry-assets.oneclick.es/M4_NyO_24e_1.svg\" width=\"300\"&gt;&lt;/img&gt;&lt;/div&gt;","incorrect":true},{"name":"A2","label":"&lt;div style=\"display:flex; justify-content:center;\"&gt;&lt;img src=\"https://blueberry-assets.oneclick.es/M4_NyO_24e_2.svg\" width=\"300\"&gt;&lt;/img&gt;&lt;/div&gt;","incorrect":true},{"name":"A3","label":"&lt;div style=\"display:flex; justify-content:center;\"&gt;&lt;img src=\"https://blueberry-assets.oneclick.es/M4_NyO_24e_3.svg\" width=\"300\"&gt;&lt;/img&gt;&lt;/div&gt;","incorrect":true},{"name":"A4","label":"&lt;div style=\"display:flex; justify-content:center;\"&gt;&lt;img src=\"https://blueberry-assets.oneclick.es/M4_NyO_24e_4.svg\" width=\"300\"&gt;&lt;/img&gt;&lt;/div&gt;","incorrect":true},{"name":"A5","label":"&lt;div style=\"display:flex; justify-content:center;\"&gt;&lt;img src=\"https://blueberry-assets.oneclick.es/M4_NyO_24e_5.svg\" width=\"300\"&gt;&lt;/img&gt;&lt;/div&gt;","incorrect":true},{"name":"A6","label":"&lt;div style=\"display:flex; justify-content:center;\"&gt;&lt;img src=\"https://blueberry-assets.oneclick.es/M4_NyO_24e_6.svg\" width=\"300\"&gt;&lt;/img&gt;&lt;/div&gt;","incorrect":true},{"name":"A7","label":"&lt;div style=\"display:flex; justify-content:center;\"&gt;&lt;img src=\"https://blueberry-assets.oneclick.es/M4_NyO_24e_7.svg\" width=\"300\"&gt;&lt;/img&gt;&lt;/div&gt;"},{"name":"A8","label":"&lt;div style=\"display:flex; justify-content:center;\"&gt;&lt;img src=\"https://blueberry-assets.oneclick.es/M4_NyO_24e_8.svg\" width=\"300\"&gt;&lt;/img&gt;&lt;/div&gt;"},{"name":"A9","label":"&lt;div style=\"display:flex; justify-content:center;\"&gt;&lt;img src=\"https://blueberry-assets.oneclick.es/M4_NyO_24e_9.svg\" width=\"300\"&gt;&lt;/img&gt;&lt;/div&gt;","incorrect":true},{"name":"A10","label":"&lt;div style=\"display:flex; justify-content:center;\"&gt;&lt;img src=\"https://blueberry-assets.oneclick.es/M4_NyO_24e_10.svg\" width=\"300\"&gt;&lt;/img&gt;&lt;/div&gt;","incorrect":true}],"uniques":true},"algorithm":{"name":"trueFalse","template":"Multiple choice – standard","params":{"countCorrect":1,"countIncorrect":2,"showCheckIcon":false,"columns":3}}}</t>
  </si>
  <si>
    <t>Selecciona la figura que representa la fracción 2/3.
M4-NyO-24e-1
M4-NyO-24e-2
M4-NyO-24e-3
M4-NyO-24e-4
M4-NyO-24e-5
M4-NyO-24e-6
M4-NyO-24e-7
M4-NyO-24e-8
M4-NyO-24e-9*
M4-NyO-24e-10*
(Se ven 3, 1 correcta)</t>
  </si>
  <si>
    <t>{"id":"M4-NyO-24e-I-5","stimulus":"&lt;p&gt;Selecione a figura que representa a fração &lt;span class=\"fr-math-v2 fr-draggable\" contenteditable=\"false\" data-original-math=\"\\(\\frac{2}{3}\\)\" draggable=\"true\"&gt;\\(\\frac{2}{3}\\)&lt;/span&gt;.&lt;/p&gt;","hint":"&lt;p&gt;O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pintadas.&lt;/p&gt;","seed":{"parameters":[],"calculated":[{"name":"A1","label":"&lt;div style=\"display:flex; justify-content:center;\"&gt;&lt;img src=\"https://blueberry-assets.oneclick.es/M4_NyO_24e_1.svg\" width=\"300\"&gt;&lt;/img&gt;&lt;/div&gt;","incorrect":true},{"name":"A2","label":"&lt;div style=\"display:flex; justify-content:center;\"&gt;&lt;img src=\"https://blueberry-assets.oneclick.es/M4_NyO_24e_2.svg\" width=\"300\"&gt;&lt;/img&gt;&lt;/div&gt;","incorrect":true},{"name":"A3","label":"&lt;div style=\"display:flex; justify-content:center;\"&gt;&lt;img src=\"https://blueberry-assets.oneclick.es/M4_NyO_24e_3.svg\" width=\"300\"&gt;&lt;/img&gt;&lt;/div&gt;","incorrect":true},{"name":"A4","label":"&lt;div style=\"display:flex; justify-content:center;\"&gt;&lt;img src=\"https://blueberry-assets.oneclick.es/M4_NyO_24e_4.svg\" width=\"300\"&gt;&lt;/img&gt;&lt;/div&gt;","incorrect":true},{"name":"A5","label":"&lt;div style=\"display:flex; justify-content:center;\"&gt;&lt;img src=\"https://blueberry-assets.oneclick.es/M4_NyO_24e_5.svg\" width=\"300\"&gt;&lt;/img&gt;&lt;/div&gt;","incorrect":true},{"name":"A6","label":"&lt;div style=\"display:flex; justify-content:center;\"&gt;&lt;img src=\"https://blueberry-assets.oneclick.es/M4_NyO_24e_6.svg\" width=\"300\"&gt;&lt;/img&gt;&lt;/div&gt;","incorrect":true},{"name":"A7","label":"&lt;div style=\"display:flex; justify-content:center;\"&gt;&lt;img src=\"https://blueberry-assets.oneclick.es/M4_NyO_24e_7.svg\" width=\"300\"&gt;&lt;/img&gt;&lt;/div&gt;","incorrect":true},{"name":"A8","label":"&lt;div style=\"display:flex; justify-content:center;\"&gt;&lt;img src=\"https://blueberry-assets.oneclick.es/M4_NyO_24e_8.svg\" width=\"300\"&gt;&lt;/img&gt;&lt;/div&gt;","incorrect":true},{"name":"A9","label":"&lt;div style=\"display:flex; justify-content:center;\"&gt;&lt;img src=\"https://blueberry-assets.oneclick.es/M4_NyO_24e_9.svg\" width=\"300\"&gt;&lt;/img&gt;&lt;/div&gt;"},{"name":"A10","label":"&lt;div style=\"display:flex; justify-content:center;\"&gt;&lt;img src=\"https://blueberry-assets.oneclick.es/M4_NyO_24e_10.svg\" width=\"300\"&gt;&lt;/img&gt;&lt;/div&gt;"}],"uniques":true},"algorithm":{"name":"trueFalse","template":"Multiple choice – standard","params":{"countCorrect":1,"countIncorrect":2,"showCheckIcon":false,"columns":3}}}</t>
  </si>
  <si>
    <t>Escribe qué fracción representa la zona coloreada de esta figura.
Imagen {{Q1}}</t>
  </si>
  <si>
    <t>La zona coloreada representa {{A1}} de la figura.</t>
  </si>
  <si>
    <t>Cloze Math</t>
  </si>
  <si>
    <t>Q1 = List = M4-NyO-24e-1, M4-NyO-24e-2</t>
  </si>
  <si>
    <t>A1 = 2/5</t>
  </si>
  <si>
    <t>{
    "id": "M4-NyO-24e-E-1",
    "stimulus": "&lt;p&gt;Escreva a fração que representa a área colorida da figura.&lt;/p&gt;&lt;div style=\"display:flex; justify-content:center;\"&gt;&lt;img src=\"https://blueberry-assets.oneclick.es/{{Q1}}\" width=\"300\"&gt;&lt;/img&gt;&lt;/div&gt;",
    "template": "&lt;p&gt;A área colorida representa {{response}} da figura.&lt;/p&gt;",
    "hint": "&lt;p&gt;O denominador representa o número de partes em que a figura está dividida e o numerador, as partes pintadas.&lt;p&gt;",
    "feedback": "&lt;p&gt;O denominador representa o número de partes em que a figura está dividida e o numerador, as partes pintadas.&lt;/p&gt;",
    "seed": {
        "parameters": [
            {
                "name": "Q1",
                "label": null,
                "list": [
                    "M4_NyO_24e_1.svg",
                    "M4_NyO_24e_2.svg"
                ]
            }
        ],
        "calculated": [
            {
                "name": "A1",
                "label": "{{function}}",
                "function": "\\frac{2}{5}"
            }
        ],
        "uniques": true
    },
    "algorithm": {
        "name": "calculateOperation",
        "params": {
            "method": "equivLiteral",
            "keyboard": "INTERMEDIATE"
        }
    }
}</t>
  </si>
  <si>
    <t>Q1 = List = M4-NyO-24e-3, M4-NyO-24e-4</t>
  </si>
  <si>
    <t>A1 = 2/6</t>
  </si>
  <si>
    <t>{
    "id": "M4-NyO-24e-E-2",
    "stimulus": "&lt;p&gt;Escreva a fração que representa a área colorida da figura.&lt;/p&gt;&lt;div style=\"display:flex; justify-content:center;\"&gt;&lt;img src=\"https://blueberry-assets.oneclick.es/{{Q1}}\" width=\"300\"&gt;&lt;/img&gt;&lt;/div&gt;",
    "template": "&lt;p&gt;A área colorida representa {{response}} da figura.&lt;/p&gt;",
    "hint": "&lt;p&gt;O denominador representa o número de partes em que a figura está dividida e o numerador, as partes pintadas.&lt;p&gt;",
    "feedback": "&lt;p&gt;O denominador representa o número de partes em que a figura está dividida e o numerador, as partes pintadas.&lt;/p&gt;",
    "seed": {
        "parameters": [
            {
                "name": "Q1",
                "label": null,
                "list": [
                    "M4_NyO_24e_3.svg",
                    "M4_NyO_24e_4.svg"
                ]
            }
        ],
        "calculated": [
            {
                "name": "A1",
                "label": "{{function}}",
                "function": "\\frac{2}{6}"
            }
        ],
        "uniques": true
    },
    "algorithm": {
        "name": "calculateOperation",
        "params": {
            "method": "equivLiteral",
            "keyboard": "INTERMEDIATE"
        }
    }
}</t>
  </si>
  <si>
    <t>Q1 = List = M4-NyO-24e-5, M4-NyO-24e-6</t>
  </si>
  <si>
    <t>A1 = 3/6</t>
  </si>
  <si>
    <t>{
    "id": "M4-NyO-24e-E-3",
    "stimulus": "&lt;p&gt;Escreva a fração que representa a área colorida da figura.&lt;/p&gt;&lt;div style=\"display:flex; justify-content:center;\"&gt;&lt;img src=\"https://blueberry-assets.oneclick.es/{{Q1}}\" width=\"300\"&gt;&lt;/img&gt;&lt;/div&gt;",
    "template": "&lt;p&gt;A área colorida representa {{response}} da figura.&lt;/p&gt;",
    "hint": "&lt;p&gt;O denominador representa o número de partes em que a figura está dividida e o numerador, as partes pintadas.&lt;p&gt;",
    "feedback": "&lt;p&gt;O denominador representa o número de partes em que a figura está dividida e o numerador, as partes pintadas.&lt;/p&gt;",
    "seed": {
        "parameters": [
            {
                "name": "Q1",
                "label": null,
                "list": [
                    "M4_NyO_24e_5.svg",
                    "M4_NyO_24e_6.svg"
                ]
            }
        ],
        "calculated": [
            {
                "name": "A1",
                "label": "{{function}}",
                "function": "\\frac{3}{6}"
            }
        ],
        "uniques": true
    },
    "algorithm": {
        "name": "calculateOperation",
        "params": {
            "method": "equivLiteral",
            "keyboard": "INTERMEDIATE"
        }
    }
}</t>
  </si>
  <si>
    <t>Q1 = List = M4-NyO-24e-7, M4-NyO-24e-8</t>
  </si>
  <si>
    <t>A1 = 3/5</t>
  </si>
  <si>
    <t>{
    "id": "M4-NyO-24e-E-4",
    "stimulus": "&lt;p&gt;Escreva a fração que representa a área colorida da figura.&lt;/p&gt;&lt;div style=\"display:flex; justify-content:center;\"&gt;&lt;img src=\"https://blueberry-assets.oneclick.es/{{Q1}}\" width=\"300\"&gt;&lt;/img&gt;&lt;/div&gt;",
    "template": "&lt;p&gt;A área colorida representa {{response}} da figura.&lt;/p&gt;",
    "hint": "&lt;p&gt;O denominador representa o número de partes em que a figura está dividida e o numerador, as partes pintadas.&lt;p&gt;",
    "feedback": "&lt;p&gt;O denominador representa o número de partes em que a figura está dividida e o numerador, as partes pintadas.&lt;/p&gt;",
    "seed": {
        "parameters": [
            {
                "name": "Q1",
                "label": null,
                "list": [
                    "M4_NyO_24e_7.svg",
                    "M4_NyO_24e_8.svg"
                ]
            }
        ],
        "calculated": [
            {
                "name": "A1",
                "label": "{{function}}",
                "function": "\\frac{3}{5}"
            }
        ],
        "uniques": true
    },
    "algorithm": {
        "name": "calculateOperation",
        "params": {
            "method": "equivLiteral",
            "keyboard": "INTERMEDIATE"
        }
    }
}</t>
  </si>
  <si>
    <t>Q1 = List = M4-NyO-24e-9, M4-NyO-24e-10</t>
  </si>
  <si>
    <t>A1 = 2/3</t>
  </si>
  <si>
    <t>{
    "id": "M4-NyO-24e-E-5",
    "stimulus": "&lt;p&gt;Escreva a fração que representa a área colorida da figura.&lt;/p&gt;&lt;div style=\"display:flex; justify-content:center;\"&gt;&lt;img src=\"https://blueberry-assets.oneclick.es/{{Q1}}\" width=\"300\"&gt;&lt;/img&gt;&lt;/div&gt;",
    "template": "&lt;p&gt;A área colorida representa {{response}} da figura.&lt;/p&gt;",
    "hint": "&lt;p&gt;O denominador representa o número de partes em que a figura está dividida e o numerador, as partes pintadas.&lt;p&gt;",
    "feedback": "&lt;p&gt;O denominador representa o número de partes em que a figura está dividida e o numerador, as partes pintadas.&lt;/p&gt;",
    "seed": {
        "parameters": [
            {
                "name": "Q1",
                "label": null,
                "list": [
                    "M4_NyO_24e_9.svg",
                    "M4_NyO_24e_10.svg"
                ]
            }
        ],
        "calculated": [
            {
                "name": "A1",
                "label": "{{function}}",
                "function": "\\frac{2}{3}"
            }
        ],
        "uniques": true
    },
    "algorithm": {
        "name": "calculateOperation",
        "params": {
            "method": "equivLiteral",
            "keyboard": "INTERMEDIATE"
        }
    }
}</t>
  </si>
  <si>
    <t>Han sobrado las siguentes porciones de una lasaña. Expresa esta cantidad en forma de fracción.
Imagen: M4-NyO-24e-11</t>
  </si>
  <si>
    <t>Han sobrado {{A1}} de la lasaña.</t>
  </si>
  <si>
    <t>A1 = 3/10</t>
  </si>
  <si>
    <t>El denominador representa el número de partes en las que se divide la lasaña y el numerador, la parte pintada.</t>
  </si>
  <si>
    <t>&lt;p&gt;El denominador representa el número de partes en las que se divide la lasaña y el numerador, la parte pintada.&lt;p&gt;</t>
  </si>
  <si>
    <t>{"id":"M4-NyO-24e-A-1","stimulus":"&lt;p&gt;A figura a seguir representa porções que sobraram de uma lasanha. Expresse essa quantidade como uma fração.&lt;/p&gt;&lt;div style=\"display:flex; justify-content:center;\"&gt;&lt;img src=\"https://blueberry-assets.oneclick.es/M4_NyO_24e_11.svg\" width=\"300\"&gt;&lt;/img&gt;&lt;/div&gt;","template":"&lt;p&gt;Sobraram {{response}} da lasanha.&lt;/p&gt;","hint":"&lt;p&gt;O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pintadas.&lt;/p&gt;","seed":{"parameters":[],"calculated":[{"name":"A1","label":"{{function}}","function":"\\frac{3}{10}"}],"uniques":true},"algorithm":{"name":"calculateOperation","params":{"method":"equivLiteral","keyboard":"INTERMEDIATE"}}}</t>
  </si>
  <si>
    <t>Jorge ha pintado los siguientes pétalos de una flor. ¿Que fracción representan respecto al total?
Imagen: M4-NyO-24e-12</t>
  </si>
  <si>
    <t>La fracción de pétalos pintados son {{A1}} del total.</t>
  </si>
  <si>
    <t>A1 = 8/12</t>
  </si>
  <si>
    <t>El denominador representa el número de partes en las que se divide la flor y el numerador, la parte pintada.</t>
  </si>
  <si>
    <t>&lt;p&gt;El denominador representa el número de partes en las que se divide la flor y el numerador, la parte pintada.&lt;p&gt;</t>
  </si>
  <si>
    <t>{"id":"M4-NyO-24e-A-2","stimulus":"&lt;p&gt;Jorge pintou as seguintes pétalas de uma flor. Que fração representa as pétalas pintadas em relação ao total de pétalas?&lt;/p&gt;&lt;div style=\"display:flex; justify-content:center;\"&gt;&lt;img src=\"https://blueberry-assets.oneclick.es/M4_NyO_24e_12.svg\" width=\"300\"&gt;&lt;/img&gt;&lt;/div&gt;","template":"&lt;p&gt;A fração de pétalas pintadas é {{response}} do total.&lt;/p&gt;","hint":"&lt;p&gt;O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pintadas.&lt;/p&gt;","seed":{"parameters":[],"calculated":[{"name":"A1","label":"{{function}}","function":"\\frac{8}{12}"}],"uniques":true},"algorithm":{"name":"calculateOperation","params":{"method":"equivLiteral","keyboard":"INTERMEDIATE"}}}</t>
  </si>
  <si>
    <t>A Rocío le han dado tantos gajos de una naranja como los que aparecen en la imagen. ¿Cuántos gajos le han dado?
Imagen: M4-NyO-24e-13</t>
  </si>
  <si>
    <t>Le han dado {{A1}} de la naranja.</t>
  </si>
  <si>
    <t>A1 = 4/10</t>
  </si>
  <si>
    <t>El denominador representa el número de partes en las que se divide la naranja y el numerador, la parte pintada.</t>
  </si>
  <si>
    <t>&lt;p&gt;El denominador representa el número de partes en las que se divide la naranja y el numerador, la parte pintada.&lt;p&gt;</t>
  </si>
  <si>
    <t>{"id":"M4-NyO-24e-A-3","stimulus":"&lt;p&gt;A figura a seguir representa os gomos de uma laranja que Renata ganhou da amiga dela na hora do recreio. Que fração da laranja Renata ganhou?&lt;/p&gt;&lt;div style=\"display:flex; justify-content:center;\"&gt;&lt;img src=\"https://blueberry-assets.oneclick.es/M4_NyO_24e_13.svg\" width=\"300\"&gt;&lt;/img&gt;&lt;/div&gt;","template":"&lt;p&gt;Renata ganhou {{response}} da laranja.&lt;/p&gt;","hint":"&lt;p&gt;O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pintadas.&lt;/p&gt;","seed":{"parameters":[],"calculated":[{"name":"A1","label":"{{function}}","function":"\\frac{4}{10}"}],"uniques":true},"algorithm":{"name":"calculateOperation","params":{"method":"equivLiteral","keyboard":"INTERMEDIATE"}}}</t>
  </si>
  <si>
    <t>Un granjero ha dividido un huerto en partes iguales y ha plantado tomates en una porción de tierra como la de la imagen. ¿Qué fracción representa esta parte del huerto?
Imagen: M4-NyO-24e-14</t>
  </si>
  <si>
    <t>Ha plantado tomates en {{A1}} del huerto.</t>
  </si>
  <si>
    <t>A1 = 5/8</t>
  </si>
  <si>
    <t>El denominador representa el número de partes en las que se divide el huerto y el numerador, la parte pintada.</t>
  </si>
  <si>
    <t>&lt;p&gt;El denominador representa el número de partes en las que se divide el huerto y el numerador, la parte pintada.&lt;p&gt;</t>
  </si>
  <si>
    <t>{"id":"M4-NyO-24e-A-4","stimulus":"&lt;p&gt;Um agricultor dividiu um pomar em partes iguais e plantou tomates conforme representa a figura. Que fração representa a área do pomar usada para plantar os tomates?&lt;/p&gt;&lt;div style=\"display:flex; justify-content:center;\"&gt;&lt;img src=\"https://blueberry-assets.oneclick.es/M4_NyO_24e_14.svg\" width=\"300\"&gt;&lt;/div&gt;","template":"&lt;p&gt;A área de tomates ocupa {{response}} do pomar.&lt;/p&gt;","feedback":"&lt;p&gt;O denominador representa o número de partes em que a figura está dividida e o numerador, as partes pintadas.&lt;/p&gt;","seed":{"parameters":[],"calculated":[{"name":"A1","label":"{{function}}","function":"\\frac{5}{8}"}],"uniques":false},"algorithm":{"name":"calculateOperation","params":{"method":"equivLiteral","keyboard":"INTERMEDIATE"}}}</t>
  </si>
  <si>
    <t>Teo tiene una caja con tantos quesitos como los de la imagen. ¿Qué fracción de quesitos le quedan?
Imagen: M4-NyO-24e-15</t>
  </si>
  <si>
    <t>Le quedan {{A1}} quesitos.</t>
  </si>
  <si>
    <t>El denominador representa el número de partes en las que se divide la caja y el numerador, la parte pintada.</t>
  </si>
  <si>
    <t>&lt;p&gt;El denominador representa el número de partes en las que se divide la caja y el numerador, la parte pintada.&lt;p&gt;</t>
  </si>
  <si>
    <t>{"id":"M4-NyO-24e-A-5","stimulus":"&lt;p&gt;A figura abaixo representa uma caixa de queijos que Thomaz tem. Que fração de queijos ainda há na caixa?&lt;/p&gt;&lt;div style=\"display:flex; justify-content:center;\"&gt;&lt;img src=\"https://blueberry-assets.oneclick.es/M4_NyO_24e_15.svg\" width=\"300\"&gt;&lt;/div&gt;","template":"&lt;p&gt;Há na caixa {{response}} dos queijos.&lt;/p&gt;","feedback":"&lt;p&gt;O denominador representa o número de partes em que a figura está dividida e o numerador, as partes pintadas.&lt;/p&gt;","seed":{"parameters":[],"calculated":[{"name":"A1","label":"{{function}}","function":"\\frac{2}{5}"}],"uniques":false},"algorithm":{"name":"calculateOperation","params":{"method":"equivLiteral","keyboard":"INTERMEDIATE"}}}</t>
  </si>
  <si>
    <t>M4-NyO-25a</t>
  </si>
  <si>
    <t>Ordena fracciones con el mismo denominador (num: 1 cifra; den: menor que 12)</t>
  </si>
  <si>
    <t>Arrastra la fracción correcta para completar esta comparación.
{{T3}}/{{T1}} &lt; {{A1}}*</t>
  </si>
  <si>
    <t>Q1= Min = 1; Max = 6; Step = 1
Q2= Min = 1; Max = 6; Step = 1
Q3= Min = 1; Max = 6; Step = 1
Q4= Min = 1; Max = 6; Step = 1</t>
  </si>
  <si>
    <t>T1 = {{Q1}}+{{Q2}}
T2 = math.max({{Q1}}, {{Q2}}, {{Q3}})
T3 = {{Q1}}+{{Q2}}+{{Q3}}-math.max({{Q1}}, {{Q2}}, {{Q3}})-math.min({{Q1}}, {{Q2}}, {{Q3}})
T4 = math.min({{Q1}}, {{Q2}}, {{Q3}})
A1 = {{T2}}/{{T1}}
A2 = {{T3}}/{{T1}}
A3 = {{T4}}/{{T1}}</t>
  </si>
  <si>
    <t>Como los denominadores son iguales, hay que comparar los numeradores.</t>
  </si>
  <si>
    <t>&lt;p&gt;Como los denominadores son iguales, hay que comparar los numeradores.&lt;/p&gt;&lt;p&gt;En este caso, {{T3}}/{{T1}} &lt; {{T2}}/{{T1}}  porque {{T3}} &lt; {{T2}}.&lt;/p&gt;</t>
  </si>
  <si>
    <t>{"id":"M4-NyO-25a-I-1","stimulus":"&lt;p&gt;Arraste a fração correta para completar a comparação.&lt;/p&gt;","template":"&lt;div style=\"display:flex; justify-content:center;\"&gt;&lt;p&gt;&lt;span class=\"fr-math-v2 fr-draggable\" contenteditable=\"false\" data-original-math=\"\\(\\frac{{{T3}}}{{{T1}}}\\)\" draggable=\"true\"&gt;\\(\\frac{{{T3}}}{{{T1}}}\\)&lt;/span&gt; &lt; {{response}}&lt;/p&gt;&lt;/div&gt;","hint":"&lt;p&gt;Como os denominadores são iguais, basta comparar os numeradores.&lt;/p&gt;","feedback":"&lt;p&gt;Como os denominadores são iguais, basta comparar os numeradores.&lt;/p&gt;&lt;p&gt;Neste caso, &lt;span class=\"fr-math-v2 fr-draggable\" contenteditable=\"false\" data-original-math=\"\\(\\frac{{{T3}}}{{{T1}}}\\)\" draggable=\"true\"&gt;\\(\\frac{{{T3}}}{{{T1}}}\\)&lt;/span&gt; &lt; &lt;span class=\"fr-math-v2 fr-draggable\" contenteditable=\"false\" data-original-math=\"\\(\\frac{{{T2}}}{{{T1}}}\\)\" draggable=\"true\"&gt;\\(\\frac{{{T2}}}{{{T1}}}\\)&lt;/span&gt; porque {{T3}} &lt; {{T2}}.&lt;/p&gt;","seed":{"parameters":[{"name":"Q1","label":null,"min":1,"max":6,"step":1},{"name":"Q2","label":null,"min":1,"max":6,"step":1},{"name":"Q3","label":null,"min":1,"max":6,"step":1},{"name":"Q4","label":null,"min":1,"max":6,"step":1}],"calculated":[{"name":"T1","label":"{{function}}","function":"{{Q1}}+{{Q2}}","temp":true},{"name":"T2","label":"{{function}}","function":"math.max({{Q1}}, {{Q2}}, {{Q3}})","temp":true},{"name":"T3","label":"{{function}}","function":"{{Q1}}+{{Q2}}+{{Q3}}-math.max({{Q1}}, {{Q2}}, {{Q3}})-math.min({{Q1}}, {{Q2}}, {{Q3}})","temp":true},{"name":"T4","label":"{{function}}","function":"math.min({{Q1}}, {{Q2}}, {{Q3}})","temp":true},{"name":"A1","label":"&lt;span class=\"fr-math-v2 fr-draggable\" contenteditable=\"false\" data-original-math=\"\\(\\frac{{{T2}}}{{{T1}}}\\)\" draggable=\"true\"&gt;\\(\\frac{{{T2}}}{{{T1}}}\\)&lt;/span&gt;"},{"name":"A2","label":"&lt;span class=\"fr-math-v2 fr-draggable\" contenteditable=\"false\" data-original-math=\"\\(\\frac{{{T3}}}{{{T1}}}\\)\" draggable=\"true\"&gt;\\(\\frac{{{T3}}}{{{T1}}}\\)&lt;/span&gt;","incorrect":true},{"name":"A3","label":"&lt;span class=\"fr-math-v2 fr-draggable\" contenteditable=\"false\" data-original-math=\"\\(\\frac{{{T4}}}{{{T1}}}\\)\" draggable=\"true\"&gt;\\(\\frac{{{T4}}}{{{T1}}}\\)&lt;/span&gt;","incorrect":true}],"uniques":true},"algorithm":{"name":"calculateOperation","template":"Cloze with drag &amp; drop","params":{"keyboard":"INTERMEDIATE"}}}</t>
  </si>
  <si>
    <t>Arrastra la fracción correcta para completar esta comparación.
{{T3}}/{{T1}} &gt; {{A1}}*</t>
  </si>
  <si>
    <t>T1 = {{Q1}}+{{Q2}}
T2 = math.min({{Q1}}, {{Q2}}, {{Q3}})
T3 = {{Q1}}+{{Q2}}+{{Q3}}-math.max({{Q1}}, {{Q2}}, {{Q3}})-math.min({{Q1}}, {{Q2}}, {{Q3}})
T4 = math.max({{Q1}}, {{Q2}}, {{Q3}})
A1 = {{T2}}/{{T1}}
A2 = {{T3}}/{{T1}}
A3 = {{T4}}/{{T1}}</t>
  </si>
  <si>
    <t>&lt;p&gt;Como los denominadores son iguales, hay que comparar los numeradores.&lt;/p&gt;&lt;p&gt;En este caso, {{T3}}/{{T1}} &gt; {{T2}}/{{T1}} porque {{T3}} &gt; {{T2}}.&lt;/p&gt;</t>
  </si>
  <si>
    <t>{"id":"M4-NyO-25a-I-2","stimulus":"&lt;p&gt;Arraste a fração correta para completar a comparação.&lt;/p&gt;","template":"&lt;div style=\"display:flex; justify-content:center;\"&gt;&lt;p&gt;&lt;span class=\"fr-math-v2 fr-draggable\" contenteditable=\"false\" data-original-math=\"\\(\\frac{{{T3}}}{{{T1}}}\\)\" draggable=\"true\"&gt;\\(\\frac{{{T3}}}{{{T1}}}\\)&lt;/span&gt; &gt; {{response}}&lt;/p&gt;&lt;/div&gt;","hint":"&lt;p&gt;Como os denominadores são iguais, basta comparar os numeradores.&lt;/p&gt;","feedback":"&lt;p&gt;Como os denominadores são iguais, basta comparar os numeradores.&lt;/p&gt;&lt;p&gt;Neste caso, &lt;span class=\"fr-math-v2 fr-draggable\" contenteditable=\"false\" data-original-math=\"\\(\\frac{{{T3}}}{{{T1}}}\\)\" draggable=\"true\"&gt;\\(\\frac{{{T3}}}{{{T1}}}\\)&lt;/span&gt; &gt; &lt;span class=\"fr-math-v2 fr-draggable\" contenteditable=\"false\" data-original-math=\"\\(\\frac{{{T2}}}{{{T1}}}\\)\" draggable=\"true\"&gt;\\(\\frac{{{T2}}}{{{T1}}}\\)&lt;/span&gt; porque {{T3}} &gt; {{T2}}.&lt;/p&gt;","seed":{"parameters":[{"name":"Q1","label":null,"min":1,"max":6,"step":1},{"name":"Q2","label":null,"min":1,"max":6,"step":1},{"name":"Q3","label":null,"min":1,"max":6,"step":1},{"name":"Q4","label":null,"min":1,"max":6,"step":1}],"calculated":[{"name":"T1","label":"{{function}}","function":"{{Q1}}+{{Q2}}","temp":true},{"name":"T2","label":"{{function}}","function":"math.min({{Q1}}, {{Q2}}, {{Q3}})","temp":true},{"name":"T3","label":"{{function}}","function":"{{Q1}}+{{Q2}}+{{Q3}}-math.max({{Q1}}, {{Q2}}, {{Q3}})-math.min({{Q1}}, {{Q2}}, {{Q3}})","temp":true},{"name":"T4","label":"{{function}}","function":"math.max({{Q1}}, {{Q2}}, {{Q3}})","temp":true},{"name":"A1","label":"&lt;span class=\"fr-math-v2 fr-draggable\" contenteditable=\"false\" data-original-math=\"\\(\\frac{{{T2}}}{{{T1}}}\\)\" draggable=\"true\"&gt;\\(\\frac{{{T2}}}{{{T1}}}\\)&lt;/span&gt;"},{"name":"A2","label":"&lt;span class=\"fr-math-v2 fr-draggable\" contenteditable=\"false\" data-original-math=\"\\(\\frac{{{T3}}}{{{T1}}}\\)\" draggable=\"true\"&gt;\\(\\frac{{{T3}}}{{{T1}}}\\)&lt;/span&gt;","incorrect":true},{"name":"A3","label":"&lt;span class=\"fr-math-v2 fr-draggable\" contenteditable=\"false\" data-original-math=\"\\(\\frac{{{T4}}}{{{T1}}}\\)\" draggable=\"true\"&gt;\\(\\frac{{{T4}}}{{{T1}}}\\)&lt;/span&gt;","incorrect":true}],"uniques":true},"algorithm":{"name":"calculateOperation","template":"Cloze with drag &amp; drop","params":{"keyboard":"INTERMEDIATE"}}}</t>
  </si>
  <si>
    <t>Ordena las siguientes fracciones de menor a mayor.
{{A1}}
{{A2}}
{{A3}}</t>
  </si>
  <si>
    <t>Order list</t>
  </si>
  <si>
    <t>Q1= min = 1; max = 6; step = 1
Q2= min = 1; max = 6; step = 1
Q3= min = 1; max = 6; step = 1
Q4= min = 1; max = 6; step = 1</t>
  </si>
  <si>
    <t>T1 = math.max({{Q2}}, {{Q3}}, {{Q4}})+{{Q1}}
T2 = math.min({{Q2}}, {{Q3}}, {{Q4}})
T3 = math.max({{Q2}}, {{Q3}}, {{Q4}})
A1 = {{Q2}}/{{T1}}
A2 = {{Q3}}/{{T1}}
A3 = {{Q4}}/{{T1}}
Ordenar según los valores de Q2, Q3 y Q4, ASC</t>
  </si>
  <si>
    <t>&lt;p&gt;Como los denominadores son iguales, hay que comparar los numeradores.&lt;/p&gt;&lt;p&gt;Por ejemplo, {{T2}}/{{T1}} &lt; {{T3}}/{{T1}}  porque {{T2}} &lt; {{T3}}.&lt;/p&gt;</t>
  </si>
  <si>
    <t>{"id":"M4-NyO-25a-E-1","stimulus":"&lt;p&gt;Arraste e ordene as seguintes frações da menor para a maior.&lt;/p&gt;","template":"&lt;p style=\"text-align:center;\"&gt;{{response}} &lt; {{response}} &lt; {{response}}&lt;/p&gt;","hint":"&lt;p&gt;Como os denominadores são iguais, basta comparar os numeradores.&lt;/p&gt;","feedback":"&lt;p&gt;Como os denominadores são iguais, basta comparar os numeradores.&lt;/p&gt;&lt;p&gt;Por exemplo, &lt;span class=\"fr-math-v2 fr-draggable\" contenteditable=\"false\" data-original-math=\"\\(\\frac{{{T2}}}{{{T1}}}\\)\" draggable=\"true\"&gt;\\(\\frac{{{T2}}}{{{T1}}}\\)&lt;/span&gt; &lt; &lt;span class=\"fr-math-v2 fr-draggable\" contenteditable=\"false\" data-original-math=\"\\(\\frac{{{T3}}}{{{T1}}}\\)\" draggable=\"true\"&gt;\\(\\frac{{{T3}}}{{{T1}}}\\)&lt;/span&gt; porque {{T2}} &lt; {{T3}}.&lt;/p&gt;","seed":{"parameters":[{"name":"Q1","label":null,"min":1,"max":6,"step":1},{"name":"Q2","label":null,"min":1,"max":6,"step":1},{"name":"Q3","label":null,"min":1,"max":6,"step":1},{"name":"Q4","label":null,"min":1,"max":6,"step":1}],"calculated":[{"name":"T1","label":"{{function}}","function":"math.max({{Q2}}, {{Q3}}, {{Q4}})+{{Q1}}","temp":true},{"name":"T2","label":"{{function}}","function":"math.min({{Q2}}, {{Q3}}, {{Q4}})","temp":true},{"name":"T3","label":"{{function}}","function":"math.max({{Q2}}, {{Q3}}, {{Q4}})","temp":true},{"name":"T4","label":"{{function}}","function":"{{Q2}}+{{Q3}}+{{Q4}}-math.min({{Q2}}, {{Q3}}, {{Q4}})-math.max({{Q2}}, {{Q3}}, {{Q4}})","temp":true},{"name":"A1","label":"&lt;span class=\"fr-math-v2 fr-draggable\" contenteditable=\"false\" data-original-math=\"\\(\\frac{{{T2}}}{{{T1}}}\\)\" draggable=\"true\"&gt;\\(\\frac{{{T2}}}{{{T1}}}\\)&lt;/span&gt;","function":"{{T2}}"},{"name":"A2","label":"&lt;span class=\"fr-math-v2 fr-draggable\" contenteditable=\"false\" data-original-math=\"\\(\\frac{{{T4}}}{{{T1}}}\\)\" draggable=\"true\"&gt;\\(\\frac{{{T4}}}{{{T1}}}\\)&lt;/span&gt;","function":"{{T4}}"},{"name":"A3","label":"&lt;span class=\"fr-math-v2 fr-draggable\" contenteditable=\"false\" data-original-math=\"\\(\\frac{{{T3}}}{{{T1}}}\\)\" draggable=\"true\"&gt;\\(\\frac{{{T3}}}{{{T1}}}\\)&lt;/span&gt;","function":"{{T3}}"}],"uniques":true},"algorithm":{"name":"calculateOperation","template":"Cloze with drag &amp; drop","params":{"keyboard":"INTERMEDIATE"}}}</t>
  </si>
  <si>
    <t>Ordena las siguientes fracciones de mayor a menor.
{{A1}}
{{A2}}
{{A3}}</t>
  </si>
  <si>
    <t>T1 = math.max({{Q2}}, {{Q3}}, {{Q4}})+{{Q1}}
T2 = math.max({{Q2}}, {{Q3}}, {{Q4}})
T3 = math.min({{Q2}}, {{Q3}}, {{Q4}})
A1 = {{Q2}}/{{T1}}
A2 = {{Q3}}/{{T1}}
A3 = {{Q4}}/{{T1}}
Ordenar según los valores de Q2, Q3 y Q4, DESC</t>
  </si>
  <si>
    <t>&lt;p&gt;Como los denominadores son iguales, hay que comparar los numeradores.&lt;/p&gt;&lt;p&gt;Por ejemplo, {{T2}}/{{T1}} &gt; {{T3}}/{{T1}} porque {{T2}} &gt; {{T3}}.&lt;/p&gt;</t>
  </si>
  <si>
    <t>{"id":"M4-NyO-25a-E-2","stimulus":"&lt;p&gt;Arraste e ordene as seguintes frações da maior para a menor.&lt;/p&gt;","template":"&lt;p style=\"text-align:center;\"&gt;{{response}} &gt; {{response}} &gt; {{response}}&lt;/p&gt;","hint":"&lt;p&gt;Como os denominadores são iguais, basta comparar os numeradores.&lt;/p&gt;","feedback":"&lt;p&gt;Como os denominadores são iguais, basta comparar os numeradores.&lt;/p&gt;&lt;p&gt;Por exemplo, &lt;span class=\"fr-math-v2 fr-draggable\" contenteditable=\"false\" data-original-math=\"\\(\\frac{{{T2}}}{{{T1}}}\\)\" draggable=\"true\"&gt;\\(\\frac{{{T2}}}{{{T1}}}\\)&lt;/span&gt; &gt; &lt;span class=\"fr-math-v2 fr-draggable\" contenteditable=\"false\" data-original-math=\"\\(\\frac{{{T3}}}{{{T1}}}\\)\" draggable=\"true\"&gt;\\(\\frac{{{T3}}}{{{T1}}}\\)&lt;/span&gt; porque {{T2}} &gt; {{T3}}.&lt;/p&gt;","seed":{"parameters":[{"name":"Q1","label":null,"min":1,"max":6,"step":1},{"name":"Q2","label":null,"min":1,"max":6,"step":1},{"name":"Q3","label":null,"min":1,"max":6,"step":1},{"name":"Q4","label":null,"min":1,"max":6,"step":1}],"calculated":[{"name":"T1","label":"{{function}}","function":"math.max({{Q2}}, {{Q3}}, {{Q4}})+{{Q1}}","temp":true},{"name":"T2","label":"{{function}}","function":"math.max({{Q2}}, {{Q3}}, {{Q4}})","temp":true},{"name":"T3","label":"{{function}}","function":"math.min({{Q2}}, {{Q3}}, {{Q4}})","temp":true},{"name":"T4","label":"{{function}}","function":"{{Q2}}+{{Q3}}+{{Q4}}-math.min({{Q2}}, {{Q3}}, {{Q4}})-math.max({{Q2}}, {{Q3}}, {{Q4}})","temp":true},{"name":"A1","label":"&lt;span class=\"fr-math-v2 fr-draggable\" contenteditable=\"false\" data-original-math=\"\\(\\frac{{{T2}}}{{{T1}}}\\)\" draggable=\"true\"&gt;\\(\\frac{{{T2}}}{{{T1}}}\\)&lt;/span&gt;","function":"{{T2}}"},{"name":"A2","label":"&lt;span class=\"fr-math-v2 fr-draggable\" contenteditable=\"false\" data-original-math=\"\\(\\frac{{{T4}}}{{{T1}}}\\)\" draggable=\"true\"&gt;\\(\\frac{{{T4}}}{{{T1}}}\\)&lt;/span&gt;","function":"{{T4}}"},{"name":"A3","label":"&lt;span class=\"fr-math-v2 fr-draggable\" contenteditable=\"false\" data-original-math=\"\\(\\frac{{{T3}}}{{{T1}}}\\)\" draggable=\"true\"&gt;\\(\\frac{{{T3}}}{{{T1}}}\\)&lt;/span&gt;","function":"{{T3}}"}],"uniques":true},"algorithm":{"name":"calculateOperation","template":"Cloze with drag &amp; drop","params":{"keyboard":"INTERMEDIATE"}}}</t>
  </si>
  <si>
    <t>Mario, Luis y Margarita se han quedado dormidos viendo una película. El primero, cuando llevaban {{Q1}}/{{T1}} vistos, y los otros dos cuando llevaban {{Q2}}/{{T1}} y {{Q3}}/{{T1}}, respectivamente. Ordena las fracciones de menor a mayor.
Mario: {{Q1}}/{{T1}}
Luis: {{Q2}}/{{T1}} 
Margarita: {{Q3}}/{{T1}}</t>
  </si>
  <si>
    <t>T1 = math.max({{Q1}}, {{Q2}}, {{Q3}})+{{Q4}}
T2 = math.min({{Q1}}, {{Q2}}, {{Q3}})
T3 = math.max({{Q1}}, {{Q2}}, {{Q3}})
A1 = {{Q1}}/{{T1}}
A2 = {{Q2}}/{{T1}}
A3 = {{Q3}}/{{T1}}
Ordenar según los valores de Q1, Q2 y Q3, ASC</t>
  </si>
  <si>
    <t>{"id":"M4-NyO-25a-A-1","stimulus":"&lt;p&gt;Mário, Luís e Margarida dormiram enquanto estavam assistindo a um filme. Mário dormiu após ter passado &lt;span class=\"fr-math-v2 fr-draggable\" contenteditable=\"false\" data-original-math=\"\\(\\frac{{{Q1}}}{{{T1}}}\\)\" draggable=\"true\"&gt;\\(\\frac{{{Q1}}}{{{T1}}}\\)&lt;/span&gt; do filme, ao passo que Luís e Margarida dormiram após &lt;span class=\"fr-math-v2 fr-draggable\" contenteditable=\"false\" data-original-math=\"\\(\\frac{{{Q2}}}{{{T1}}}\\)\" draggable=\"true\"&gt;\\(\\frac{{{Q2}}}{{{T1}}}\\)&lt;/span&gt; e &lt;span class=\"fr-math-v2 fr-draggable\" contenteditable=\"false\" data-original-math=\"\\(\\frac{{{Q3}}}{{{T1}}}\\)\" draggable=\"true\"&gt;\\(\\frac{{{Q3}}}{{{T1}}}\\)&lt;/span&gt;, respectivamente. Arraste e ordene as frações da menor para a maior.&lt;/p&gt;","template":"&lt;p style=\"text-align:center;\"&gt;{{response}} &lt; {{response}} &lt; {{response}}&lt;/p&gt;","hint":"&lt;p&gt;Como os denominadores são iguais, basta comparar os numeradores.&lt;/p&gt;","feedback":"&lt;p&gt;Como os denominadores são iguais, basta comparar os numeradores.&lt;/p&gt;&lt;p&gt;Por exemplo, &lt;span class=\"fr-math-v2 fr-draggable\" contenteditable=\"false\" data-original-math=\"\\(\\frac{{{T2}}}{{{T1}}}\\)\" draggable=\"true\"&gt;\\(\\frac{{{T2}}}{{{T1}}}\\)&lt;/span&gt; &lt; &lt;span class=\"fr-math-v2 fr-draggable\" contenteditable=\"false\" data-original-math=\"\\(\\frac{{{T3}}}{{{T1}}}\\)\" draggable=\"true\"&gt;\\(\\frac{{{T3}}}{{{T1}}}\\)&lt;/span&gt; porque {{T2}} &lt; {{T3}}.&lt;/p&gt;","seed":{"parameters":[{"name":"Q1","label":null,"min":1,"max":6,"step":1},{"name":"Q2","label":null,"min":1,"max":6,"step":1},{"name":"Q3","label":null,"min":1,"max":6,"step":1},{"name":"Q4","label":null,"min":1,"max":6,"step":1}],"calculated":[{"name":"T1","label":"{{function}}","function":"math.max({{Q1}}, {{Q2}}, {{Q3}})+{{Q4}}","temp":true},{"name":"T2","label":"{{function}}","function":"math.min({{Q1}}, {{Q2}}, {{Q3}})","temp":true},{"name":"T3","label":"{{function}}","function":"math.max({{Q1}}, {{Q2}}, {{Q3}})","temp":true},{"name":"T4","label":"{{function}}","function":"{{Q1}}+{{Q2}}+{{Q3}}-math.min({{Q1}}, {{Q2}}, {{Q3}})-math.max({{Q1}}, {{Q2}}, {{Q3}})","temp":true},{"name":"A1","label":"&lt;span class=\"fr-math-v2 fr-draggable\" contenteditable=\"false\" data-original-math=\"\\(\\frac{({{T2}}, {{Q2}}, {{Q3}})}{{{T1}}}\\)\" draggable=\"true\"&gt;\\(\\frac{{{T2}}}{{{T1}}}\\)&lt;/span&gt;","function":"{{T2}}"},{"name":"A2","label":"&lt;span class=\"fr-math-v2 fr-draggable\" contenteditable=\"false\" data-original-math=\"\\(\\frac{{{T4}}}{{{T1}}}\\)\" draggable=\"true\"&gt;\\(\\frac{{{T4}}}{{{T1}}}\\)&lt;/span&gt;","function":"{{T4}}"},{"name":"A3","label":"&lt;span class=\"fr-math-v2 fr-draggable\" contenteditable=\"false\" data-original-math=\"\\(\\frac{{{T3}}}{{{T1}}}\\)\" draggable=\"true\"&gt;\\(\\frac{{{T3}}}{{{T1}}}\\)&lt;/span&gt;","function":"{{T3}}"}],"uniques":true},"algorithm":{"name":"calculateOperation","template":"Cloze with drag &amp; drop","params":{"keyboard":"INTERMEDIATE"}}}</t>
  </si>
  <si>
    <t xml:space="preserve">Al empezar el día, una frutería tenía la misma cantidad de fruta de todas las clases. Sin embargo, a la hora de cerrar, había vendido {{Q1}}/{{T1}} de las piñas, {{Q2}}/{{T1}} de los melocotones y {{Q3}}/{{T1}} de las sandías. Ordena estas fracciones de mayor a menor.
Piñas: {{Q1}}/{{T1}} 
Melocotones: {{Q2}}/{{T1}} 
Sandías: {{Q3}}/{{T1}} </t>
  </si>
  <si>
    <t>T1 = math.max({{Q1}}, {{Q2}}, {{Q3}})+{{Q4}}
T2 = math.min({{Q1}}, {{Q2}}, {{Q3}})
T3 = math.max({{Q1}}, {{Q2}}, {{Q3}})
A1 = {{Q1}}/{{T1}}
A2 = {{Q2}}/{{T1}}
A3 = {{Q3}}/{{T1}}
Ordenar según los valores de Q1, Q2 y Q3, DESC</t>
  </si>
  <si>
    <t>&lt;p&gt;Como los denominadores son iguales, hay que comparar los numeradores.&lt;/p&gt;&lt;p&gt;Por ejemplo, {{T3}}/{{T1}} &gt; {{T2}}/{{T1}}  porque {{T3}} &gt; {{T2}}.&lt;/p&gt;</t>
  </si>
  <si>
    <t>{"id":"M4-NyO-25a-A-2","stimulus":"&lt;p&gt;No início do dia, um feirante tinha a mesma quantidade de frutas de todos os tipos. No entanto, ao final do dia, ele havia vendido &lt;span class=\"fr-math-v2 fr-draggable\" contenteditable=\"false\" data-original-math=\"\\(\\frac{{{Q1}}}{{{T1}}}\\)\" draggable=\"true\"&gt;\\(\\frac{{{Q1}}}{{{T1}}}\\)&lt;/span&gt; dos abacaxis, &lt;span class=\"fr-math-v2 fr-draggable\" contenteditable=\"false\" data-original-math=\"\\(\\frac{{{Q2}}}{{{T1}}}\\)\" draggable=\"true\"&gt;\\(\\frac{{{Q2}}}{{{T1}}}\\)&lt;/span&gt; das pêssegos e &lt;span class=\"fr-math-v2 fr-draggable\" contenteditable=\"false\" data-original-math=\"\\(\\frac{{{Q3}}}{{{T1}}}\\)\" draggable=\"true\"&gt;\\(\\frac{{{Q3}}}{{{T1}}}\\)&lt;/span&gt; das melancias. Arraste e ordene essas frações da maior para a menor.&lt;/p&gt;","template":"&lt;p style=\"text-align:center;\"&gt;{{response}} &gt; {{response}} &gt; {{response}}&lt;/p&gt;","hint":"&lt;p&gt;Como os denominadores são iguais, basta comparar os numeradores.&lt;/p&gt;","feedback":"&lt;p&gt;Como os denominadores são iguais, basta comparar os numeradores.&lt;/p&gt;&lt;p&gt;Por exemplo, &lt;span class=\"fr-math-v2 fr-draggable\" contenteditable=\"false\" data-original-math=\"\\(\\frac{{{T3}}}{{{T1}}}\\)\" draggable=\"true\"&gt;\\(\\frac{{{T3}}}{{{T1}}}\\)&lt;/span&gt; &gt; &lt;span class=\"fr-math-v2 fr-draggable\" contenteditable=\"false\" data-original-math=\"\\(\\frac{{{T2}}}{{{T1}}}\\)\" draggable=\"true\"&gt;\\(\\frac{{{T2}}}{{{T1}}}\\)&lt;/span&gt; porque {{T3}} &gt; {{T2}}.&lt;/p&gt;","seed":{"parameters":[{"name":"Q1","label":null,"min":1,"max":6,"step":1},{"name":"Q2","label":null,"min":1,"max":6,"step":1},{"name":"Q3","label":null,"min":1,"max":6,"step":1},{"name":"Q4","label":null,"min":1,"max":6,"step":1}],"calculated":[{"name":"T1","label":"{{function}}","function":"math.max({{Q1}}, {{Q2}}, {{Q3}})+{{Q4}}","temp":true},{"name":"T2","label":"{{function}}","function":"math.min({{Q1}}, {{Q2}}, {{Q3}})","temp":true},{"name":"T3","label":"{{function}}","function":"math.max({{Q1}}, {{Q2}}, {{Q3}})","temp":true},{"name":"T4","label":"{{function}}","function":"{{Q1}}+{{Q2}}+{{Q3}}-math.min({{Q1}}, {{Q2}}, {{Q3}})-math.max({{Q1}}, {{Q2}}, {{Q3}})","temp":true},{"name":"A1","label":"&lt;span class=\"fr-math-v2 fr-draggable\" contenteditable=\"false\" data-original-math=\"\\(\\frac{{{T3}}}{{{T1}}}\\)\" draggable=\"true\"&gt;\\(\\frac{{{T3}}}{{{T1}}}\\)&lt;/span&gt;","function":"{{T3}}"},{"name":"A2","label":"&lt;span class=\"fr-math-v2 fr-draggable\" contenteditable=\"false\" data-original-math=\"\\(\\frac{{{T4}}}{{{T1}}}\\)\" draggable=\"true\"&gt;\\(\\frac{{{T4}}}{{{T1}}}\\)&lt;/span&gt;","function":"{{T4}}"},{"name":"A3","label":"&lt;span class=\"fr-math-v2 fr-draggable\" contenteditable=\"false\" data-original-math=\"\\(\\frac{{{T2}}}{{{T1}}}\\)\" draggable=\"true\"&gt;\\(\\frac{{{T2}}}{{{T1}}}\\)&lt;/span&gt;","function":"{{T2}}"}],"uniques":true},"algorithm":{"name":"calculateOperation","template":"Cloze with drag &amp; drop","params":{"keyboard":"INTERMEDIATE"}}}</t>
  </si>
  <si>
    <t>En una banda de música, Erica, Borja y Carlota están aprendiendo a tocar una canción. Erica se sabe {{Q1}}/{{T1}} de la partitura y Borja y Carlota, {{Q2}}/{{T1}} y {{Q3}}/{{T1}}, respectivamente. Ordénales de menor a mayor para ver quién ha practicado más.
Erica: {{Q1}}/{{T1}} 
Borja: {{Q2}}/{{T1}}
Carlota: {{Q3}}/{{T1}}</t>
  </si>
  <si>
    <t>T1 = math.max({{Q1}}, {{Q2}}, {{Q3}})+{{Q4}}
T2 = math.min({{Q1}}, {{Q2}}, {{Q3}})
T3 = math.max({{Q1}}, {{Q2}}, {{Q3}})
A1 = {{Q1}}/{{T1}}
A2 = {{Q2}}/{{T1}}
A3 = {{Q3}}/{{T1}}
Ordenar según los valores de Q1, Q2 y Q3, ASC</t>
  </si>
  <si>
    <t>{"id":"M4-NyO-25a-A-3","stimulus":"&lt;p&gt;Em uma banda, Érica, Bruno e Carla estão aprendendo a tocar uma música. Érica já consegue tocar &lt;span class=\"fr-math-v2 fr-draggable\" contenteditable=\"false\" data-original-math=\"\\(\\frac{{{Q1}}}{{{T1}}}\\)\" draggable=\"true\"&gt;\\(\\frac{{{Q1}}}{{{T1}}}\\)&lt;/span&gt; da música, enquanto Bruna e Carla conseguem &lt;span class=\"fr-math-v2 fr-draggable\" contenteditable=\"false\" data-original-math=\"\\(\\frac{{{Q2}}}{{{T1}}}\\)\" draggable=\"true\"&gt;\\(\\frac{{{Q2}}}{{{T1}}}\\)&lt;/span&gt; e &lt;span class=\"fr-math-v2 fr-draggable\" contenteditable=\"false\" data-original-math=\"\\(\\frac{{{Q3}}}{{{T1}}}\\)\" draggable=\"true\"&gt;\\(\\frac{{{Q3}}}{{{T1}}}\\)&lt;/span&gt;, respectivamente. Arraste e ordene essas frações da menor para a maior.&lt;/p&gt;","template":"&lt;p style=\"text-align:center;\"&gt;{{response}} &lt; {{response}} &lt; {{response}}&lt;/p&gt;","hint":"&lt;p&gt;Como os denominadores são iguais, basta comparar os numeradores.&lt;/p&gt;","feedback":"&lt;p&gt;Como os denominadores são iguais, basta comparar os numeradores.&lt;/p&gt;&lt;p&gt;Por exemplo, &lt;span class=\"fr-math-v2 fr-draggable\" contenteditable=\"false\" data-original-math=\"\\(\\frac{{{T2}}}{{{T1}}}\\)\" draggable=\"true\"&gt;\\(\\frac{{{T2}}}{{{T1}}}\\)&lt;/span&gt; &lt; &lt;span class=\"fr-math-v2 fr-draggable\" contenteditable=\"false\" data-original-math=\"\\(\\frac{{{T3}}}{{{T1}}}\\)\" draggable=\"true\"&gt;\\(\\frac{{{T3}}}{{{T1}}}\\)&lt;/span&gt; porque {{T2}} &lt; {{T3}}.&lt;/p&gt;","seed":{"parameters":[{"name":"Q1","label":null,"min":1,"max":6,"step":1},{"name":"Q2","label":null,"min":1,"max":6,"step":1},{"name":"Q3","label":null,"min":1,"max":6,"step":1},{"name":"Q4","label":null,"min":1,"max":6,"step":1}],"calculated":[{"name":"T1","label":"{{function}}","function":"math.max({{Q1}}, {{Q2}}, {{Q3}})+{{Q4}}","temp":true},{"name":"T2","label":"{{function}}","function":"math.min({{Q1}}, {{Q2}}, {{Q3}})","temp":true},{"name":"T3","label":"{{function}}","function":"math.max({{Q1}}, {{Q2}}, {{Q3}})","temp":true},{"name":"T4","label":"{{function}}","function":"{{Q1}}+{{Q2}}+{{Q3}}-math.min({{Q1}}, {{Q2}}, {{Q3}})-math.max({{Q1}}, {{Q2}}, {{Q3}})","temp":true},{"name":"A1","label":"&lt;span class=\"fr-math-v2 fr-draggable\" contenteditable=\"false\" data-original-math=\"\\(\\frac{({{T2}}, {{Q2}}, {{Q3}})}{{{T1}}}\\)\" draggable=\"true\"&gt;\\(\\frac{{{T2}}}{{{T1}}}\\)&lt;/span&gt;","function":"{{T2}}"},{"name":"A2","label":"&lt;span class=\"fr-math-v2 fr-draggable\" contenteditable=\"false\" data-original-math=\"\\(\\frac{{{T4}}}{{{T1}}}\\)\" draggable=\"true\"&gt;\\(\\frac{{{T4}}}{{{T1}}}\\)&lt;/span&gt;","function":"{{T4}}"},{"name":"A3","label":"&lt;span class=\"fr-math-v2 fr-draggable\" contenteditable=\"false\" data-original-math=\"\\(\\frac{{{T3}}}{{{T1}}}\\)\" draggable=\"true\"&gt;\\(\\frac{{{T3}}}{{{T1}}}\\)&lt;/span&gt;","function":"{{T3}}"}],"uniques":true},"algorithm":{"name":"calculateOperation","template":"Cloze with drag &amp; drop","params":{"keyboard":"INTERMEDIATE"}}}</t>
  </si>
  <si>
    <t>M4-NyO-27a</t>
  </si>
  <si>
    <t>Calcula la fracción de una cantidad (núm. de 2 cifras)</t>
  </si>
  <si>
    <t>Escoge la respuesta correcta.</t>
  </si>
  <si>
    <t>{{Q1}}/{{T2}} de {{T1}} = {{group1}}</t>
  </si>
  <si>
    <t>Q1= Min= 1; Max= 6; Step= 1
Q2= Min= 1; Max= 6; Step= 1
Q3= Min= 2; Max= 9 ; Step= 1
Q4= Min= 1; Max= 6 ; Step= 1
Q5= Min= 1; Max= 6 ; Step= 1</t>
  </si>
  <si>
    <t xml:space="preserve">
T1 = ({{Q1}}+{{Q2}})*{{Q3}}
T2 = {{Q1}}+{{Q2}}
A1={{Q1}}*{{Q3}}
A2={{Q4}}*{{Q3}}
A3={{Q5}}*{{Q3}}</t>
  </si>
  <si>
    <t>Divide el número entre el denominador y multiplica el resultado por el numerador.</t>
  </si>
  <si>
    <t>&lt;p&gt;Para calcular la fracción de un número, hay que dividir el número entre el denominador y multiplicar el resultado por el numerador:&lt;/p&gt;&lt;p&gt;{{T1}} : {{T2}} = {{Q3}}&lt;/p&gt;&lt;p&gt;{{Q3}} × {{Q1}} = {{A1}}&lt;/p&gt;</t>
  </si>
  <si>
    <t>{"id":"M4-NyO-27a-I-1","stimulus":"&lt;p&gt;Escolha a resposta correta.&lt;/p&gt;","template":"&lt;p style=\"text-align: center\"&gt;&lt;span class=\"fr-math-v2 fr-draggable\" contenteditable=\"false\" data-original-math=\"\\(\\frac{{{Q1}}}{{{T2}}}\\)\" draggable=\"true\"&gt;\\(\\frac{{{Q1}}}{{{T2}}}\\)&lt;/span&gt; de {{T1}} = {{response}}&lt;/p&gt;","hint":"&lt;p&gt;Divida o número pelo denominador e multiplique o resultado pelo numerador.&lt;/p&gt;","feedback":"&lt;p&gt;Para calcular a fração de um número, divida o número pelo denominador e multiplique o resultado pelo numerador:&lt;/p&gt;&lt;p style=\"text-align: center\"&gt;{{T1}} : {{T2}} = {{Q3}}&lt;/p&gt;&lt;p style=\"text-align: center\"&gt;{{Q3}} × {{Q1}} = {{A1}}&lt;/p&gt;","seed":{"parameters":[{"name":"Q1","label":null,"min":1,"max":6,"step":1},{"name":"Q2","label":null,"min":1,"max":6,"step":1},{"name":"Q3","label":null,"min":1,"max":9,"step":1},{"name":"Q4","label":null,"min":1,"max":6,"step":1},{"name":"Q5","label":null,"min":1,"max":6,"step":1}],"calculated":[{"name":"T1","label":"{{function}}","function":"({{Q1}}+{{Q2}})*{{Q3}}","temp":true},{"name":"T2","label":"{{function}}","function":"{{Q1}}+{{Q2}}","temp":true},{"name":"A1","label":"{{function}}","function":"{{Q1}}*{{Q3}}","group":1},{"name":"A2","label":"{{function}}","function":"{{Q4}}*{{Q3}}","group":1,"incorrect":true},{"name":"A3","label":"{{function}}","function":"{{Q5}}*{{Q3}}","group":1,"incorrect":true}],"uniques":true},"algorithm":{"name":"groupResponses","template":"Cloze with drop down"}}</t>
  </si>
  <si>
    <t>Calcula el valor de {{Q1}}/{{T2}} de {{T1}}.</t>
  </si>
  <si>
    <t>{{Q1}}/{{T2}} de {{T1}} = {{A1}}</t>
  </si>
  <si>
    <t>Q1= Min= 1; Max= 6; Step= 1
Q2= Min= 1; Max= 6; Step= 1
Q3= Min= 2; Max= 9 ; Step= 1</t>
  </si>
  <si>
    <t xml:space="preserve">
T1 = ({{Q1}}+{{Q2}})*{{Q3}}
T2 = {{Q1}}+{{Q2}}
A1={{Q1}}*{{Q3}}
</t>
  </si>
  <si>
    <t>{"id":"M4-NyO-27a-E-1","stimulus":"&lt;p&gt;Calcule quanto vale &lt;span class=\"fr-math-v2 fr-draggable\" contenteditable=\"false\" data-original-math=\"\\(\\frac{{{Q1}}}{{{T2}}}\\)\" draggable=\"true\"&gt;\\(\\frac{{{Q1}}}{{{T2}}}\\)&lt;/span&gt; de {{T1}}.&lt;/p&gt;","template":"&lt;p style=\"text-align: center\"&gt;&lt;span class=\"fr-math-v2 fr-draggable\" contenteditable=\"false\" data-original-math=\"\\(\\frac{{{Q1}}}{{{T2}}}\\)\" draggable=\"true\"&gt;\\(\\frac{{{Q1}}}{{{T2}}}\\)&lt;/span&gt; de {{T1}} = {{response}}&lt;/p&gt;","hint":"&lt;p&gt;Divida o número pelo denominador e multiplique o resultado pelo numerador.&lt;/p&gt;","feedback":"&lt;p&gt;Para calcular a fração de um número, divida o número pelo denominador e multiplique o resultado pelo numerador:&lt;/p&gt;&lt;p style=\"text-align: center\"&gt;{{T1}} : {{T2}} = {{Q3}}&lt;/p&gt;&lt;p style=\"text-align: center\"&gt;{{Q3}} × {{Q1}} = {{A1}}&lt;/p&gt;","seed":{"parameters":[{"name":"Q1","label":null,"min":1,"max":6,"step":1},{"name":"Q2","label":null,"min":1,"max":6,"step":1},{"name":"Q3","label":null,"min":2,"max":9,"step":1}],"calculated":[{"name":"T1","label":"{{function}}","function":"({{Q1}}+{{Q2}})*{{Q3}}","temp":true},{"name":"T2","label":"{{function}}","function":"{{Q1}}+{{Q2}}","temp":true},{"name":"A1","label":"{{function}}","function":"{{Q1}}*{{Q3}}"}],"uniques":true},"algorithm":{"name":"calculateOperation","params":{"method":"equivLiteral","keyboard":"NUMERICAL"}}}</t>
  </si>
  <si>
    <t>Alejandra ha terminado {{Q1}}/{{T2}} de un cuento de {{T1}} páginas. ¿Cuántas páginas lleva leídas?</t>
  </si>
  <si>
    <t>Ha leído {{A1}} páginas.</t>
  </si>
  <si>
    <t>Q1= Min= 3; Max= 6; Step= 1
Q2= Min= 3; Max= 6; Step= 1
Q3= Min= 2; Max= 9 ; Step= 1</t>
  </si>
  <si>
    <t>{"id":"M4-NyO-27a-A-1","stimulus":"&lt;p&gt;Alexandra leu &lt;span class=\"fr-math-v2 fr-draggable\" contenteditable=\"false\" data-original-math=\"\\(\\frac{{{Q1}}}{{{T2}}}\\)\" draggable=\"true\"&gt;\\(\\frac{{{Q1}}}{{{T2}}}\\)&lt;/span&gt; de um conto de {{T1}} páginas. Quantas páginas ela leu?&lt;/p&gt;","template":"&lt;p&gt;Ela leu {{response}} páginas.&lt;/p&gt;","hint":"&lt;p&gt;Divida o número pelo denominador e multiplique o resultado pelo numerador.&lt;/p&gt;","feedback":"&lt;p&gt;Para calcular a fração de um número, divida o número pelo denominador e multiplique o resultado pelo numerador:&lt;/p&gt;&lt;p style=\"text-align: center\"&gt;{{T1}} : {{T2}} = {{Q3}}&lt;/p&gt;&lt;p style=\"text-align: center\"&gt;{{Q3}} × {{Q1}} = {{A1}}&lt;/p&gt;","seed":{"parameters":[{"name":"Q1","label":null,"min":3,"max":6,"step":1},{"name":"Q2","label":null,"min":3,"max":6,"step":1},{"name":"Q3","label":null,"min":2,"max":9,"step":1}],"calculated":[{"name":"T1","label":"{{function}}","function":"({{Q1}}+{{Q2}})*{{Q3}}","temp":true},{"name":"T2","label":"{{function}}","function":"{{Q1}}+{{Q2}}","temp":true},{"name":"A1","label":"{{function}}","function":"{{Q1}}*{{Q3}}"}],"uniques":true},"algorithm":{"name":"calculateOperation","params":{"method":"equivLiteral","keyboard":"NUMERICAL"}}}</t>
  </si>
  <si>
    <t>Arantxa ha pegado en su álbum de cromos {{Q1}}/{{T2}} de los {{T1}} cromos de la colección. ¿Cuántos ha pegado?</t>
  </si>
  <si>
    <t>Ha pegado {{A1}} cromos.</t>
  </si>
  <si>
    <t>{"id":"M4-NyO-27a-A-2","stimulus":"&lt;p&gt;Ariadna colou em seu álbum de figurinhas &lt;span class=\"fr-math-v2 fr-draggable\" contenteditable=\"false\" data-original-math=\"\\(\\frac{{{Q1}}}{{{T2}}}\\)\" draggable=\"true\"&gt;\\(\\frac{{{Q1}}}{{{T2}}}\\)&lt;/span&gt; das {{T1}} figurinhas da coleção. Quantas figurinhas ela colou?&lt;/p&gt;","template":"&lt;p&gt;Ela colou {{response}} figurinhas.&lt;/p&gt;","hint":"&lt;p&gt;Divida o número pelo denominador e multiplique o resultado pelo numerador.&lt;/p&gt;","feedback":"&lt;p&gt;Para calcular a fração de um número, divida o número pelo denominador e multiplique o resultado pelo numerador:&lt;/p&gt;&lt;p style=\"text-align: center\"&gt;{{T1}} : {{T2}} = {{Q3}}&lt;/p&gt;&lt;p style=\"text-align: center\"&gt;{{Q3}} × {{Q1}} = {{A1}}&lt;/p&gt;","seed":{"parameters":[{"name":"Q1","label":null,"min":3,"max":6,"step":1},{"name":"Q2","label":null,"min":3,"max":6,"step":1},{"name":"Q3","label":null,"min":2,"max":9,"step":1}],"calculated":[{"name":"T1","label":"{{function}}","function":"({{Q1}}+{{Q2}})*{{Q3}}","temp":true},{"name":"T2","label":"{{function}}","function":"{{Q1}}+{{Q2}}","temp":true},{"name":"A1","label":"{{function}}","function":"{{Q1}}*{{Q3}}"}],"uniques":true},"algorithm":{"name":"calculateOperation","params":{"method":"equivLiteral","keyboard":"NUMERICAL"}}}</t>
  </si>
  <si>
    <t>Nico y su madre están haciendo un viaje de {{T1}} km. Si ya han hecho {{Q1}}/{{T2}} del recorrido, ¿cuántos kilómetros llevan ya?</t>
  </si>
  <si>
    <t>Llevan recorridos {{A1}} km.</t>
  </si>
  <si>
    <t>{"id":"M4-NyO-27a-A-3","stimulus":"&lt;p&gt;Gustavo e a mãe dele estão fazendo uma viagem de {{T1}} km. Se eles já viajaram &lt;span class=\"fr-math-v2 fr-draggable\" contenteditable=\"false\" data-original-math=\"\\(\\frac{{{Q1}}}{{{T2}}}\\)\" draggable=\"true\"&gt;\\(\\frac{{{Q1}}}{{{T2}}}\\)&lt;/span&gt; do percurso, quantos quilômetros já percorreram?&lt;/p&gt;","template":"&lt;p&gt;Eles já percorreram {{response}} km.&lt;/p&gt;","hint":"&lt;p&gt;Divida o número pelo denominador e multiplique o resultado pelo numerador.&lt;/p&gt;","feedback":"&lt;p&gt;Para calcular a fração de um número, divida o número pelo denominador e multiplique o resultado pelo numerador:&lt;/p&gt;&lt;p style=\"text-align: center\"&gt;{{T1}} : {{T2}} = {{Q3}}&lt;/p&gt;&lt;p style=\"text-align: center\"&gt;{{Q3}} × {{Q1}} = {{A1}}&lt;/p&gt;","seed":{"parameters":[{"name":"Q1","label":null,"min":3,"max":6,"step":1},{"name":"Q2","label":null,"min":3,"max":6,"step":1},{"name":"Q3","label":null,"min":2,"max":9,"step":1}],"calculated":[{"name":"T1","label":"{{function}}","function":"({{Q1}}+{{Q2}})*{{Q3}}","temp":true},{"name":"T2","label":"{{function}}","function":"{{Q1}}+{{Q2}}","temp":true},{"name":"A1","label":"{{function}}","function":"{{Q1}}*{{Q3}}"}],"uniques":true},"algorithm":{"name":"calculateOperation","params":{"method":"equivLiteral","keyboard":"NUMERICAL"}}}</t>
  </si>
  <si>
    <t>M4-NyO-45a</t>
  </si>
  <si>
    <t>Lee números decimales hasta la centésima (pasa número a texto)</t>
  </si>
  <si>
    <t>¿Cómo se lee este número?</t>
  </si>
  <si>
    <t>{{Q1}}.{{Q4}}: {{group1}} unidades y {{group2}} décimas</t>
  </si>
  <si>
    <t>Q1= Min= 2; Max= 9; Step= 1
Q2= Min= 2; Max= 9; Step= 1
Q3= Min= 2; Max= 9; Step= 1
Q4= Min= 2; Max= 9; Step= 1
Q5= Min= 2; Max= 9; Step= 1
Q6= Min= 2; Max= 9; Step= 1</t>
  </si>
  <si>
    <t>T1 = Lemonlib.numToWords({{Q1}}, 'es')
T2 = Lemonlib.numToWords({{Q2}}, 'es')
T3 = Lemonlib.numToWords({{Q3}}, 'es')
T4 = Lemonlib.numToWords({{Q4}}, 'es')
T5 = Lemonlib.numToWords({{Q5}}, 'es')
T6 = Lemonlib.numToWords({{Q6}}, 'es')
group1 = {{T1}}*, {{T2}}, {{T3}}
group2 = {{T4}}*, {{T5}}, {{T6}}</t>
  </si>
  <si>
    <t>La parte entera de un número decimal se escribe a la izquierda de la coma, mientras que la parte decimal se escribe a la derecha.</t>
  </si>
  <si>
    <t>&lt;p&gt;La parte entera de un número decimal se escribe a la izquierda de la coma, mientras que la parte decimal se escribe a la derecha.&lt;/p&gt;</t>
  </si>
  <si>
    <t>{"id":"M4-NyO-45a-I-1","stimulus":"&lt;p&gt;Como se lê o número {{Q1}}.{{Q4}}?&lt;/p&gt;","template":"&lt;p&gt;{{Q1}}.{{Q4}}: {{response}} inteiros e {{response}} décimos&lt;/p&gt;","hint":"&lt;p&gt;A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2,"max":9,"step":1},{"name":"Q3","label":null,"min":2,"max":9,"step":1},{"name":"Q4","label":null,"min":2,"max":9,"step":1},{"name":"Q5","label":null,"min":2,"max":9,"step":1},{"name":"Q6","label":null,"min":2,"max":9,"step":1}],"calculated":[{"name":"T1","label":"{{function}}","function":"Lemonlib.numToWords({{Q1}},'pt')","temp":true},{"name":"T2","label":"{{function}}","function":"Lemonlib.numToWords({{Q2}},'pt')","temp":true},{"name":"T3","label":"{{function}}","function":"Lemonlib.numToWords({{Q3}},'pt')","temp":true},{"name":"T4","label":"{{function}}","function":"Lemonlib.numToWords({{Q4}},'pt')","temp":true},{"name":"T5","label":"{{function}}","function":"Lemonlib.numToWords({{Q5}},'pt')","temp":true},{"name":"T6","label":"{{function}}","function":"Lemonlib.numToWords({{Q6}},'pt')","temp":true},{"name":"A1","label":"{{function}}","function":"{{T1}}","group":1},{"name":"A2","label":"{{function}}","function":"{{T2}}","group":1,"incorrect":true},{"name":"A3","label":"{{function}}","function":"{{T3}}","group":1,"incorrect":true},{"name":"A4","label":"{{function}}","function":"{{T4}}","group":2},{"name":"A5","label":"{{function}}","function":"{{T5}}","group":2,"incorrect":true},{"name":"A6","label":"{{function}}","function":"{{T6}}","group":2,"incorrect":true}],"uniques":true},"algorithm":{"name":"groupResponses","template":"Cloze with drop down"}}</t>
  </si>
  <si>
    <t>{{Q1}}.{{Q4}}: {{group1}} unidades y {{group2}} centésimas</t>
  </si>
  <si>
    <t>Q1= Min= 2; Max= 9; Step= 1
Q2= Min= 2; Max= 9; Step= 1
Q3= Min= 2; Max= 9; Step= 1
Q4= Min= 2; Max= 99; Step= 1
Q5= Min= 2; Max= 99; Step= 1
Q6= Min= 2; Max= 99; Step= 1</t>
  </si>
  <si>
    <t>{"id":"M4-NyO-45a-I-2","stimulus":"&lt;p&gt;Como se lê o número {{Q1}}.{{Q4}}?&lt;/p&gt;","template":"&lt;p&gt;{{Q1}}.{{Q4}}: {{response}} inteiros e {{response}} centésimos&lt;/p&gt;","hint":"&lt;p&gt;A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2,"max":9,"step":1},{"name":"Q3","label":null,"min":2,"max":9,"step":1},{"name":"Q4","label":null,"min":2,"max":99,"step":1},{"name":"Q5","label":null,"min":2,"max":99,"step":1},{"name":"Q6","label":null,"min":2,"max":99,"step":1}],"calculated":[{"name":"T1","label":"{{function}}","function":"Lemonlib.numToWords({{Q1}},'pt')","temp":true},{"name":"T2","label":"{{function}}","function":"Lemonlib.numToWords({{Q2}},'pt')","temp":true},{"name":"T3","label":"{{function}}","function":"Lemonlib.numToWords({{Q3}},'pt')","temp":true},{"name":"T4","label":"{{function}}","function":"Lemonlib.numToWords({{Q4}},'pt')","temp":true},{"name":"T5","label":"{{function}}","function":"Lemonlib.numToWords({{Q5}},'pt')","temp":true},{"name":"T6","label":"{{function}}","function":"Lemonlib.numToWords({{Q6}},'pt')","temp":true},{"name":"A1","label":"{{function}}","function":"{{T1}}","group":1},{"name":"A2","label":"{{function}}","function":"{{T2}}","group":1,"incorrect":true},{"name":"A3","label":"{{function}}","function":"{{T3}}","group":1,"incorrect":true},{"name":"A4","label":"{{function}}","function":"{{T4}}","group":2},{"name":"A5","label":"{{function}}","function":"{{T5}}","group":2,"incorrect":true},{"name":"A6","label":"{{function}}","function":"{{T6}}","group":2,"incorrect":true}],"uniques":true},"algorithm":{"name":"groupResponses","template":"Cloze with drop down"}}</t>
  </si>
  <si>
    <t>¿Cómo se lee este número? Completa el hueco.</t>
  </si>
  <si>
    <t>{{T1}}: {{T2}} unidades y {{T3}} {{A1}}</t>
  </si>
  <si>
    <t>Cloze text</t>
  </si>
  <si>
    <t>Q1= Min= 2; Max= 9; Step= 1
Q2= Min= 2; Max= 9; Step= 1</t>
  </si>
  <si>
    <t xml:space="preserve">T1 = {{Q1}}+{{Q2}}/10
T2 = Lemonlib.numToWords({{Q1}}, 'es')
T3 = Lemonlib.numToWords({{Q2}}, 'es')
A1 = décimas
</t>
  </si>
  <si>
    <t>{"id":"M4-NyO-45a-E-1","stimulus":"&lt;p&gt;Como se escreve este número por extenso? Complete.&lt;/p&gt;","template":"&lt;p&gt;{{T1}}: {{T2}} inteiros e {{T3}} {{response}}","hint":"&lt;p&gt;A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2,"max":9,"step":1}],"calculated":[{"name":"T1","label":"{{function}}","function":"{{Q1}}+{{Q2}}/10","temp":true},{"name":"T2","label":"{{function}}","function":"Lemonlib.numToWords({{Q1}}, 'pt')","temp":true},{"name":"T3","label":"{{function}}","function":"Lemonlib.numToWords({{Q2}}, 'pt')","temp":true},{"name":"A1","label":"décimos","function":"décimos"}],"uniques":true},"algorithm":{"name":"calculateOperation","template":"Cloze with text"}}</t>
  </si>
  <si>
    <t>Q1= Min= 2; Max= 9; Step= 1
Q2= Min= 2; Max= 99; Step= 1</t>
  </si>
  <si>
    <t xml:space="preserve">T1 = {{Q1}}+{{Q2}}/100
T2 = Lemonlib.numToWords({{Q1}}, 'es')
T3 = Lemonlib.numToWords({{Q2}}, 'es')
A1 = centésimas
</t>
  </si>
  <si>
    <t>{"id":"M4-NyO-45a-E-2","stimulus":"&lt;p&gt;Como se escreve este número por extenso? Complete.&lt;/p&gt;","template":"&lt;p&gt;{{T1}}: {{T2}} inteiros e {{T3}} {{response}}","hint":"&lt;p&gt;A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direita.&lt;/p&gt;","seed":{"parameters":[{"name":"Q1","label":null,"min":2,"max":9,"step":1},{"name":"Q2","label":null,"min":2,"max":99,"step":1}],"calculated":[{"name":"T1","label":"{{function}}","function":" {{Q1}}+{{Q2}}/100","temp":true},{"name":"T2","label":"{{function}}","function":" Lemonlib.numToWords({{Q1}}, 'pt')","temp":true},{"name":"T3","label":"{{function}}","function":"Lemonlib.numToWords({{Q2}}, 'pt')","temp":true},{"name":"A1","label":"centésimos","function":"centésimos"}],"uniques":true},"algorithm":{"name":"calculateOperation","template":"Cloze with text"}}</t>
  </si>
  <si>
    <t>M4-NyO-45b</t>
  </si>
  <si>
    <t>Escribe números decimales hasta la centésima (pasa texto a número)</t>
  </si>
  <si>
    <t>Selecciona el número \"{{T1}} unidades y {{T2}} centésimas\".
{{Q1}}.{{Q2}}*
{{Q2}}.{{Q2}}
{{Q3}}.{{Q2}}
{{Q1}}.{{Q4}}
{{Q5}}.{{Q6}}
(se ven 3 opciones, una correcta)</t>
  </si>
  <si>
    <t>Q1= Min = 2; Max = 9; Step= 1
Q2= Min = 10; Max = 99; Step= 1
Q3= Min = 2; Max = 9; Step= 1
Q4= Min = 10; Max = 99; Step= 1
Q5= Min = 2; Max = 9; Step= 1
Q6= Min = 10; Max = 99; Step= 1</t>
  </si>
  <si>
    <t>T1 = Lemonlib.numToWords({{Q1}}
T2 = Lemonlib.numToWords({{Q2}}</t>
  </si>
  <si>
    <t>{"id":"M4-NyO-45b-I-1","stimulus":"&lt;p&gt;Selecione o número \"{{T1}} inteiros e {{T2}} centésimos\".&lt;/p&gt;","template":"&lt;p&gt;O número é {{response}}.&lt;/p&gt;","hint":"&lt;p&gt;A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10,"max":99,"step":1},{"name":"Q3","label":null,"min":2,"max":9,"step":1},{"name":"Q4","label":null,"min":10,"max":99,"step":1},{"name":"Q5","label":null,"min":2,"max":9,"step":1},{"name":"Q6","label":null,"min":10,"max":99,"step":1}],"calculated":[{"name":"T1","label":"{{function}}","function":"Lemonlib.numToWords({{Q1}},'pt')","temp":true},{"name":"T2","label":"{{function}}","function":"Lemonlib.numToWords({{Q2}},'pt')","temp":true},{"name":"A1","label":"{{Q1}}.{{Q2}}"},{"name":"A2","label":"{{Q2}}.{{Q2}}","incorrect":true},{"name":"A3","label":"{{Q3}}.{{Q2}}","incorrect":true},{"name":"A4","label":"{{Q1}}.{{Q4}}","incorrect":true},{"name":"A5","label":"{{Q5}}.{{Q6}}","incorrect":true}],"uniques":true},"algorithm":{"name":"trueFalse","template":"Multiple choice – standard","params":{"countCorrect":1,"countIncorrect":2,"showCheckIcon":false,
            "columns": 3
        }
    }
}</t>
  </si>
  <si>
    <t>Escribe el número \"{{T1}} unidades y {{T2}} décimas\".</t>
  </si>
  <si>
    <t>Este número es {{A1}}.</t>
  </si>
  <si>
    <t>T1 = Lemonlib.numToWords({{Q1}}
T2 = Lemonlib.numToWords({{Q2}}
A1 = {{Q1}} + {{Q2}}/10</t>
  </si>
  <si>
    <t>{"id":"M4-NyO-45b-E-1","stimulus":"&lt;p&gt;Escreva o número \"{{T1}} inteiros e {{T2}} décimos\".&lt;/p&gt;","template":"&lt;p&gt;O número é {{response}}.&lt;/p&gt;","hint":"&lt;p&gt;A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2,"max":9,"step":1}],"calculated":[{"name":"T1","label":"{{function}}","function":"Lemonlib.numToWords({{Q1}},'pt')","temp":true},{"name":"T2","label":"{{function}}","function":"Lemonlib.numToWords({{Q2}},'pt')","temp":true},{"name":"A1","label":"{{function}}","function":"Lemonlib.round({{Q1}} + {{Q2}}/10,1)"}],"uniques":true},"algorithm":{"name":"calculateOperation","params":{"method":"equivLiteral","keyboard":"INTERMEDIATE"}}}</t>
  </si>
  <si>
    <t>Escribe el número \"{{T1}} unidades y {{T2}} centésimas\".</t>
  </si>
  <si>
    <t>Q1= Min= 1; Max= 9; Step= 1
Q2= Min= 1; Max= 99; Step= 1</t>
  </si>
  <si>
    <t>T1 = Lemonlib.numToWords({{Q1}}
T2 = Lemonlib.numToWords({{Q2}}
A1 = {{Q1}} + {{Q2}}/100</t>
  </si>
  <si>
    <t>{"id":"M4-NyO-45b-E-2","stimulus":"&lt;p&gt;Escreva o número \"{{T1}} inteiros e {{T2}} centésimos\".&lt;/p&gt;","template":"&lt;p&gt;O número é {{response}}.&lt;/p&gt;","hint":"&lt;p&gt;A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2,"max":99,"step":1}],"calculated":[{"name":"T1","label":"{{function}}","function":"Lemonlib.numToWords({{Q1}},'pt')","temp":true},{"name":"T2","label":"{{function}}","function":"Lemonlib.numToWords({{Q2}},'pt')","temp":true},{"name":"A1","label":"{{function}}","function":"Lemonlib.round({{Q1}} + {{Q2}}/100,2)"}],"uniques":true},"algorithm":{"name":"calculateOperation","params":{"method":"equivLiteral","keyboard":"INTERMEDIATE"}}}</t>
  </si>
  <si>
    <t>Escribe el número \"{{T1}} unidades y {{T2}} milésimas\".</t>
  </si>
  <si>
    <t>Q1= Min= 1; Max= 9; Step= 1
Q2= Min= 1; Max= 999; Step= 1</t>
  </si>
  <si>
    <t>{"id":"M4-NyO-45b-E-3","stimulus":"&lt;p&gt;Escreva o número \"{{T1}} inteiros e {{T2}} milésimos\".&lt;/p&gt;","template":"&lt;p&gt;O número é {{response}}.&lt;/p&gt;","hint":"&lt;p&gt;A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2,"max":999,"step":1}],"calculated":[{"name":"T1","label":"{{function}}","function":"Lemonlib.numToWords({{Q1}},'pt')","temp":true},{"name":"T2","label":"{{function}}","function":"Lemonlib.numToWords({{Q2}},'pt')","temp":true},{"name":"A1","label":"{{function}}","function":"Lemonlib.round({{Q1}} + {{Q2}}/1000,3)"}],"uniques":true},"algorithm":{"name":"calculateOperation","params":{"method":"equivLiteral","keyboard":"INTERMEDIATE"}}}</t>
  </si>
  <si>
    <t>Asier se ha tomado la temperatura y tiene {{T1}} grados y {{T2}} décimas. Escribe el número decimal.</t>
  </si>
  <si>
    <t>Asier tiene {{A1}}° C.</t>
  </si>
  <si>
    <t>Q1= Min= 36; Max= 39; Step= 1
Q2= Min= 2; Max= 9; Step= 1</t>
  </si>
  <si>
    <t>{"id":"M4-NyO-45b-A-1","stimulus":"&lt;p&gt;Camilo mediu a temperatura dele e obteve {{T1}} graus e {{T2}} décimos. Escreva este número decimal.&lt;/p&gt;","template":"&lt;p&gt;Camilo tem {{response}}° C.&lt;/p&gt;","hint":"&lt;p&gt;A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list":[36,37,38,39]},{"name":"Q2","label":null,"min":2,"max":9,"step":1}],"calculated":[{"name":"T1","label":"{{function}}","function":"Lemonlib.numToWords({{Q1}},'pt')","temp":true},{"name":"T2","label":"{{function}}","function":"Lemonlib.numToWords({{Q2}},'pt')","temp":true},{"name":"A1","label":"{{function}}","function":"Lemonlib.round({{Q1}} + {{Q2}}/10,1)"}],"uniques":true},"algorithm":{"name":"calculateOperation","params":{"method":"equivLiteral","keyboard":"INTERMEDIATE"}}}</t>
  </si>
  <si>
    <t>Antes de iniciar un viaje, Lucas ha llenado el depósito del coche con {{T1}} litros y {{T2}} décimas de litro. Escribe el número decimal.</t>
  </si>
  <si>
    <t>El depósito contiene {{A1}} l.</t>
  </si>
  <si>
    <t>Q1= Min= 20; Max= 80; Step= 1
Q2= Min= 2; Max= 9; Step= 1</t>
  </si>
  <si>
    <t>T1 = Lemonlib.numToWords({{Q1}}
T2 = Lemonlib.numToWords({{Q2}}
A1 = {{Q1}}+{{Q2}}/10</t>
  </si>
  <si>
    <t>{"id":"M4-NyO-45b-A-2","stimulus":"&lt;p&gt;Antes de iniciar uma viagem, Lucas encheu o tanque do carro com {{T1}} litros e {{T2}} décimos de litro de gasolina. Escreva este número decimal.&lt;/p&gt;","template":"&lt;p&gt;Ele encheu o tanque com {{response}} l de gasolina.&lt;/p&gt;","hint":"&lt;p&gt;A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20,"max":80,"step":1},{"name":"Q2","label":null,"min":2,"max":9,"step":1}],"calculated":[{"name":"T1","label":"{{function}}","function":"Lemonlib.numToWords({{Q1}},'pt')","temp":true},{"name":"T2","label":"{{function}}","function":"Lemonlib.numToWords({{Q2}},'pt')","temp":true},{"name":"A1","label":"{{function}}","function":"Lemonlib.round({{Q1}} + {{Q2}}/10,1)"}],"uniques":true},"algorithm":{"name":"calculateOperation","params":{"method":"equivLiteral","keyboard":"INTERMEDIATE"}}}</t>
  </si>
  <si>
    <t>Durante sus vacaciones, Sergio ha visto que la distancia desde el aeropueto al hotel es de {{T1}} km y {{T2}} centésimas de kilómetro. Escribe el número decimal.</t>
  </si>
  <si>
    <t>Entre ambas localizaciones hay {{A1}} km.</t>
  </si>
  <si>
    <t>Q1= Min= 20; Max= 80; Step= 1
Q2= Min= 2; Max= 99; Step= 1</t>
  </si>
  <si>
    <t>T1 = Lemonlib.numToWords({{Q1}}
T2 = Lemonlib.numToWords({{Q2}}
A1 = {{Q1}}+{{Q2}}/100</t>
  </si>
  <si>
    <t>{"id":"M4-NyO-45b-A-3","stimulus":"&lt;p&gt;Durante as férias dele, Sidnei observou que a distância do aeroporto ao hotel em que ele estava hospedado era de {{T1}} quilômetros e {{T2}} centésimos de quilômetro. Escreva este número decimal.&lt;/p&gt;","template":"&lt;p&gt;A distância era de {{response}} km.&lt;/p&gt;","hint":"&lt;p&gt;A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20,"max":80,"step":1},{"name":"Q2","label":null,"min":2,"max":99,"step":1}],"calculated":[{"name":"T1","label":"{{function}}","function":"Lemonlib.numToWords({{Q1}},'pt')","temp":true},{"name":"T2","label":"{{function}}","function":"Lemonlib.numToWords({{Q2}},'pt')","temp":true},{"name":"A1","label":"{{function}}","function":"Lemonlib.round({{Q1}} + {{Q2}}/100,2)"}],"uniques":true},"algorithm":{"name":"calculateOperation","params":{"method":"equivLiteral","keyboard":"INTERMEDIATE"}}}</t>
  </si>
  <si>
    <t>M4-NyO-29a</t>
  </si>
  <si>
    <t>Compone y descompone números decimales interpretando el valor de posición de cada una de sus cifras (hasta las milésimas)</t>
  </si>
  <si>
    <t>Indica si estas descomposiciones son correctas o no.
{{T1}} = {{Q1}} unidades + {{Q2}} décimas + {{Q3}} centésimas + {{Q4}} milésimas *
{{T2}} = {{Q5}} unidades + {{Q6}} décimas + {{Q7}} centésimas + {{Q8}} milésimas *
{{T3}} = {{Q3}} unidades + {{Q7}} décimas + {{Q8}} centésimas + {{Q5}} milésimas
{{T4}} = {{Q8}} unidades + {{Q2}} décimas + {{Q7}} centésimas + {{Q1}} milésimas
{{T5}} = {{Q4}} unidades + {{Q6}} décimas + {{Q4}} centésimas + {{Q2}} milésimas
Sí / No
(3 opciones, 1 correctas)</t>
  </si>
  <si>
    <t>Q1-Q8= min = 2; max = 9; step = 1</t>
  </si>
  <si>
    <t>T1 = {{Q1}}+{{Q2}}/10+{{Q3}}/100+{{Q4}}/1000
T2 = {{Q5}}+{{Q6}}/10+{{Q7}}/100+{{Q8}}/1000
T3 = {{Q3}}+{{Q1}}/10+{{Q8}}/100+{{Q5}}/1000
T4 = {{Q8}}+{{Q2}}/10+{{Q7}}/100+{{Q6}}/1000
T5 = {{Q4}}+{{Q6}}/10+{{Q7}}/100+{{Q2}}/1000</t>
  </si>
  <si>
    <t>Un número decimal se puede descomponer como la suma de sus decimales.</t>
  </si>
  <si>
    <t>&lt;p&gt;Un número decimal se puede descomponer como la suma de sus decimales.&lt;/p&gt;
A3 = {{T3}} tiene {{Q9}} décimas.
A4 = {{T4}} tiene {{Q6}} milésimas.
A5 = {{T5}} tiene {{Q7}} centésimas.</t>
  </si>
  <si>
    <t>{"id":"M4-NyO-29a-I-1","stimulus":"&lt;p&gt;Indique se as decomposições estão corretas ou incorretas.&lt;/p&gt;","hint":"&lt;p&gt;Um número decimal pode ser decomposto como a soma de suas partes, incluindo inteira e decimais.&lt;/p&gt;","feedback":"&lt;p&gt;Um número decimal pode ser decomposto como a soma de suas partes, incluindo inteira e decimais.&lt;/p&gt;","seed":{"parameters":[{"name":"Q1","label":null,"min":2,"max":9,"step":1},{"name":"Q2","label":null,"min":2,"max":9,"step":1},{"name":"Q3","label":null,"min":2,"max":9,"step":1},{"name":"Q4","label":null,"min":2,"max":9,"step":1},{"name":"Q5","label":null,"min":2,"max":9,"step":1},{"name":"Q6","label":null,"min":2,"max":9,"step":1},{"name":"Q7","label":null,"min":2,"max":9,"step":1},{"name":"Q8","label":null,"min":2,"max":9,"step":1}],"calculated":[{"name":"T1","label":"{{function}}","function":"Lemonlib.round({{Q1}}+{{Q2}}/10+{{Q3}}/100+{{Q4}}/1000, 3)","temp":true},{"name":"T2","label":"{{function}}","function":"Lemonlib.round({{Q5}}+{{Q6}}/10+{{Q7}}/100+{{Q8}}/1000, 3)","temp":true},{"name":"T3","label":"{{function}}","function":"Lemonlib.round({{Q3}}+{{Q1}}/10+{{Q8}}/100+{{Q5}}/1000, 3)","temp":true},{"name":"T4","label":"{{function}}","function":"Lemonlib.round({{Q8}}+{{Q2}}/10+{{Q7}}/100+{{Q6}}/1000, 3)","temp":true},{"name":"T5","label":"{{function}}","function":"Lemonlib.round({{Q4}}+{{Q6}}/10+{{Q7}}/100+{{Q2}}/1000, 3)","temp":true},{"name":"A1","label":"{{T1}} = {{Q1}} unidades + {{Q2}} décimos + {{Q3}} centésimos + {{Q4}} milésimos"},{"name":"A2","label":"{{T2}} = {{Q5}} unidades + {{Q6}} décimos + {{Q7}} centésimos + {{Q8}} milésimos"},{"name":"A3","label":"{{T3}} = {{Q3}} unidades + {{Q4}} décimos + {{Q8}} centésimos + {{Q5}} milésimos","incorrect":true,"feedback":"{{T3}} tem {{Q1}} décimos."},{"name":"A4","label":"{{T4}} = {{Q8}} unidades + {{Q2}} décimos + {{Q7}} centésimos + {{Q1}} milésimos","incorrect":true,"feedback":"{{T4}} tem {{Q6}} milésimos."},{"name":"A5","label":"{{T5}} = {{Q4}} unidades + {{Q6}} décimos + {{Q4}} centésimos + {{Q2}} milésimos","incorrect":true,"feedback":"{{T5}} tem {{Q7}} centésimos."}],"uniques":true},"algorithm":{"name":"trueFalse","template":"Choice matrix – inline","params":{"countCorrect":1,"countIncorrect":2,"showCheckIcon":false,"options":["Correta","Incorreta"]}}}</t>
  </si>
  <si>
    <t>Escribe los decimales que forman el número {{T1}}.</t>
  </si>
  <si>
    <t>&lt;p&gt;{{T1}} = unidades + décimas + centésimas&lt;/p&gt;&lt;p&gt;{{T1}} = {{A1}} + {{A2}} + {{A3}}&lt;/p&gt;</t>
  </si>
  <si>
    <t>Q1= min = 1; max = 9; step = 1
Q2= min = 1; max = 9; step = 1
Q3= min = 1; max = 9; step = 1</t>
  </si>
  <si>
    <t>T1 = {{Q1}}+{{Q2}}/10+{{Q3}}/100
A1 = {{Q1}}
A2 = {{Q2}} 
A3 = {{Q3}}</t>
  </si>
  <si>
    <t>&lt;p&gt;Un número decimal se puede descomponer como la suma de sus decimales.&lt;/p&gt;</t>
  </si>
  <si>
    <t>{"id":"M4-NyO-29a-E-1","stimulus":"&lt;p&gt;Escreva a parte inteira e as partes decimais que formam o número {{T1}}.&lt;/p&gt;","template":"&lt;p style=\"text-align: center\"&gt;{{T1}} = unidades + décimos + centésimos&lt;/p&gt;&lt;p style=\"text-align: center\"&gt;{{T1}} = {{response}} + {{response}} + {{response}}&lt;/p&gt;","hint":"&lt;p&gt;Um número decimal pode ser decomposto como a soma de suas partes, incluindo inteira e decimais.&lt;/p&gt;","feedback":"&lt;p&gt;Um número decimal pode ser decomposto como a soma de suas partes, incluindo inteira e decimais.&lt;/p&gt;","seed":{"parameters":[{"name":"Q1","label":null,"min":1,"max":9,"step":1},{"name":"Q2","label":null,"min":1,"max":9,"step":1},{"name":"Q3","label":null,"min":1,"max":9,"step":1}],"calculated":[{"name":"T1","label":"{{function}}","function":"Lemonlib.round({{Q1}}+{{Q2}}/10+{{Q3}}/100, 3)","temp":true},{"name":"A1","label":"{{function}}","function":"{{Q1}}"},{"name":"A2","label":"{{function}}","function":"{{Q2}}"},{"name":"A3","label":"{{function}}","function":"{{Q3}}"}],"uniques":true},"algorithm":{"name":"calculateOperation","params":{"method":"equivLiteral","keyboard":"INTERMEDIATE"}}}</t>
  </si>
  <si>
    <t>&lt;p&gt;{{T1}} = unidades + décimas + centésimas + milésimas&lt;/p&gt;&lt;p&gt;{{T1}} = {{A1}} + {{A2}} + {{A3}} + {{A4}}&lt;/p&gt;</t>
  </si>
  <si>
    <t>Q1= min = 1; max = 9; step = 1
Q2= min = 1; max = 9; step = 1
Q3= min = 1; max = 9; step = 1
Q4= min = 1; max = 9; step = 1</t>
  </si>
  <si>
    <t>T1 = {{Q1}}+{{Q2}}/10+{{Q3}}/100+{{Q4}}/1000
A1 = {{Q1}}
A2 = {{Q2}} 
A3 = {{Q3}}
A4 = {{Q4}}</t>
  </si>
  <si>
    <t>{"id":"M4-NyO-29a-E-2","stimulus":"&lt;p&gt;Escreva a parte inteira e as partes decimais que formam o número {{T1}}.&lt;/p&gt;","template":"&lt;p style=\"text-align: center\"&gt;{{T1}} = unidades + décimos + centésimos + milésimos&lt;/p&gt;&lt;p style=\"text-align: center\"&gt;{{T1}} = {{response}} + {{response}} + {{response}} + {{response}}&lt;/p&gt;","hint":"&lt;p&gt;Um número decimal pode ser decomposto como a soma de suas partes, incluindo inteira e decimais.&lt;/p&gt;","feedback":"&lt;p&gt;Um número decimal pode ser decomposto como a soma de suas partes, incluindo inteira e decimais.&lt;/p&gt;","seed":{"parameters":[{"name":"Q1","label":null,"min":1,"max":9,"step":1},{"name":"Q2","label":null,"min":1,"max":9,"step":1},{"name":"Q3","label":null,"min":1,"max":9,"step":1},{"name":"Q4","label":null,"min":1,"max":9,"step":1}],"calculated":[{"name":"T1","label":"{{function}}","function":"Lemonlib.round({{Q1}}+{{Q2}}/10+{{Q3}}/100+{{Q4}}/1000, 3)","temp":true},{"name":"A1","label":"{{function}}","function":"{{Q1}}"},{"name":"A2","label":"{{function}}","function":"{{Q2}}"},{"name":"A3","label":"{{function}}","function":"{{Q3}}"},{"name":"A4","label":"{{function}}","function":"{{Q4}}"}],"uniques":true},"algorithm":{"name":"calculateOperation","params":{"method":"equivLiteral","keyboard":"INTERMEDIATE"}}}</t>
  </si>
  <si>
    <t>Los padres de Mateo han comprado {{T1}} kg de fruta en el supermercado. Descompón el número decimal.</t>
  </si>
  <si>
    <t>{"id":"M4-NyO-29a-A-1","stimulus":"&lt;p&gt;Os pais de Matheus compraram {{T1}} kg de frutas no supermercado. Decomponha este número decimal.&lt;/p&gt;","template":"&lt;p style=\"text-align: center\"&gt;{{T1}} = unidades + décimos + centésimos&lt;/p&gt;&lt;p style=\"text-align: center\"&gt;{{T1}} = {{response}} + {{response}} + {{response}}&lt;/p&gt;","hint":"&lt;p&gt;Um número decimal pode ser decomposto como a soma de suas partes, incluindo inteira e decimais.&lt;/p&gt;","feedback":"&lt;p&gt;Um número decimal pode ser decomposto como a soma de suas partes, incluindo inteira e decimais.&lt;/p&gt;","seed":{"parameters":[{"name":"Q1","label":null,"min":1,"max":9,"step":1},{"name":"Q2","label":null,"min":1,"max":9,"step":1},{"name":"Q3","label":null,"min":1,"max":9,"step":1}],"calculated":[{"name":"T1","label":"{{function}}","function":"Lemonlib.round({{Q1}}+{{Q2}}/10+{{Q3}}/100, 2)","temp":true},{"name":"A1","label":"{{function}}","function":"{{Q1}}"},{"name":"A2","label":"{{function}}","function":"{{Q2}}"},{"name":"A3","label":"{{function}}","function":"{{Q3}}"}],"uniques":true},"algorithm":{"name":"calculateOperation","params":{"method":"equivLiteral","keyboard":"INTERMEDIATE"}}}</t>
  </si>
  <si>
    <t>En su última carrera, Emilio ha corrido {{T1}} km. Descompón el número decimal.</t>
  </si>
  <si>
    <t>{"id":"M4-NyO-29a-A-2","stimulus":"&lt;p&gt;Em sua última corrida, Emílio correu {{T1}} km. Decomponha este número decimal.&lt;/p&gt;","template":"&lt;p style=\"text-align: center\"&gt;{{T1}} = unidades + décimos + centésimos&lt;/p&gt;&lt;p style=\"text-align: center\"&gt;{{T1}} = {{response}} + {{response}} + {{response}}&lt;/p&gt;","hint":"&lt;p&gt;Um número decimal pode ser decomposto como a soma de suas partes, incluindo inteira e decimais.&lt;/p&gt;","feedback":"&lt;p&gt;Um número decimal pode ser decomposto como a soma de suas partes, incluindo inteira e decimais.&lt;/p&gt;","seed":{"parameters":[{"name":"Q1","label":null,"min":1,"max":9,"step":1},{"name":"Q2","label":null,"min":1,"max":9,"step":1},{"name":"Q3","label":null,"min":1,"max":9,"step":1}],"calculated":[{"name":"T1","label":"{{function}}","function":"Lemonlib.round({{Q1}}+{{Q2}}/10+{{Q3}}/100, 2)","temp":true},{"name":"A1","label":"{{function}}","function":"{{Q1}}"},{"name":"A2","label":"{{function}}","function":"{{Q2}}"},{"name":"A3","label":"{{function}}","function":"{{Q3}}"}],"uniques":true},"algorithm":{"name":"calculateOperation","params":{"method":"equivLiteral","keyboard":"INTERMEDIATE"}}}</t>
  </si>
  <si>
    <t>Paula ha pagado {{T1}} € por unos caramelos. Descompón el número decimal.</t>
  </si>
  <si>
    <t>{"id":"M4-NyO-29a-A-3","stimulus":"&lt;p&gt;Paula pagou R$ {{T1}} em algumas trufas que ela comprou. Decomponha este número decimal.&lt;/p&gt;","template":"&lt;p style=\"text-align: center\"&gt;{{T1}} = unidades + décimos + centésimos&lt;/p&gt;&lt;p style=\"text-align: center\"&gt;{{T1}} = {{response}} + {{response}} + {{response}}&lt;/p&gt;","hint":"&lt;p&gt;Um número decimal pode ser decomposto como a soma de suas partes, incluindo inteira e decimais.&lt;/p&gt;","feedback":"&lt;p&gt;Um número decimal pode ser decomposto como a soma de suas partes, incluindo inteira e decimais.&lt;/p&gt;","seed":{"parameters":[{"name":"Q1","label":null,"min":1,"max":9,"step":1},{"name":"Q2","label":null,"min":1,"max":9,"step":1},{"name":"Q3","label":null,"min":1,"max":9,"step":1}],"calculated":[{"name":"T1","label":"{{function}}","function":"Lemonlib.round({{Q1}}+{{Q2}}/10+{{Q3}}/100, 2)","temp":true},{"name":"A1","label":"{{function}}","function":"{{Q1}}"},{"name":"A2","label":"{{function}}","function":"{{Q2}}"},{"name":"A3","label":"{{function}}","function":"{{Q3}}"}],"uniques":true},"algorithm":{"name":"calculateOperation","params":{"method":"equivLiteral","keyboard":"INTERMEDIATE"}}}</t>
  </si>
  <si>
    <t>M4-NyO-30a</t>
  </si>
  <si>
    <t>Ordena números decimales (nºs de 1 o 2 cifras enteras y 1 o 2 decimales)</t>
  </si>
  <si>
    <t>Arrastra estos números para que se cumpla la siguiente comparación.</t>
  </si>
  <si>
    <t>{{A1}} &gt; {{A2}}</t>
  </si>
  <si>
    <t>Q1= Min= 1; Max= 9; Step= 1
Q2= Min= 1; Max= 99; Step= 1
Q3= Min= 1; Max= 99; Step= 1</t>
  </si>
  <si>
    <t>T1 = {{Q1}}+{{Q2}}/100
T2 = {{Q1}}+{{Q3}}/100
A1 = math.max({{T1}}, {{T2}})
A2 = math.min({{T1}}, {{T2}})</t>
  </si>
  <si>
    <t>Primero compara las partes enteras de los números y, a continuación, las partes decimales.</t>
  </si>
  <si>
    <t>&lt;p&gt;Cuando la parte entera de dos números decimales es igual, el mayor es aquel cuya parte decimal es mayor.&lt;/p&gt;</t>
  </si>
  <si>
    <t>{"id":"M4-NyO-30a-I-1","stimulus":"&lt;p&gt;Arraste os números para que seja satisfeita a seguinte comparação.&lt;/p&gt;","template":"&lt;div style=\"display:flex; justify-content:center;\"&gt;&lt;p&gt;{{response}} &gt; {{response}}&lt;/p&gt;&lt;/div&gt;","hint":"&lt;p&gt;Primeiramente compare as partes inteiras dos números, depois as partes decimais.&lt;/p&gt;","feedback":"&lt;p&gt;Quando a parte inteira de dois números decimais é igual, o maior deles será aquele cuja parte decimal é maior.&lt;/p&gt;","seed":{"parameters":[{"name":"Q1","label":null,"min":1,"max":9,"step":1},{"name":"Q2","label":null,"min":1,"max":99,"step":1},{"name":"Q3","label":null,"min":1,"max":99,"step":1}],"calculated":[{"name":"T1","label":"{{function}}","function":"Lemonlib.round({{Q1}}+{{Q2}}/100, 2)","temp":true},{"name":"T2","label":"{{function}}","function":"Lemonlib.round({{Q1}}+{{Q3}}/100, 2)","temp":true},{"name":"A1","label":"{{function}}","function":"math.max({{T1}}, {{T2}})"},{"name":"A2","label":"{{function}}","function":"math.min({{T1}}, {{T2}})"}],"uniques":true},"algorithm":{"name":"calculateOperation","template":"Cloze with drag &amp; drop","params":{"keyboard":"INTERMEDIATE"}}}</t>
  </si>
  <si>
    <t>{{A1}} &lt; {{A2}}</t>
  </si>
  <si>
    <t>T1 = {{Q1}}+{{Q2}}/100
T2 = {{Q1}}+{{Q3}}/100
A1 = math.min({{T1}}, {{T2}})
A2 = math.max({{T1}}, {{T2}})</t>
  </si>
  <si>
    <t>{"id":"M4-NyO-30a-I-2","stimulus":"&lt;p&gt;Arraste os números para que seja satisfeita a seguinte comparação.&lt;/p&gt;","template":"&lt;div style=\"display:flex; justify-content:center;\"&gt;&lt;p&gt;{{response}} &lt; {{response}}&lt;/p&gt;&lt;/div&gt;","hint":"&lt;p&gt;Primeiramente compare as partes inteiras dos números, depois as partes decimais.&lt;/p&gt;","feedback":"&lt;p&gt;Quando a parte inteira de dois números decimais é igual, o maior deles será aquele cuja parte decimal é maior.&lt;/p&gt;","seed":{"parameters":[{"name":"Q1","label":null,"min":1,"max":9,"step":1},{"name":"Q2","label":null,"min":1,"max":99,"step":1},{"name":"Q3","label":null,"min":1,"max":99,"step":1}],"calculated":[{"name":"T1","label":"{{function}}","function":"Lemonlib.round({{Q1}}+{{Q2}}/100, 2)","temp":true},{"name":"T2","label":"{{function}}","function":"Lemonlib.round({{Q1}}+{{Q3}}/100, 2)","temp":true},{"name":"A1","label":"{{function}}","function":"math.min({{T1}}, {{T2}})"},{"name":"A2","label":"{{function}}","function":"math.max({{T1}}, {{T2}})"}],"uniques":true},"algorithm":{"name":"calculateOperation","template":"Cloze with drag &amp; drop","params":{"keyboard":"INTERMEDIATE"}}}</t>
  </si>
  <si>
    <t xml:space="preserve">Ordena los siguientes números de mayor a menor.
{{T1}}
{{T2}}
{{T3}}
</t>
  </si>
  <si>
    <t>Q1= Min= 1; Max= 9; Step= 1
Q2= Min= 1; Max= 9; Step= 1
Q3= Min= 1; Max= 99; Step= 1
Q4= Min= 1; Max= 99; Step= 1</t>
  </si>
  <si>
    <t>Ordenar según valores de T1, T2 y T3
T1={{Q1}}+{{Q2}}/10
T2={{Q1}}+{{Q3}}/100
T3={{Q1}}+{{Q4}}/100</t>
  </si>
  <si>
    <t>{"id":"M4-NyO-30a-E-1","stimulus":"&lt;p&gt;Arraste e ordene os seguintes números do maior para o menor.&lt;/p&gt;","template":"&lt;p style=\"text-align:center;\"&gt;{{response}} &gt; {{response}} &gt; {{response}}&lt;/p&gt;","hint":"&lt;p&gt;Primeiramente compare as partes inteiras dos números, depois as partes decimais.&lt;/p&gt;","feedback":"&lt;p&gt;Quando a parte inteira de dois números decimais é igual, o maior deles será aquele cuja parte decimal é maior.&lt;/p&gt;","seed":{"parameters":[{"name":"Q1","label":null,"min":1,"max":9,"step":1},{"name":"Q2","label":null,"min":1,"max":9,"step":1},{"name":"Q3","label":null,"min":1,"max":99,"step":1},{"name":"Q4","label":null,"min":1,"max":99,"step":1}],"calculated":[{"name":"T1","label":"{{function}}","function":"Lemonlib.round({{Q1}}+{{Q2}}/10, 2)","temp":true},{"name":"T2","label":"{{function}}","function":"Lemonlib.round({{Q1}}+{{Q3}}/100, 2)","temp":true},{"name":"T3","label":"{{function}}","function":"Lemonlib.round({{Q1}}+{{Q4}}/100, 2)","temp":true},{"name":"T4","label":"{{function}}","function":"math.min({{T1}}, {{T2}}, {{T3}})","temp":true},{"name":"T5","label":"{{function}}","function":"math.max({{T1}}, {{T2}}, {{T3}})","temp":true},{"name":"T6","label":"{{function}}","function":"Lemonlib.round({{T1}}+{{T2}}+{{T3}}-math.min({{T1}}, {{T2}}, {{T3}})-math.max({{T1}}, {{T2}}, {{T3}}), 2)","temp":true},{"name":"A1","label":"{{function}}","function":"{{T5}}"},{"name":"A2","label":"{{function}}","function":"{{T6}}"},{"name":"A3","label":"{{function}}","function":"{{T4}}"}],"uniques":true},"algorithm":{"name":"calculateOperation","template":"Cloze with drag &amp; drop","params":{"keyboard":"INTERMEDIATE"}}}</t>
  </si>
  <si>
    <t xml:space="preserve">Ordena los siguientes números de menor a mayor.
{{T1}}
{{T2}}
{{T3}}
</t>
  </si>
  <si>
    <t>{"id":"M4-NyO-30a-E-2","stimulus":"&lt;p&gt;Arraste e ordene os seguintes números do menor para o maior.&lt;/p&gt;","template":"&lt;p style=\"text-align:center;\"&gt;{{response}} &lt; {{response}} &lt; {{response}}&lt;/p&gt;","hint":"&lt;p&gt;Primeiramente compare as partes inteiras dos números, depois as partes decimais.&lt;/p&gt;","feedback":"&lt;p&gt;Quando a parte inteira de dois números decimais é igual, o maior deles será aquele cuja parte decimal é maior.&lt;/p&gt;","seed":{"parameters":[{"name":"Q1","label":null,"min":1,"max":9,"step":1},{"name":"Q2","label":null,"min":1,"max":9,"step":1},{"name":"Q3","label":null,"min":1,"max":99,"step":1},{"name":"Q4","label":null,"min":1,"max":99,"step":1}],"calculated":[{"name":"T1","label":"{{function}}","function":"Lemonlib.round({{Q1}}+{{Q2}}/10, 2)","temp":true},{"name":"T2","label":"{{function}}","function":"Lemonlib.round({{Q1}}+{{Q3}}/100, 2)","temp":true},{"name":"T3","label":"{{function}}","function":"Lemonlib.round({{Q1}}+{{Q4}}/100, 2)","temp":true},{"name":"T4","label":"{{function}}","function":"math.min({{T1}}, {{T2}}, {{T3}})","temp":true},{"name":"T5","label":"{{function}}","function":"math.max({{T1}}, {{T2}}, {{T3}})","temp":true},{"name":"T6","label":"{{function}}","function":"Lemonlib.round({{T1}}+{{T2}}+{{T3}}-math.min({{T1}}, {{T2}}, {{T3}})-math.max({{T1}}, {{T2}}, {{T3}}), 2)","temp":true},{"name":"A1","label":"{{function}}","function":"{{T4}}"},{"name":"A2","label":"{{function}}","function":"{{T6}}"},{"name":"A3","label":"{{function}}","function":"{{T5}}"}],"uniques":true},"algorithm":{"name":"calculateOperation","template":"Cloze with drag &amp; drop","params":{"keyboard":"INTERMEDIATE"}}}</t>
  </si>
  <si>
    <t>En una carrera, Marta ha llegado a la meta en {{T1}} s y Abel, en {{T2}} s. Arrastra sus tiempos a la siguiente comparación.</t>
  </si>
  <si>
    <t>Q1= Min= 1; Max= 9; Step= 1
Q2= Min= 1; Max= 9; Step= 1
Q3= Min= 1; Max= 99; Step= 1</t>
  </si>
  <si>
    <t>T1 = {{Q1}}+{{Q2}}/10
T2 = {{Q1}}+{{Q3}}/100
A1 = math.max({{T1}}, {{T2}})
A2 = math.min({{T1}}, {{T2}})</t>
  </si>
  <si>
    <t>{"id":"M4-NyO-30a-A-1","stimulus":"&lt;p&gt;Em uma corrida, Marta alcançou a linha de chegada em {{T1}} s e Abel em {{T2}} s. Arraste os tempos para compará-los.&lt;/p&gt;","template":"&lt;div style=\"display:flex; justify-content:center;\"&gt;&lt;p&gt;{{response}} &gt; {{response}}&lt;/p&gt;&lt;/div&gt;","hint":"&lt;p&gt;Compare primeiro as partes inteiras dos números, depois as partes decimais.&lt;/p&gt;","feedback":"&lt;p&gt;Quando a parte inteira de dois números decimais é igual, o maior número será aquele cuja parte decimal é maior.&lt;/p&gt;","seed":{"parameters":[{"name":"Q1","label":null,"min":1,"max":9,"step":1},{"name":"Q2","label":null,"min":1,"max":9,"step":1},{"name":"Q3","label":null,"min":1,"max":99,"step":1}],"calculated":[{"name":"T1","label":"{{function}}","function":"Lemonlib.round({{Q1}}+{{Q2}}/10, 2)","temp":true},{"name":"T2","label":"{{function}}","function":"Lemonlib.round({{Q1}}+{{Q3}}/100, 2)","temp":true},{"name":"A1","label":"{{function}}","function":"math.max({{T1}}, {{T2}})"},{"name":"A2","label":"{{function}}","function":"math.min({{T1}}, {{T2}})"}],"uniques":true},"algorithm":{"name":"calculateOperation","template":"Cloze with drag &amp; drop","params":{"keyboard":"INTERMEDIATE"}}}</t>
  </si>
  <si>
    <t>Federico ha traído {{T1}} kg de carne a una barbacoa, mientras que Ainara ha traído {{T2}} kg. Arrastra estas cantidades a la siguiente comparación.</t>
  </si>
  <si>
    <t>T1 = {{Q1}}+{{Q2}}/10
T2 = {{Q1}}+{{Q3}}/100
A1 = math.min({{T1}}, {{T2}})
A2 = math.max({{T1}}, {{T2}})</t>
  </si>
  <si>
    <t>{"id":"M4-NyO-30a-A-2","stimulus":"&lt;p&gt;Federico trouxe {{T1}} kg de carne para um churrasco, enquanto Renata trouxe {{T2}} kg. Arraste essas quantidades para compará-las.&lt;/p&gt;","template":"&lt;div style=\"display:flex; justify-content:center;\"&gt;&lt;p&gt;{{response}} &lt; {{response}}&lt;/p&gt;&lt;/div&gt;","hint":"&lt;p&gt;Compare primeiro as partes inteiras dos números, depois as partes decimais.&lt;/p&gt;","feedback":"&lt;p&gt;Quando a parte inteira de dois números decimais é igual, o maior número será aquele cuja parte decimal é maior.&lt;/p&gt;","seed":{"parameters":[{"name":"Q1","label":null,"min":1,"max":9,"step":1},{"name":"Q2","label":null,"min":1,"max":9,"step":1},{"name":"Q3","label":null,"min":1,"max":99,"step":1}],"calculated":[{"name":"T1","label":"{{function}}","function":"Lemonlib.round({{Q1}}+{{Q2}}/10, 2)","temp":true},{"name":"T2","label":"{{function}}","function":"Lemonlib.round({{Q1}}+{{Q3}}/100, 2)","temp":true},{"name":"A1","label":"{{function}}","function":"math.min({{T1}}, {{T2}})"},{"name":"A2","label":"{{function}}","function":"math.max({{T1}}, {{T2}})"}],"uniques":true},"algorithm":{"name":"calculateOperation","template":"Cloze with drag &amp; drop","params":{"keyboard":"INTERMEDIATE"}}}</t>
  </si>
  <si>
    <t>Como están resfriadas, Laura y Blanca tienen {{T1}} °C y {{T2}} °C de fiebre. Arrastra sus temperaturas a la siguiente comparación.</t>
  </si>
  <si>
    <t>Q2= Min= 1; Max= 9; Step= 1
Q3= Min= 1; Max= 99; Step= 1</t>
  </si>
  <si>
    <t>T1 = 37+{{Q2}}/10
T2 = 37+{{Q3}}/100
A1 = math.max({{T1}}, {{T2}})
A2 = math.min({{T1}}, {{T2}})</t>
  </si>
  <si>
    <t>{"id":"M4-NyO-30a-A-3","stimulus":"&lt;p&gt;Por estarem resfriadas, Laura e Bianca estão com febre de {{T1}} °C e {{T2}} °C, respestivamente. Arraste esses valores para compará-los.&lt;/p&gt;","template":"&lt;div style=\"display:flex; justify-content:center;\"&gt;&lt;p&gt;{{response}} &gt; {{response}}&lt;/p&gt;&lt;/div&gt;","hint":"&lt;p&gt;Compare primeiro as partes inteiras dos números, depois as partes decimais.&lt;/p&gt;","feedback":"&lt;p&gt;Quando a parte inteira de dois números decimais é igual, o maior número será aquele cuja parte decimal é maior.&lt;/p&gt;","seed":{"parameters":[{"name":"Q2","label":null,"min":1,"max":9,"step":1},{"name":"Q3","label":null,"min":1,"max":99,"step":1}],"calculated":[{"name":"T1","label":"{{function}}","function":"Lemonlib.round(37+{{Q2}}/10, 2)","temp":true},{"name":"T2","label":"{{function}}","function":"Lemonlib.round(37+{{Q3}}/100, 2)","temp":true},{"name":"A1","label":"{{function}}","function":"math.max({{T1}}, {{T2}})"},{"name":"A2","label":"{{function}}","function":"math.min({{T1}}, {{T2}})"}],"uniques":true},"algorithm":{"name":"calculateOperation","template":"Cloze with drag &amp; drop","params":{"keyboard":"INTERMEDIATE"}}}</t>
  </si>
  <si>
    <t>M4-NyO-30b</t>
  </si>
  <si>
    <t>Ordena números decimales (nºs de 1 o 2 cifras enteras y 1 o 2 decimales) usando la recta numérica</t>
  </si>
  <si>
    <t>Sitúa estos números decimales en la recta numérica.</t>
  </si>
  <si>
    <t>Empieza en 10
31 divisiones
distancia 0.01
3 números
frecuencia 5</t>
  </si>
  <si>
    <t>{"id":"M4-NyO-30b-I-1","stimulus":"&lt;p&gt;Situe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ficará.&lt;/p&gt;","algorithm":{"name":"numberline","params":{"min":10,"divisions":31,"distance":0.01,"numbers":3,"frequency":5}}}</t>
  </si>
  <si>
    <t>Empieza en 10
31 divisiones
distancia 0.1
3 números
frecuencia 5</t>
  </si>
  <si>
    <t>{"id":"M4-NyO-30b-I-2","stimulus":"&lt;p&gt;Situe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ficará.&lt;/p&gt;","algorithm":{"name":"numberline","params":{"min":10,"divisions":31,"distance":0.1,"numbers":3,"frequency":5}}}</t>
  </si>
  <si>
    <t>Empieza en 5
31 divisiones
distancia 0.01
3 números
frecuencia 5</t>
  </si>
  <si>
    <t>{"id":"M4-NyO-30b-I-3","stimulus":"&lt;p&gt;Situe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ficará.&lt;/p&gt;","algorithm":{"name":"numberline","params":{"min":5,"divisions":31,"distance":0.01,"numbers":3,"frequency":5}}}</t>
  </si>
  <si>
    <t>Empieza en 5
31 divisiones
distancia 0.1
3 números
frecuencia 5</t>
  </si>
  <si>
    <t>{"id":"M4-NyO-30b-I-4","stimulus":"&lt;p&gt;Situe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ficará.&lt;/p&gt;","algorithm":{"name":"numberline","params":{"min":5,"divisions":31,"distance":0.1,"numbers":3,"frequency":5}}}</t>
  </si>
  <si>
    <t>M4-NyO-31a</t>
  </si>
  <si>
    <t>Calcula la aproximación de números decimales a la décima más cercana (parte entera entre 0 y 2 cifras)</t>
  </si>
  <si>
    <t>¿Cuál de estos números es la aproximación de {{T1}} a las décimas?
{{A1}}*
{{A2}}
{{A3}}
{{A4}}
{{A5}}
(se ven 3)</t>
  </si>
  <si>
    <t>Q1 = Min = 1; Max= 99; step= 1
Q2 = List = 2, 3, 4, 6, 7, 8</t>
  </si>
  <si>
    <t>T1 = Lemonlib.round({{Q1}}/10 + {{Q2}}/100, 2)
T6 = Lemonlib.round({{T1}}, 1)
A1 = {{T6}}
A2 = {{T6}} + 0.1
A3 = {{T6}}-0.1
A4 = {{T6}} + 0.2
A5 = {{T6}}-0.2
T2 = math.floor({{T1}}*10)/10
T3 = math.ceil({{T1}}*10)/10
T4 = ({{T1}}-{{T2}})*100
T5 = ({{T3}}-{{T1}})*100</t>
  </si>
  <si>
    <t>Para aproximar un número a las décimas, hay que buscar entre qué dos décimas se encuentra y elegir la más cercana.</t>
  </si>
  <si>
    <t>&lt;p&gt;Para aproximar {{T1}} a las décimas, hay que buscar entre qué dos décimas se encuentra. En este caso, entre {{T2}} y {{T3}}.&lt;/p&gt;&lt;p&gt;A continuación, hay que comprobar a cuál está más próxima. Como {{T1}} está a {{T4}} centésimas de {{T2}} y a {{T5}} centésimas de {{T3}}, la respuesta es {{A1}}.&lt;/p&gt;</t>
  </si>
  <si>
    <t>{"id":"M4-NyO-31a-I-1","stimulus":"&lt;p&gt;Qual ​​destes números é a aproximação de {{T1}} para décimos?&lt;/p&gt;","hint":"&lt;p&gt;Para aproximar um número a décimos, basta descobrir entre quais dois décimos ele está e escolher o mais próximo.&lt;/p&gt;","feedback":"&lt;p&gt;Para aproximar o número {{T1}} a décimos, descubra entre quais dois décimos ele se encontra. Neste caso, entre {{T2}} e {{T3}}.&lt;/p&gt;&lt;p&gt;Em seguida, verifique qual é o mais próximo. Como {{T1}} está a {{T4}} centésimos de {{T2}} e {{T5}} centésimos de {{T3}}, a resposta é {{A1}}.&lt;/p&gt;","seed":{"parameters":[{"name":"Q1","label":null,"min":1,"max":99,"step":1},{"name":"Q2","list":[2,3,4,6,7,8]}],"calculated":[{"name":"T1","function":"Lemonlib.round({{Q1}}/10 + {{Q2}}/100, 2)","temp":true},{"name":"T6","function":"Lemonlib.round({{T1}}, 1)","temp":true},{"name":"A1","label":"{{function}}","function":"Lemonlib.round({{T6}}, 1)"},{"name":"A2","label":"{{function}}","function":"Lemonlib.round({{T6}}+0.1, 1)","incorrect":true},{"name":"A3","label":"{{function}}","function":"Lemonlib.round({{T6}}-0.1, 1)","incorrect":true},{"name":"A4","label":"{{function}}","function":"Lemonlib.round({{T6}}+0.2, 1)","incorrect":true},{"name":"A5","label":"{{function}}","function":"Lemonlib.round({{T6}}-0.2, 1)","incorrect":true},{"name":"T2","function":"Lemonlib.round(math.floor({{T1}}*10)/10, 1)","temp":true},{"name":"T3","function":"Lemonlib.round(math.ceil({{T1}}*10)/10, 1)","temp":true},{"name":"T4","function":"Lemonlib.round(({{T1}}-{{T2}})*100, 2)","temp":true},{"name":"T5","function":"Lemonlib.round(({{T3}}-{{T1}})*100, 2)","temp":true}],"uniques":true},"algorithm":{"name":"trueFalse","template":"Multiple choice – standard","params":{"countCorrect":1,"countIncorrect":2,"showCheckIcon":false,
            "columns": 3
        }
    }
}</t>
  </si>
  <si>
    <t>Aproxima a las décimas.</t>
  </si>
  <si>
    <t>{{T1}} → {{A1}}</t>
  </si>
  <si>
    <t>Q1 = Min = 1; Max = 99; step = 1
Q2 = List = 2, 3, 4, 6, 7, 8</t>
  </si>
  <si>
    <t>T1 = Lemonlib.round({{Q1}}/10 + {{Q2}}/100, 2)
A1 = Lemonlib.round({{T1}}, 1)
T2 = math.floor({{T1}}*10)/10
T3 = math.ceil({{T1}}*10)/10
T4 = ({{T1}}-{{T2}})*100
T5 = ({{T3}}-{{T1}})*100</t>
  </si>
  <si>
    <t>&lt;p&gt;Para aproximar {{T1}} a las décimas, busca entre qué dos décimas se encuentra. En este caso, entre {{T2}} y {{T3}}.&lt;/p&gt;&lt;p&gt;A continuación, comprueba a cuál está más próxima. Como {{T1}} está a {{T4}} centésimas de {{T2}} y a {{T5}} centésimas de {{T3}}, la respuesta es {{A1}}.&lt;/p&gt;</t>
  </si>
  <si>
    <t>{"id":"M4-NyO-31a-E-1","stimulus":"&lt;p&gt;Arredonde para décimos.&lt;/p&gt;","template":"&lt;p style=\"text-align: center\"&gt;{{T1}} → {{response}}&lt;/p&gt;","hint":"&lt;p&gt;Para aproximar um número a décimos, basta descobrir entre quais dois décimos ele está e escolher o mais próximo.&lt;/p&gt;","feedback":"&lt;p&gt;Para aproximar o número {{T1}} a décimos, descubra entre quais dois décimos ele se encontra. Neste caso, entre {{T2}} e {{T3}}.&lt;/p&gt;&lt;p&gt;Em seguida, verifique qual é o mais próximo. Como {{T1}} está a {{T4}} centésimos de {{T2}} e {{T5}} centésimos de {{T3}}, a resposta é {{A1}}.&lt;/p&gt;","seed":{"parameters":[{"name":"Q1","label":null,"min":1,"max":99,"step":1},{"name":"Q2","list":[2,3,4,6,7,8]}],"calculated":[{"name":"T1","function":"Lemonlib.round({{Q1}}/10 + {{Q2}}/100, 2)","temp":true},{"name":"A1","function":"Lemonlib.round({{T1}}, 1)"},{"name":"T2","function":"math.floor({{T1}}*10)/10","temp":true},{"name":"T3","function":"math.ceil({{T1}}*10)/10","temp":true},{"name":"T4","function":"Lemonlib.round(({{T1}}-{{T2}})*100, 2)","temp":true},{"name":"T5","function":"Lemonlib.round(({{T3}}-{{T1}})*100, 2)","temp":true}],"uniques":true},"algorithm":{"name":"calculateOperation","params":{"method":"equivLiteral","keyboard":"INTERMEDIATE"}}}</t>
  </si>
  <si>
    <t>El árbol más antiguo del parque mide {{T1}} m. Aproxima su altura a las décimas.</t>
  </si>
  <si>
    <t>Su altura es de aproximadamente {{A1}} m.</t>
  </si>
  <si>
    <t>Q1= Min = 150; Max = 300; Step = 1
Q2 = List = 2, 3, 4, 6, 7, 8</t>
  </si>
  <si>
    <t>{"id":"M4-NyO-31a-A-1","stimulus":"&lt;p&gt;A árvore mais antiga de um parque de uma cidade do interior mede {{T1}} m. Aproxime essa altura para décimos.&lt;/p&gt;","template":"&lt;p&gt;A altura da árvore é de aproximadamente {{response}} m.&lt;/p&gt;","hint":"&lt;p&gt;Para aproximar um número a décimos, basta descobrir entre quais dois décimos ele está e escolher o mais próximo.&lt;/p&gt;","feedback":"&lt;p&gt;Para aproximar o número {{T1}} a décimos, descubra entre quais dois décimos ele se encontra. Neste caso, entre {{T2}} e {{T3}}.&lt;/p&gt;&lt;p&gt;Em seguida, verifique qual é o mais próximo. Como {{T1}} está a {{T4}} centésimos de {{T2}} e {{T5}} centésimos de {{T3}}, a resposta é {{A1}}.&lt;/p&gt;","seed":{"parameters":[{"name":"Q1","label":null,"min":150,"max":300,"step":1},{"name":"Q2","list":[2,3,4,6,7,8]}],"calculated":[{"name":"T1","function":"Lemonlib.round({{Q1}}/10 + {{Q2}}/100, 2)","temp":true},{"name":"A1","function":"Lemonlib.round({{T1}}, 1)"},{"name":"T2","function":"math.floor({{T1}}*10)/10","temp":true},{"name":"T3","function":"math.ceil({{T1}}*10)/10","temp":true},{"name":"T4","function":"Lemonlib.round(({{T1}}-{{T2}})*100, 2)","temp":true},{"name":"T5","function":"Lemonlib.round(({{T3}}-{{T1}})*100, 2)","temp":true}],"uniques":true},"algorithm":{"name":"calculateOperation","params":{"method":"equivLiteral","keyboard":"INTERMEDIATE"}}}</t>
  </si>
  <si>
    <t>Carmen ha pagado {{T1}} € en el supermercado. Aproxima esta cantidad a las décimas.</t>
  </si>
  <si>
    <t>Ha pagado aproximadamente {{A1}} €.</t>
  </si>
  <si>
    <t>Q1 = Min = 50; Max = 200; Step = 1
Q2 = List = 2, 3, 4, 6, 7, 8</t>
  </si>
  <si>
    <t>{"id":"M4-NyO-31a-A-2","stimulus":"&lt;p&gt;Carmen fez uma compra no supermercado e pagou R$ {{T1}} por ela. Arredonde esse valor para décimos.&lt;/p&gt;","template":"&lt;p&gt;Ela pagou aproximadamente R$ {{response}}.&lt;/p&gt;","hint":"&lt;p&gt;Para aproximar um número a décimos, basta descobrir entre quais dois décimos ele está e escolher o mais próximo.&lt;/p&gt;","feedback":"&lt;p&gt;Para aproximar o número {{T1}} a décimos, descubra entre quais dois décimos ele se encontra. Neste caso, entre {{T2}} e {{T3}}.&lt;/p&gt;&lt;p&gt;Em seguida, verifique qual é o mais próximo. Como {{T1}} está a {{T4}} centésimos de {{T2}} e {{T5}} centésimos de {{T3}}, a resposta é {{A1}}.&lt;/p&gt;","seed":{"parameters":[{"name":"Q1","label":null,"min":50,"max":200,"step":1},{"name":"Q2","list":[2,3,4,6,7,8]}],"calculated":[{"name":"T1","function":"Lemonlib.round({{Q1}}/10 + {{Q2}}/100, 2)","temp":true},{"name":"A1","function":"Lemonlib.round({{T1}}, 1)"},{"name":"T2","function":"math.floor({{T1}}*10)/10","temp":true},{"name":"T3","function":"math.ceil({{T1}}*10)/10","temp":true},{"name":"T4","function":"Lemonlib.round(({{T1}}-{{T2}})*100, 2)","temp":true},{"name":"T5","function":"Lemonlib.round(({{T3}}-{{T1}})*100, 2)","temp":true}],"uniques":true},"algorithm":{"name":"calculateOperation","params":{"method":"equivLiteral","keyboard":"INTERMEDIATE"}}}</t>
  </si>
  <si>
    <t>Melisa ha bebido hoy {{T1}} l de agua. Aproxima esta cantidad a las décimas.</t>
  </si>
  <si>
    <t>Ha bebido aproximadamente {{A1}} l.</t>
  </si>
  <si>
    <t>Q1 = Min = 10; Max = 20; Step = 1
Q2 = List = 2, 3, 4, 6, 7, 8</t>
  </si>
  <si>
    <t>&lt;p&gt;Para aproximar {{T1}} a las décimas, hay que buscar entre qué dos décimas se encuentra. En este caso, entre {{T2}} y {{T3}}.&lt;/p&gt;&lt;p&gt;A continuación, hay que comprobar a cuál está más próxima. Como {{T1}} está a {{T4}} centésimas de {{T2}} y a {{T5}} centésimas  de {{T3}}, la respuesta es {{A1}}.&lt;/p&gt;</t>
  </si>
  <si>
    <t>{"id":"M4-NyO-31a-A-3","stimulus":"&lt;p&gt;Melissa bebeu {{T1}} l de água hoje. Arredonde esse valor para décimos.&lt;/p&gt;","template":"&lt;p&gt;Ela bebeu aproximadamente {{response}} l.&lt;/p&gt;","hint":"&lt;p&gt;Para aproximar um número a décimos, basta descobrir entre quais dois décimos ele está e escolher o mais próximo.&lt;/p&gt;","feedback":"&lt;p&gt;Para aproximar o número {{T1}} a décimos, descubra entre quais dois décimos ele se encontra. Neste caso, entre {{T2}} e {{T3}}.&lt;/p&gt;&lt;p&gt;Em seguida, verifique qual é o mais próximo. Como {{T1}} está a {{T4}} centésimos de {{T2}} e {{T5}} centésimos de {{T3}}, a resposta é {{A1}}.&lt;/p&gt;","seed":{"parameters":[{"name":"Q1","label":null,"min":10,"max":20,"step":1},{"name":"Q2","list":[2,3,4,6,7,8]}],"calculated":[{"name":"T1","function":"Lemonlib.round({{Q1}}/10 + {{Q2}}/100, 2)","temp":true},{"name":"A1","function":"Lemonlib.round({{T1}}, 1)"},{"name":"T2","function":"math.floor({{T1}}*10)/10","temp":true},{"name":"T3","function":"math.ceil({{T1}}*10)/10","temp":true},{"name":"T4","function":"Lemonlib.round(({{T1}}-{{T2}})*100, 2)","temp":true},{"name":"T5","function":"Lemonlib.round(({{T3}}-{{T1}})*100, 2)","temp":true}],"uniques":true},"algorithm":{"name":"calculateOperation","params":{"method":"equivLiteral","keyboard":"INTERMEDIATE"}}}</t>
  </si>
  <si>
    <t>M4-NyO-43a</t>
  </si>
  <si>
    <t>Algoritmo de la suma con nºs decimales (nºs de 1 o 2 cifras enteras y 1 o 2 decimales)</t>
  </si>
  <si>
    <t>&lt;p&gt;Escoge el resultado de la siguiente suma.&lt;/p&gt;&lt;p&gt;{{T1}} + {{T2}} = ...&lt;/p&gt;
A1*
A2
A3
Se ven 3</t>
  </si>
  <si>
    <t>Q1-Q2= min= 1.1; max= 99.9; step= 0.1
Q3= List= 0.01, 0.03, 0.05, 0.07, 0.09
Q4= List= 0.02, 0.04, 0.06, 0.08
Q5-Q6= min= 0.02; max= 0.98; step= 0.02</t>
  </si>
  <si>
    <t>T1= {{Q1}}+{{Q3}}
T2= {{Q2}}+{{Q4}}
A1={{T1}}+{{T2}}*
A2={{T1}}+{{T2}}+{{Q5}}
A3={{T1}}+{{T2}}+{{Q6}}</t>
  </si>
  <si>
    <t>&lt;div class=\"lemo-fixed-to-responsive\" style=\"max-width: 85px;max-height: 80px;position: relative;width: 100%;display: inline-block;\"&gt;\n\t&lt;img src=\"http://drive.google.com/uc?export=view&amp;id=1zoZvZllyCmeWcmx3jOaEER9tmU_I_Nve\" alt=\"\" tabindex=\"0\"&gt;\n\t&lt;div class=\"lemo-graphie-container\" style=\"position: absolute;top: 0;left: 0;width: 100%;height: 100%;\"&gt;\n\t\t&lt;div class=\"lemo-graphie\" style=\"position: relative; width: 100%; height: 100%;\"&gt;\n\t\t\t&lt;span class=\"lemo-graphie-label\" style=\"position: absolute; right: 15%; top: 65%;\"&gt;... {{T3}}&lt;/span&gt;\n\t\t\t&lt;span class=\"lemo-graphie-label\" style=\"position: absolute; right: 15%; top: 35%;\"&gt;{{T2}}&lt;/span&gt;\n\t\t\t&lt;span class=\"lemo-graphie-label\" style=\"position: absolute; right: 15%; top: 8%;\"&gt;{{T1}}&lt;/span&gt;\n\t\t&lt;/div&gt;\n\t&lt;/div&gt;\n&lt;/div&gt;</t>
  </si>
  <si>
    <t>El resultado de esta suma es:
&lt;div class=\"lemo-fixed-to-responsive\" style=\"max-width: 85px;max-height: 80px;position: relative;width: 100%;display: inline-block;\"&gt;\n\t&lt;img src=\"http://drive.google.com/uc?export=view&amp;id=1zoZvZllyCmeWcmx3jOaEER9tmU_I_Nve\"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35%;\"&gt;{{T2}}&lt;/span&gt;\n\t\t\t&lt;span class=\"lemo-graphie-label\" style=\"position: absolute; right: 15%; top: 8%;\"&gt;{{T1}}&lt;/span&gt;\n\t\t&lt;/div&gt;\n\t&lt;/div&gt;\n&lt;/div&gt;</t>
  </si>
  <si>
    <t>T3=Lemonlib.round({{T1}}+{{T2}}-math.floor({{T1}}/10+{{T2}}/10)*10,2)</t>
  </si>
  <si>
    <t>{"id":"M4-NyO-43a-I-1","stimulus":"&lt;p&gt;Escolha o resultado da seguinte adição.&lt;/p&gt;&lt;p style=\"text-align: center\"&gt;{{T1}} + {{T2}} = ...&lt;/p&gt;","hint":"&lt;div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{{T3}}&lt;/span&gt;&lt;span class=\"lemo-graphie-label\" style=\"position: absolute; right: 15%; top: 35%;\"&gt;{{T2}}&lt;/span&gt;&lt;span class=\"lemo-graphie-label\" style=\"position: absolute; right: 15%; top: 8%;\"&gt;{{T1}}&lt;/span&gt;&lt;/div&gt;&lt;/div&gt;&lt;/div&gt;","feedback":"&lt;p&gt;O resultado desta adição é:&lt;/p&gt;&lt;div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1.1,"max":99.9,"step":0.1},{"name":"Q2","label":null,"min":1.1,"max":99.9,"step":0.1},{"name":"Q3","label":null,"list":[0.01,0.03,0.05,0.07,0.09]},{"name":"Q4","label":null,"list":[0.02,0.04,0.06,0.08]},{"name":"Q5","label":null,"min":0.02,"max":0.98,"step":0.02},{"name":"Q6","label":null,"min":0.02,"max":0.98,"step":0.02}],"calculated":[{"name":"T1","label":"{{function}}","function":"Lemonlib.round({{Q1}}+{{Q3}},2)","temp":true},{"name":"T2","label":"{{function}}","function":"Lemonlib.round({{Q2}}+{{Q4}},2)","temp":true},{"name":"T3","label":"{{function}}","function":"Lemonlib.round({{T1}}+{{T2}}-math.floor({{T1}}/10+{{T2}}/10)*10,2)","temp":true},{"name":"A1","label":"{{function}}","function":"Lemonlib.round({{T1}}+{{T2}},2)"},{"name":"A2","label":"{{function}}","function":"Lemonlib.round({{T1}}+{{T2}}+{{Q5}},2)","incorrect":true},{"name":"A3","label":"{{function}}","function":"Lemonlib.round({{T1}}+{{T2}}+{{Q6}},2)","incorrect":true}],"uniques":true},"algorithm":{"name":"trueFalse","template":"Multiple choice – standard","params":{"countCorrect":1,"countIncorrect":2,"showCheckIcon":false,
            "columns": 3
        }
    }
}</t>
  </si>
  <si>
    <t>Calcula esta suma.</t>
  </si>
  <si>
    <t>{{T1}} + {{T2}} = {{A1}}</t>
  </si>
  <si>
    <t>Q1-Q2= min= 1.1; max= 99.9; step= 0.1
Q3= List= 0.01, 0.03, 0.05, 0.07, 0.09
Q4= List= 0.02, 0.04, 0.06, 0.08</t>
  </si>
  <si>
    <t>T1= {{Q1}}+{{Q3}}
T2= {{Q2}}+{{Q4}}
A1={{T1}}+{{T2}}</t>
  </si>
  <si>
    <t>El resultado de esta suma es:
&lt;div class=\"lemo-fixed-to-responsive\" style=\"max-width: 85px;max-height: 80px;position: relative;width: 100%;display: inline-block;\"&gt;&lt;img src=\"http://drive.google.com/uc?export=view&amp;id=1zoZvZllyCmeWcmx3jOaEER9tmU_I_Nve\"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t>
  </si>
  <si>
    <t>{"id":"M4-NyO-43a-E-1","stimulus":"&lt;p&gt;Calcule esta adição.&lt;/p&gt;","template":"&lt;p style=\"text-align: center\"&gt;{{T1}} + {{T2}} = {{response}}&lt;/p&gt;","hint":"&lt;div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{{T3}}&lt;/span&gt;&lt;span class=\"lemo-graphie-label\" style=\"position: absolute; right: 15%; top: 35%;\"&gt;{{T2}}&lt;/span&gt;&lt;span class=\"lemo-graphie-label\" style=\"position: absolute; right: 15%; top: 8%;\"&gt;{{T1}}&lt;/span&gt;&lt;/div&gt;&lt;/div&gt;&lt;/div&gt;","feedback":"&lt;p&gt;O resultado desta adição é:&lt;/p&gt;&lt;div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1.1,"max":99.9,"step":0.1},{"name":"Q2","label":null,"min":1.1,"max":99.9,"step":0.1},{"name":"Q3","label":null,"list":[0.01,0.03,0.05,0.07,0.09]},{"name":"Q4","label":null,"list":[0.02,0.04,0.06,0.08]}],"calculated":[{"name":"T1","label":"{{function}}","function":"Lemonlib.round({{Q1}}+{{Q3}},2)","temp":true},{"name":"T2","label":"{{function}}","function":"Lemonlib.round({{Q2}}+{{Q4}},2)","temp":true},{"name":"T3","label":"{{function}}","function":"Lemonlib.round({{T1}}+{{T2}}-math.floor({{T1}}/10+{{T2}}/10)*10,2)","temp":true},{"name":"A1","label":"{{function}}","function":"Lemonlib.round({{T1}}+{{T2}},2)"}],"uniques":true},"algorithm":{"name":"calculateOperation","params":{"method":"equivLiteral","keyboard":"INTERMEDIATE"}}}</t>
  </si>
  <si>
    <t>Guillermo ha comprado en una tienda una gorra de {{T1}} € y una sudadera de {{T2}} €. ¿Cuánto ha pagado por los dos productos?</t>
  </si>
  <si>
    <t>Guillermo ha pagado {{A1}} €.</t>
  </si>
  <si>
    <t>Q1-Q2= min= 10.1; max= 29.9; step= 0.1
Q3= List= 0.01, 0.03, 0.05, 0.07, 0.09
Q4= List= 0.02, 0.04, 0.06, 0.08</t>
  </si>
  <si>
    <t>El precio a pagar es:
&lt;div class=\"lemo-fixed-to-responsive\" style=\"max-width: 85px;max-height: 80px;position: relative;width: 100%;display: inline-block;\"&gt;&lt;img src=\"http://drive.google.com/uc?export=view&amp;id=1zoZvZllyCmeWcmx3jOaEER9tmU_I_Nve\"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t>
  </si>
  <si>
    <t>{"id":"M4-NyO-43a-A-1","stimulus":"&lt;p&gt;Guilherme comprou em uma loja um boné por R$ {{T1}} e um moletom por R$ {{T2}}. Quanto ele pagou pelos dois produtos?&lt;/p&gt;","template":"&lt;p&gt;Guilherme pagou R$ {{response}}.&lt;/p&gt;","hint":"&lt;div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{{T3}}&lt;/span&gt;&lt;span class=\"lemo-graphie-label\" style=\"position: absolute; right: 15%; top: 35%;\"&gt;{{T2}}&lt;/span&gt;&lt;span class=\"lemo-graphie-label\" style=\"position: absolute; right: 15%; top: 8%;\"&gt;{{T1}}&lt;/span&gt;&lt;/div&gt;&lt;/div&gt;&lt;/div&gt;","feedback":"&lt;p&gt;O cálculo do preço total é:&lt;/p&gt;&lt;div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20.1,"max":39.9,"step":0.1},{"name":"Q2","label":null,"min":40.1,"max":59.9,"step":0.1},{"name":"Q3","label":null,"list":[0.01,0.03,0.05,0.07,0.09]},{"name":"Q4","label":null,"list":[0.02,0.04,0.06,0.08]}],"calculated":[{"name":"T1","label":"{{function}}","function":"Lemonlib.round({{Q1}}+{{Q3}},2)","temp":true},{"name":"T2","label":"{{function}}","function":"Lemonlib.round({{Q2}}+{{Q4}},2)","temp":true},{"name":"T3","label":"{{function}}","function":"Lemonlib.round({{T1}}+{{T2}}-math.floor({{T1}}/10+{{T2}}/10)*10,2)","temp":true},{"name":"A1","label":"{{function}}","function":"Lemonlib.round({{T1}}+{{T2}}, 2)"}],"uniques":true},"algorithm":{"name":"calculateOperation","params":{"method":"equivLiteral","keyboard":"INTERMEDIATE"}}}</t>
  </si>
  <si>
    <t>Una mariquita ha recorrido {{T1}} dm hasta encontrar alimento y, al día siguiente, {{T2}} dm. ¿Cuántos decímetros ha recorrido entre los dos días?</t>
  </si>
  <si>
    <t>La mariquita ha recorrido {{A1}} dm.</t>
  </si>
  <si>
    <t>Q1-Q2= min= 10.1; max= 99.9; step= 0.1
Q3= List= 0.01, 0.03, 0.05, 0.07, 0.09
Q4= List= 0.02, 0.04, 0.06, 0.08</t>
  </si>
  <si>
    <t>Los decímetros que ha recorrido en total hasta encontrar comida son:
&lt;div class=\"lemo-fixed-to-responsive\" style=\"max-width: 85px;max-height: 80px;position: relative;width: 100%;display: inline-block;\"&gt;&lt;img src=\"http://drive.google.com/uc?export=view&amp;id=1zoZvZllyCmeWcmx3jOaEER9tmU_I_Nve\"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t>
  </si>
  <si>
    <t>{"id":"M4-NyO-43a-A-2","stimulus":"&lt;p&gt;Em um dia, uma joaninha percorreu {{T1}} dm até encontrar comida e, no dia seguinte, ela percorreu {{T2}} dm. Quantos decímetros totais ela percorreu nesses dois dias?&lt;/p&gt;","template":"&lt;p&gt;A joaninha percorreu {{response}} dm.&lt;/p&gt;","hint":"&lt;div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{{T3}}&lt;/span&gt;&lt;span class=\"lemo-graphie-label\" style=\"position: absolute; right: 15%; top: 35%;\"&gt;{{T2}}&lt;/span&gt;&lt;span class=\"lemo-graphie-label\" style=\"position: absolute; right: 15%; top: 8%;\"&gt;{{T1}}&lt;/span&gt;&lt;/div&gt;&lt;/div&gt;&lt;/div&gt;","feedback":"&lt;p&gt;O total de decímetros percorridos pela joaninha para encontrar comida são:&lt;/p&gt;&lt;div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10.1,"max":99.9,"step":0.1},{"name":"Q2","label":null,"min":10.1,"max":99.9,"step":0.1},{"name":"Q3","label":null,"list":[0.01,0.03,0.05,0.07,0.09]},{"name":"Q4","label":null,"list":[0.02,0.04,0.06,0.08]}],"calculated":[{"name":"T1","label":"{{function}}","function":"Lemonlib.round({{Q1}}+{{Q3}},2)","temp":true},{"name":"T2","label":"{{function}}","function":"Lemonlib.round({{Q2}}+{{Q4}},2)","temp":true},{"name":"T3","label":"{{function}}","function":"Lemonlib.round({{T1}}+{{T2}}-math.floor({{T1}}/10+{{T2}}/10)*10,2)","temp":true},{"name":"A1","label":"{{function}}","function":"Lemonlib.round({{T1}}+{{T2}},2)"}],"uniques":true},"algorithm":{"name":"calculateOperation","params":{"method":"equivLiteral","keyboard":"INTERMEDIATE"}}}</t>
  </si>
  <si>
    <t xml:space="preserve">Samanta ha cortado {{Q1}} kg de fresas y Gabriel {{Q2}} kg de ciruelas para la producción en un obrador de tartaletas de fruta. ¿Cuántos kilogramos de fruta han partido entre los dos? </t>
  </si>
  <si>
    <t>Han partido {{A1}} kg de fruta.</t>
  </si>
  <si>
    <t>Q1-Q2= min= 1.1; max= 9.9; step= 0.1
Q3= List= 0.01, 0.03, 0.05, 0.07, 0.09
Q4= List= 0.02, 0.04, 0.06, 0.08</t>
  </si>
  <si>
    <t>Los kilogramos que han partido entre los dos en total son:
&lt;div class=\"lemo-fixed-to-responsive\" style=\"max-width: 85px;max-height: 80px;position: relative;width: 100%;display: inline-block;\"&gt;&lt;img src=\"http://drive.google.com/uc?export=view&amp;id=1zoZvZllyCmeWcmx3jOaEER9tmU_I_Nve\"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t>
  </si>
  <si>
    <t>{"id":"M4-NyO-43a-A-3","stimulus":"&lt;p&gt;Samantha cortou {{T1}} kg de morangos e Gabriel cortou {{T2}} kg de ameixas para a produção de tortinhas de frutas em uma oficina de culinária. Ao todo, quantos quilos de frutas os dois cortaram juntos?&lt;/p&gt;","template":"&lt;p&gt;Eles cortaram {{response}} kg de frutas.&lt;/p&gt;","hint":"&lt;div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{{T3}}&lt;/span&gt;&lt;span class=\"lemo-graphie-label\" style=\"position: absolute; right: 15%; top: 35%;\"&gt;{{T2}}&lt;/span&gt;&lt;span class=\"lemo-graphie-label\" style=\"position: absolute; right: 15%; top: 8%;\"&gt;{{T1}}&lt;/span&gt;&lt;/div&gt;&lt;/div&gt;&lt;/div&gt;","feedback":"&lt;p&gt;O total, em quilogramas, de frutas que eles cortaram foi de:&lt;/p&gt;&lt;div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1.1,"max":9.9,"step":0.1},{"name":"Q2","label":null,"min":1.1,"max":9.9,"step":0.1},{"name":"Q3","label":null,"list":[0.01,0.03,0.05,0.07,0.09]},{"name":"Q4","label":null,"list":[0.02,0.04,0.06,0.08]}],"calculated":[{"name":"T1","label":"{{function}}","function":"Lemonlib.round({{Q1}}+{{Q3}},2)","temp":true},{"name":"T2","label":"{{function}}","function":"Lemonlib.round({{Q2}}+{{Q4}},2)","temp":true},{"name":"T3","label":"{{function}}","function":"Lemonlib.round({{T1}}+{{T2}}-math.floor({{T1}}/10+{{T2}}/10)*10,2)","temp":true},{"name":"A1","label":"{{function}}","function":"Lemonlib.round({{T1}}+{{T2}},2)"}],"uniques":true},"algorithm":{"name":"calculateOperation","params":{"method":"equivSymbolic","keyboard":"INTERMEDIATE"}}}</t>
  </si>
  <si>
    <t>M4-NyO-44a</t>
  </si>
  <si>
    <t>Algoritmo de la resta con nºs decimales (nºs de 1 o 2 cifras enteras y 1 o 2 decimales)</t>
  </si>
  <si>
    <t>&lt;p&gt;Arrastra el resultado de la siguiente resta.&lt;/p&gt;</t>
  </si>
  <si>
    <t>{{T3}} − {{T2}} = {{A1}}</t>
  </si>
  <si>
    <t>T2 = {{Q2}} + {{Q4}}
T3 = {{Q1}} + {{Q3}} + {{Q2}} + {{Q4}}
A1 = {{Q1}} + {{Q3}}
A1 = {{Q1}} + {{Q3}}+{{Q5}}
A1 = {{Q1}} + {{Q3}}+{{Q6}}</t>
  </si>
  <si>
    <t>&lt;div class=\"lemo-fixed-to-responsive\" style=\"max-width: 85px;max-height:\r\n80px;position: relative;width: 100%;display: inline-block;\"&gt;\r\n\t&lt;img\r\nsrc=\"http://drive.google.com/uc?export=view&amp;id=1mzCc1jAeArGEIPp_wJDh-IrsZ-T14yH0\r\n\" alt=\"\" tabindex=\"0\"&gt;\r\n\t&lt;div class=\"lemo-graphie-container\" style=\"position:\r\nabsolute;top: 0;left: 0;width: 100%;height: 100%;\"&gt;\r\n\t\t&lt;div class=\"lemo-graphie\"\r\nstyle=\"position: relative; width: 100%; height: 100%;\"&gt;\r\n\t\t\t&lt;span\r\nclass=\"lemo-graphie-label\" style=\"position: absolute; right: 15%; top:\r\n65%;\"&gt;{{T4}}&lt;/span&gt;\r\n\t\t\t&lt;span class=\"lemo-graphie-label\" style=\"position:\r\nabsolute; right: 15%; top: 35%;\"&gt;{{T2}}&lt;/span&gt;\r\n\t\t\t&lt;span\r\nclass=\"lemo-graphie-label\" style=\"position: absolute; right: 15%; top:\r\n8%;\"&gt;{{T3}}&lt;/span&gt;\r\n\t\t&lt;/div&gt;\r\n\t&lt;/div&gt;\r\n&lt;/div&gt;&lt;/p&gt;</t>
  </si>
  <si>
    <t>&lt;p&gt;El resultado de esta resta es:&lt;/p&gt;&lt;div class=\"lemo-fixed-to-responsive\" style=\"max-width: 85px;max-height:\r\n80px;position: relative;width: 100%;display: inline-block;\"&gt;\r\n\t&lt;img\r\nsrc=\"http://drive.google.com/uc?export=view&amp;id=1mzCc1jAeArGEIPp_wJDh-IrsZ-T14yH0\r\n\" alt=\"\" tabindex=\"0\"&gt;\r\n\t&lt;div class=\"lemo-graphie-container\" style=\"position:\r\nabsolute;top: 0;left: 0;width: 100%;height: 100%;\"&gt;\r\n\t\t&lt;div class=\"lemo-graphie\"\r\nstyle=\"position: relative; width: 100%; height: 100%;\"&gt;\r\n\t\t\t&lt;span\r\nclass=\"lemo-graphie-label\" style=\"position: absolute; right: 15%; top:\r\n65%;\"&gt;{{A1}}&lt;/span&gt;\r\n\t\t\t&lt;span class=\"lemo-graphie-label\" style=\"position:\r\nabsolute; right: 15%; top: 35%;\"&gt;{{T2}}&lt;/span&gt;\r\n\t\t\t&lt;span\r\nclass=\"lemo-graphie-label\" style=\"position: absolute; right: 15%; top:\r\n8%;\"&gt;{{T3}}&lt;/span&gt;\r\n\t\t&lt;/div&gt;\r\n\t&lt;/div&gt;\r\n&lt;/div&gt;&lt;/p&gt;</t>
  </si>
  <si>
    <t>T4 = {{Q2}}-math.floor({{Q2}}/10)*10</t>
  </si>
  <si>
    <t xml:space="preserve"> {
    "id": "M4-NyO-44a-I-1",
    "stimulus": "&lt;p&gt;Arraste o resultado da subtração a seguir.&lt;/p&gt;",
    "template": "&lt;p style=\"text-align: center\"&gt;{{T3}} − {{T2}} = {{response}}&lt;/p&gt;",
    "hint": "&lt;div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{{T4}}&lt;/span&gt;&lt;span class=\"lemo-graphie-label\" style=\"position:absolute; right: 15%; top: 35%;\"&gt;{{T2}}&lt;/span&gt;&lt;span class=\"lemo-graphie-label\" style=\"position: absolute; right: 15%; top:8%;\"&gt;{{T3}}&lt;/span&gt;&lt;/div&gt;&lt;/div&gt;&lt;/div&gt;",
    "feedback": "&lt;p&gt;O resultado dessa subtração é:&lt;/p&gt;&lt;div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top:8%;\"&gt;{{T3}}&lt;/span&gt;&lt;/div&gt;&lt;/div&gt;&lt;/div&gt;",
    "seed": {
        "parameters": [
            {
                "name": "Q1",
                "label": null,
                "min": 1.1,
                "max": 99.9,
                "step": 0.1
            },
            {
                "name": "Q2",
                "label": null,
                "min": 1.1,
                "max": 99.9,
                "step": 0.1
            },
            {
                "name": "Q3",
                "label": null,
                "list": [
                    0.01,
                    0.03,
                    0.05,
                    0.07,
                    0.09
                ]
            },
            {
                "name": "Q4",
                "label": null,
                "list": [
                    0.02,
                    0.04,
                    0.06,
                    0.08
                ]
            },
            {
                "name": "Q5",
                "label": null,
                "min": 0.02,
                "max": 0.98,
                "step": 0.02
            },
            {
                "name": "Q6",
                "label": null,
                "min": 0.02,
                "max": 0.98,
                "step": 0.02
            }
        ],
        "calculated": [
            {
                "name": "T1",
                "label": "{{function}}",
                "function": "Lemonlib.round({{Q1}}+{{Q3}},2)",
                "temp": true
            },
            {
                "name": "T2",
                "label": "{{function}}",
                "function": "Lemonlib.round({{Q2}}+{{Q4}},2)",
                "temp": true
            },
            {
                "name": "T3",
                "function": "Lemonlib.round({{T1}}+{{T2}}, 2)",
                "temp": true
            },
            {
                "name": "T4",
                "function": "Lemonlib.round({{T3}}-{{T2}}-math.floor({{T3}}/10-{{T2}}/10)*10,2)",
                "temp": true
            },
            {
                "name": "A1",
                "label": "{{T1}}",
                "function": "{{T1}}"
            },
            {
                "name": "A2",
                "label": "{{function}}",
                "function": "Lemonlib.round({{T1}}+{{Q5}}, 2)",
                "incorrect": true
            },
            {
                "name": "A3",
                "label": "{{function}}",
                "function": "Lemonlib.round({{T1}}+{{Q6}}, 2)",
                "incorrect": true
            }
        ],
        "uniques": true
    },
    "algorithm": {
        "name": "calculateOperation",
        "template": "Cloze with drag &amp; drop",
        "params": {
            "keyboard": "INTERMEDIATE"
        }
    }
}</t>
  </si>
  <si>
    <t>Calcula esta resta.</t>
  </si>
  <si>
    <t xml:space="preserve">T1 = {{Q1}} + {{Q3}}
T2 = {{Q2}} + {{Q4}}
T3 = {{T1}} + {{T2}}
A1 = {{T1}}
</t>
  </si>
  <si>
    <t>{"id":"M4-NyO-44a-E-1","stimulus":"&lt;p&gt;Calcule esta subtração.&lt;/p&gt;","template":"&lt;p style=\"text-align: center\"&gt;{{T3}} − {{T2}} = {{response}}&lt;/p&gt;","hint":"&lt;div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{{T4}}&lt;/span&gt;&lt;span class=\"lemo-graphie-label\" style=\"position:absolute; right: 15%; top: 35%;\"&gt;{{T2}}&lt;/span&gt;&lt;span class=\"lemo-graphie-label\" style=\"position: absolute; right: 15%; top:8%;\"&gt;{{T3}}&lt;/span&gt;&lt;/div&gt;&lt;/div&gt;&lt;/div&gt;","feedback":"&lt;p&gt;O resultado desta subtração é:&lt;/p&gt;&lt;div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3}}&lt;/span&gt;&lt;/div&gt;&lt;/div&gt;&lt;/div&gt;","seed":{"parameters":[{"name":"Q1","label":null,"min":1.1,"max":99.9,"step":0.1},{"name":"Q2","label":null,"min":1.1,"max":99.9,"step":0.1},{"name":"Q3","label":null,"list":[0.01,0.03,0.05,0.07,0.09]},{"name":"Q4","label":null,"list":[0.02,0.04,0.06,0.08]}],"calculated":[{"name":"T1","label":"{{function}}","function":"Lemonlib.round({{Q1}}+{{Q3}},2)","temp":true},{"name":"T2","label":"{{function}}","function":"Lemonlib.round({{Q2}}+{{Q4}},2)","temp":true},{"name":"T3","function":"Lemonlib.round({{T1}}+{{T2}}, 2)","temp":true},{"name":"T4","function":"Lemonlib.round({{T3}}-{{T2}}-math.floor({{T3}}/10-{{T2}}/10)*10,2)","temp":true},{"name":"A1","label":"{{T1}}","function":"{{T1}}"}],"uniques":true},"algorithm":{"name":"calculateOperation","params":{"method":"equivLiteral","keyboard":"INTERMEDIATE"}}}</t>
  </si>
  <si>
    <t>Natalia y Raúl están comparando los resultados de una actividad de Matemáticas. A Natalia le ha dado {{T3}} y a Raúl, {{T2}}. ¿Qué diferencia hay entre ambos números?</t>
  </si>
  <si>
    <t xml:space="preserve">La diferencia es de {{A1}}. </t>
  </si>
  <si>
    <t xml:space="preserve">T1 = {{Q1}} + {{Q3}}
T2 = {{Q2}} + {{Q4}}
T3 = {{T1}} + {{T2}}
A1 = {{T1}}
</t>
  </si>
  <si>
    <t>&lt;p&gt;La diferencia entre ambos números es:&lt;/p&gt;&lt;div class=\"lemo-fixed-to-responsive\" style=\"max-width: 85px;max-height:\r\n80px;position: relative;width: 100%;display: inline-block;\"&gt;\r\n\t&lt;img\r\nsrc=\"http://drive.google.com/uc?export=view&amp;id=1mzCc1jAeArGEIPp_wJDh-IrsZ-T14yH0\r\n\" alt=\"\" tabindex=\"0\"&gt;\r\n\t&lt;div class=\"lemo-graphie-container\" style=\"position:\r\nabsolute;top: 0;left: 0;width: 100%;height: 100%;\"&gt;\r\n\t\t&lt;div class=\"lemo-graphie\"\r\nstyle=\"position: relative; width: 100%; height: 100%;\"&gt;\r\n\t\t\t&lt;span\r\nclass=\"lemo-graphie-label\" style=\"position: absolute; right: 15%; top:\r\n65%;\"&gt;{{A1}}&lt;/span&gt;\r\n\t\t\t&lt;span class=\"lemo-graphie-label\" style=\"position:\r\nabsolute; right: 15%; top: 35%;\"&gt;{{T2}}&lt;/span&gt;\r\n\t\t\t&lt;span\r\nclass=\"lemo-graphie-label\" style=\"position: absolute; right: 15%; top:\r\n8%;\"&gt;{{T3}}&lt;/span&gt;\r\n\t\t&lt;/div&gt;\r\n\t&lt;/div&gt;\r\n&lt;/div&gt;&lt;/p&gt;</t>
  </si>
  <si>
    <t>{"id":"M4-NyO-44a-A-1","stimulus":"&lt;p&gt;Natália e Raul estão comparando as notas que eles obtiveram em uma atividade de matemática. Natália obteve {{T3}} e Raul obteve {{T2}}. Qual é a diferença entre os dois números?&lt;/p&gt;","template":"&lt;p&gt;A diferença é de {{response}}.&lt;/p&gt;","hint":"&lt;div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{{T4}}&lt;/span&gt;&lt;span class=\"lemo-graphie-label\" style=\"position: absolute; right: 20%; top: 35%;\"&gt;{{T2}}&lt;/span&gt;&lt;span class=\"lemo-graphie-label\" style=\"position: absolute; right: 20%; top: 8%;\"&gt;{{T3}}&lt;/span&gt;&lt;/div&gt;&lt;/div&gt;&lt;/div&gt;","feedback":"&lt;p&gt;A diferença entre os dois números é:&lt;/p&gt;&lt;div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3}}&lt;/span&gt;&lt;/div&gt;&lt;/div&gt;&lt;/div&gt;","seed":{"parameters":[{"name":"Q1","label":null,"min":1.1,"max":99.9,"step":0.1},{"name":"Q2","label":null,"min":1.1,"max":99.9,"step":0.1},{"name":"Q3","label":null,"list":[0.01,0.03,0.05,0.07,0.09]},{"name":"Q4","label":null,"list":[0.02,0.04,0.06,0.08]}],"calculated":[{"name":"T1","label":"{{function}}","function":"Lemonlib.round({{Q1}} + {{Q3}},2)","temp":true},{"name":"T2","label":"{{function}}","function":"Lemonlib.round({{Q2}} + {{Q4}},2)","temp":true},{"name":"T3","label":"{{function}}","function":"Lemonlib.round({{T1}} + {{T2}},2)","temp":true},{"name":"T4","label":"{{function}}","function":"Lemonlib.round({{T3}}-{{T2}}-math.floor({{T3}}/10-{{T2}}/10)*10,2)","temp":true},{"name":"A1","label":"{{function}}","function":"{{T1}}"}],"uniques":true},"algorithm":{"name":"calculateOperation","params":{"method":"equivSymbolic","keyboard":"INTERMEDIATE"}}}</t>
  </si>
  <si>
    <t>Iria va a hacer una ruta de {{T3}} km en varios días. Si ya ha andado {{T2}} km, ¿cuántos kilómetros le faltan para llegar al destino?</t>
  </si>
  <si>
    <t xml:space="preserve">Le faltan por recorrer {{A1}} km. </t>
  </si>
  <si>
    <t>Q1-Q2= min= 20.1; max= 99.9; step= 1
Q3= List= 0.01, 0.03, 0.05, 0.07, 0.09
Q4= List= 0.02, 0.04, 0.06, 0.08</t>
  </si>
  <si>
    <t>&lt;p&gt;Los kilómetros que le quedan por recorrer son:&lt;/p&gt;&lt;div class=\"lemo-fixed-to-responsive\" style=\"max-width: 85px;max-height:\r\n80px;position: relative;width: 100%;display: inline-block;\"&gt;\r\n\t&lt;img\r\nsrc=\"http://drive.google.com/uc?export=view&amp;id=1mzCc1jAeArGEIPp_wJDh-IrsZ-T14yH0\r\n\" alt=\"\" tabindex=\"0\"&gt;\r\n\t&lt;div class=\"lemo-graphie-container\" style=\"position:\r\nabsolute;top: 0;left: 0;width: 100%;height: 100%;\"&gt;\r\n\t\t&lt;div class=\"lemo-graphie\"\r\nstyle=\"position: relative; width: 100%; height: 100%;\"&gt;\r\n\t\t\t&lt;span\r\nclass=\"lemo-graphie-label\" style=\"position: absolute; right: 15%; top:\r\n65%;\"&gt;{{A1}}&lt;/span&gt;\r\n\t\t\t&lt;span class=\"lemo-graphie-label\" style=\"position:\r\nabsolute; right: 15%; top: 35%;\"&gt;{{T2}}&lt;/span&gt;\r\n\t\t\t&lt;span\r\nclass=\"lemo-graphie-label\" style=\"position: absolute; right: 15%; top:\r\n8%;\"&gt;{{T3}}&lt;/span&gt;\r\n\t\t&lt;/div&gt;\r\n\t&lt;/div&gt;\r\n&lt;/div&gt;&lt;/p&gt;</t>
  </si>
  <si>
    <t>{"id":"M4-NyO-44a-A-2","stimulus":"&lt;p&gt;Simone está percorrendo uma trilha de {{T3}} km e vai levar alguns dias para concluí-la. Se ela já percorreu {{T2}} km, quantos quilômetros faltam para chegar ao destino?&lt;/p&gt;","template":"&lt;p&gt;Ela ainda tem {{response}} km a percorrer.&lt;/p&gt;","hint":"&lt;div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{{T4}}&lt;/span&gt;&lt;span class=\"lemo-graphie-label\" style=\"position: absolute; right: 20%; top: 35%;\"&gt;{{T2}}&lt;/span&gt;&lt;span class=\"lemo-graphie-label\" style=\"position: absolute; right: 20%; top: 8%;\"&gt;{{T3}}&lt;/span&gt;&lt;/div&gt;&lt;/div&gt;&lt;/div&gt;","feedback":"&lt;p&gt;Os quilômetros que faltam são:&lt;/p&gt;&lt;div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3}}&lt;/span&gt;&lt;/div&gt;&lt;/div&gt;&lt;/div&gt;","seed":{"parameters":[{"name":"Q1","label":null,"min":20.1,"max":99.9,"step":0.1},{"name":"Q2","label":null,"min":20.1,"max":99.9,"step":0.1},{"name":"Q3","label":null,"list":[0.01,0.03,0.05,0.07,0.09]},{"name":"Q4","label":null,"list":[0.02,0.04,0.06,0.08]}],"calculated":[{"name":"T1","label":"{{function}}","function":"Lemonlib.round({{Q1}} + {{Q3}},2)","temp":true},{"name":"T2","label":"{{function}}","function":"Lemonlib.round({{Q2}} + {{Q4}},2)","temp":true},{"name":"T3","label":"{{function}}","function":"Lemonlib.round({{T1}} + {{T2}},2)","temp":true},{"name":"T4","label":"{{function}}","function":"Lemonlib.round({{T3}}-{{T2}}-math.floor({{T3}}/10-{{T2}}/10)*10,2)","temp":true},{"name":"A1","label":"{{function}}","function":"{{T1}}"}],"uniques":true},"algorithm":{"name":"calculateOperation","params":{"method":"equivSymbolic","keyboard":"INTERMEDIATE"}}}</t>
  </si>
  <si>
    <t xml:space="preserve">Óliver tiene que verter {{T3}} l de agua para elaborar la masilla para el cebo de pesca. Por ahora ha vertido {{T2}} l, ¿cuántos litros le quedan por verter? </t>
  </si>
  <si>
    <t>Quedan por verter {{A1}} l.</t>
  </si>
  <si>
    <t>Q1-Q2= min= 0.1; max= 4.9; step= 1
Q3= List= 0.01, 0.03, 0.05, 0.07, 0.09
Q4= List= 0.02, 0.04, 0.06, 0.08</t>
  </si>
  <si>
    <t>&lt;p&gt;Los litros que faltan por verter son:&lt;/p&gt;&lt;div class=\"lemo-fixed-to-responsive\" style=\"max-width: 85px;max-height:\r\n80px;position: relative;width: 100%;display: inline-block;\"&gt;\r\n\t&lt;img\r\nsrc=\"http://drive.google.com/uc?export=view&amp;id=1mzCc1jAeArGEIPp_wJDh-IrsZ-T14yH0\r\n\" alt=\"\" tabindex=\"0\"&gt;\r\n\t&lt;div class=\"lemo-graphie-container\" style=\"position:\r\nabsolute;top: 0;left: 0;width: 100%;height: 100%;\"&gt;\r\n\t\t&lt;div class=\"lemo-graphie\"\r\nstyle=\"position: relative; width: 100%; height: 100%;\"&gt;\r\n\t\t\t&lt;span\r\nclass=\"lemo-graphie-label\" style=\"position: absolute; right: 15%; top:\r\n65%;\"&gt;{{A1}}&lt;/span&gt;\r\n\t\t\t&lt;span class=\"lemo-graphie-label\" style=\"position:\r\nabsolute; right: 15%; top: 35%;\"&gt;{{T2}}&lt;/span&gt;\r\n\t\t\t&lt;span\r\nclass=\"lemo-graphie-label\" style=\"position: absolute; right: 15%; top:\r\n8%;\"&gt;{{T3}}&lt;/span&gt;\r\n\t\t&lt;/div&gt;\r\n\t&lt;/div&gt;\r\n&lt;/div&gt;&lt;/p&gt;</t>
  </si>
  <si>
    <t>{"id":"M4-NyO-44a-A-3","stimulus":"&lt;p&gt;Oliver precisa despejar {{T3}} l de água em uma bacia para fazer uma massa de isca para pesca. Se até agora ele despejou {{T2}} l, quantos litros faltam para ele completar?&lt;/p&gt;","template":"&lt;p&gt;Faltam despejar {{response}} l.&lt;/p&gt;","hint":"&lt;div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.{{T4}}&lt;/span&gt;&lt;span class=\"lemo-graphie-label\" style=\"position: absolute; right: 30%; top: 35%;\"&gt;{{T2}}&lt;/span&gt;&lt;span class=\"lemo-graphie-label\" style=\"position: absolute; right: 30%; top: 8%;\"&gt;{{T3}}&lt;/span&gt;&lt;/div&gt;&lt;/div&gt;&lt;/div&gt;","feedback":"&lt;p&gt;Os litros restantes para despejar são:&lt;/p&gt;&lt;div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3}}&lt;/span&gt;&lt;/div&gt;&lt;/div&gt;&lt;/div&gt;","seed":{"parameters":[{"name":"Q1","label":null,"min":0.1,"max":4.9,"step":0.1},{"name":"Q2","label":null,"min":0.1,"max":4.9,"step":0.1},{"name":"Q3","label":null,"list":[0.01,0.03,0.05,0.07,0.09]},{"name":"Q4","label":null,"list":[0.02,0.04,0.06,0.08]}],"calculated":[{"name":"T1","label":"{{function}}","function":"Lemonlib.round({{Q1}} + {{Q3}},2)","temp":true},{"name":"T2","label":"{{function}}","function":"Lemonlib.round({{Q2}} + {{Q4}},2)","temp":true},{"name":"T3","label":"{{function}}","function":"Lemonlib.round({{T1}} + {{T2}},2)","temp":true},{"name":"T4","label":"{{function}}","function":"Lemonlib.round(({{T3}}-{{T2}}-math.floor({{T3}}-{{T2}}))*100,2)","temp":true},{"name":"A1","label":"{{function}}","function":"{{T1}}"}],"uniques":true},"algorithm":{"name":"calculateOperation","params":{"method":"equivSymbolic","keyboard":"INTERMEDIATE"}}}</t>
  </si>
  <si>
    <t>M4-NyO-32a</t>
  </si>
  <si>
    <t>Algoritmo de la multiplicación con nºs decimales (factor 1: nº 1 o 2 cifras enteras, 1 o 2 decimales; factor 2: 1 o 2 cifras enteras)</t>
  </si>
  <si>
    <t>&lt;p&gt;Selecciona el resultado de esta multiplicación.&lt;/p&gt;&lt;p&gt;{{Q1}} × {{Q2}} = ...&lt;/p&gt;
{{A1}}* 
{{A2}} 
{{A3}}
{{A4}}
{{A5}}
(Se ven 3)</t>
  </si>
  <si>
    <t>Q1: min: 1.01, max: 99.99, step: 0.02
Q2-Q5: min: 2, max: 99, step: 1</t>
  </si>
  <si>
    <t>A1 = {{Q1}}*{{Q2}}
A2 = {{Q1}}+{{Q2}} 
A3 = {{Q1}}*{{Q2}}+{{Q3}}
A4 = {{Q1}}*{{Q2}}+{{Q4}}
A5 = {{Q1}}*{{Q2}}-{{Q5}}</t>
  </si>
  <si>
    <t>El resultado tiene tantos decimales como el número total de decimales en el primer factor.</t>
  </si>
  <si>
    <t>&lt;p&gt;Multiplica primero los factores como si fueran números naturales.&lt;/p&gt;&lt;p&gt;{{T1}} × {{Q2}} = {{T2}}&lt;/p&gt;&lt;p&gt;Después separa desde la derecha tantas cifras decimales como las que haya en el primer factor. Como en este caso son 2, se mueve la coma 2 posiciones.&lt;/p&gt;&lt;p&gt;{{T2}} → {{A1}}&lt;/p&gt;</t>
  </si>
  <si>
    <t>T1= {{Q1}}*100
T2= {{T1}}*{{Q2}}</t>
  </si>
  <si>
    <t>{"id":"M4-NyO-32a-I-1","stimulus":"&lt;p&gt;Selecione o resultado desta multiplicação.&lt;/p&gt;&lt;p style=\"text-align: center\"&gt;{{Q1}} × {{Q2}} = ...&lt;/p&gt;","hint":"&lt;p&gt;O resultado tem tantas casas decimais quanto o número total de casas decimais no primeiro fator.&lt;/p&gt;","feedback":"&lt;p&gt;Primeiramente, multiplique os fatores como se fossem números naturais.&lt;/p&gt;&lt;p style=\"text-align: center\"&gt;{{T1}} × {{Q2}} = {{T2}}&lt;/p&gt;&lt;p&gt;Em seguida, separe a partir da direita tantas casas decimais quantas houver no primeiro fator. Como neste caso são 2, a vírgula é movida 2 posições.&lt;/p&gt;&lt;p style=\"text-align: center\"&gt;{{T2}} → {{A1}}&lt;/p&gt;","seed":{"parameters":[{"name":"Q1","label":null,"min":1.01,"max":99.99,"step":0.02},{"name":"Q2","label":null,"min":2,"max":99,"step":1},{"name":"Q3","label":null,"min":2,"max":99,"step":1},{"name":"Q4","label":null,"min":2,"max":99,"step":1},{"name":"Q5","label":null,"min":2,"max":99,"step":1}],"calculated":[{"name":"A1","label":"{{function}}","function":"Lemonlib.round({{Q1}}*{{Q2}}, 2)"},{"name":"A2","label":"{{function}}","function":"Lemonlib.round({{Q1}}+{{Q2}}, 2)","incorrect":true},{"name":"A3","label":"{{function}}","function":"Lemonlib.round({{Q1}}*{{Q2}}+{{Q3}}, 2)","incorrect":true},{"name":"A4","label":"{{function}}","function":"Lemonlib.round({{Q1}}*{{Q2}}+{{Q4}}, 2)","incorrect":true},{"name":"A5","label":"{{function}}","function":"Lemonlib.round({{Q1}}*{{Q2}}-{{Q5}}, 2)","incorrect":true},{"name":"T1","function":"{{Q1}}*100","temp":true},{"name":"T2","function":"{{T1}}*{{Q2}}","temp":true}],"uniques":true},"algorithm":{"name":"trueFalse","template":"Multiple choice – standard","params":{"countCorrect":1,"countIncorrect":2,"showCheckIcon":false,
            "columns": 3
        }
    }
}</t>
  </si>
  <si>
    <t>Calcula esta multiplicación.</t>
  </si>
  <si>
    <t>Q1= min= 1.01; max= 99.99; step= 0.02
Q2= min= 2; max= 99; step= 1</t>
  </si>
  <si>
    <t xml:space="preserve">A1={{Q1}}*{{Q2}}
</t>
  </si>
  <si>
    <t>{"id":"M4-NyO-32a-E-1","stimulus":"&lt;p&gt;Calcule esta multiplicação.&lt;/p&gt;","template":"&lt;p style=\"text-align: center\"&gt;{{Q1}} × {{Q2}} = {{response}}&lt;/p&gt;","hint":"&lt;p&gt;O resultado tem tantas casas decimais quanto o número total de casas decimais no primeiro fator.&lt;/p&gt;","feedback":"&lt;p&gt;Primeiramente, multiplique os fatores como se fossem números naturais.&lt;/p&gt;&lt;p style=\"text-align: center\"&gt;{{T1}} × {{Q2}} = {{T2}}&lt;/p&gt;&lt;p&gt;Em seguida, separe a partir da direita tantas casas decimais quantas houver no primeiro fator. Como neste caso são 2, a vírgula é movida 2 posições.&lt;/p&gt;&lt;p style=\"text-align: center\"&gt;{{T2}} → {{A1}}&lt;/p&gt;","seed":{"parameters":[{"name":"Q1","label":null,"min":1.01,"max":99.99,"step":0.02},{"name":"Q2","label":null,"min":2,"max":99,"step":1}],"calculated":[{"name":"T1","function":"{{Q1}}*100","temp":true},{"name":"T2","function":" {{T1}}*{{Q2}}","temp":true},{"name":"A1","label":"{{function}}","function":" Lemonlib.round({{Q1}}*{{Q2}}, 2)"}],"uniques":true},"algorithm":{"name":"calculateOperation","params":{"method":"equivLiteral","keyboard":"INTERMEDIATE"}}}</t>
  </si>
  <si>
    <t>Juana sale a caminar todos los días y recorre {{Q1}} km. ¿Cuántos kilómetros caminará en {{Q2}} días?</t>
  </si>
  <si>
    <t>Caminará {{A1}} km.</t>
  </si>
  <si>
    <t>Q1= min= 1.01; max= 9.99; step= 0.02
Q2= min= 2; max= 99; step= 1</t>
  </si>
  <si>
    <t>{"id":"M4-NyO-32a-A-1","stimulus":"&lt;p&gt;Joana faz uma caminhada de {{Q1}} km todos os dias. Quantos quilômetros totais ela caminha em {{Q2}} dias?&lt;/p&gt;","template":"&lt;p&gt;Ela caminha {{response}} km.&lt;/p&gt;","hint":"&lt;p&gt;O resultado tem tantas casas decimais quanto o número total de casas decimais no primeiro fator.&lt;/p&gt;","feedback":"&lt;p&gt;Primeiramente, multiplique os fatores como se fossem números naturais.&lt;/p&gt;&lt;p style=\"text-align: center\"&gt;{{T1}} × {{Q2}} = {{T2}}&lt;/p&gt;&lt;p&gt;Em seguida, separe a partir da direita tantas casas decimais quantas houver no primeiro fator. Como neste caso são 2, a vírgula é movida 2 posições.&lt;/p&gt;&lt;p style=\"text-align: center\"&gt;{{T2}} → {{A1}}&lt;/p&gt;","seed":{"parameters":[{"name":"Q1","label":null,"min":1.01,"max":14.99,"step":0.02},{"name":"Q2","label":null,"min":2,"max":99,"step":1}],"calculated":[{"name":"T1","function":"Lemonlib.round({{Q1}}*100,2)","temp":true},{"name":"T2","function":"Lemonlib.round({{T1}}*{{Q2}},2)","temp":true},{"name":"A1","label":"{{function}}","function":"Lemonlib.round({{Q1}}*{{Q2}},2)"}],"uniques":true},"algorithm":{"name":"calculateOperation","params":{"method":"equivLiteral","keyboard":"INTERMEDIATE"}}}</t>
  </si>
  <si>
    <t>En un mercado hay {{Q2}} neveras que refrigeran {{Q1}} kg de pescado cada una. ¿Cuántos kilogramos de pescado hay en total en el mercado?</t>
  </si>
  <si>
    <t>En total hay {{A1}} kg de pescado.</t>
  </si>
  <si>
    <t>Q1= min= 10.01; max= 99.99; step= 0.02
Q2= min= 2; max= 99; step= 1</t>
  </si>
  <si>
    <t>{"id":"M4-NyO-32a-A-2","stimulus":"&lt;p&gt;Em um supermercado há {{Q2}} refrigeradores que refrigeram {{Q1}} kg de pescados cada um. Quantos quilos de pescados existem ao todo neste supermercado?&lt;/p&gt;","template":"&lt;p&gt;No total há {{response}} kg de pescados.&lt;/p&gt;","hint":"&lt;p&gt;O resultado tem tantas casas decimais quanto o número total de casas decimais no primeiro fator.&lt;/p&gt;","feedback":"&lt;p&gt;Primeiramente, multiplique os fatores como se fossem números naturais.&lt;/p&gt;&lt;p style=\"text-align: center\"&gt;{{T1}} × {{Q2}} = {{T2}}&lt;/p&gt;&lt;p&gt;Em seguida, separe a partir da direita tantas casas decimais quantas houver no primeiro fator. Como neste caso são 2, a vírgula é movida 2 posições.&lt;/p&gt;&lt;p style=\"text-align: center\"&gt;{{T2}} → {{A1}}&lt;/p&gt;","seed":{"parameters":[{"name":"Q1","label":null,"min":10.01,"max":99.99,"step":0.02},{"name":"Q2","label":null,"min":2,"max":99,"step":1}],"calculated":[{"name":"T1","function":"{{Q1}}*100","temp":true},{"name":"T2","function":" {{T1}}*{{Q2}}","temp":true},{"name":"A1","label":"{{function}}","function":" Lemonlib.round({{Q1}}*{{Q2}}, 2)"}],"uniques":true},"algorithm":{"name":"calculateOperation","params":{"method":"equivLiteral","keyboard":"INTERMEDIATE"}}}</t>
  </si>
  <si>
    <t>Azucena ha acudido a la tienda del barrio a comprar leche. Si un litro cuesta {{Q1}} €, ¿cuánto tendría que pagar por {{Q2}} l?</t>
  </si>
  <si>
    <t xml:space="preserve">Tendría que pagar {{A1}} €.
</t>
  </si>
  <si>
    <t>Q1= min= 0.31; max= 2.59; step= 0.02
Q2= min= 2; max= 50; step= 1</t>
  </si>
  <si>
    <t>{"id":"M4-NyO-32a-A-3","stimulus":"&lt;p&gt;Núbia foi à mercearia do bairro comprar leite. Se o litro do leite custava R$ {{Q1}}, quanto ela precisou pagar por {{Q2}} l?&lt;/p&gt;","template":"&lt;p&gt;Ela pagou R$ {{response}}.&lt;/p&gt;","hint":"&lt;p&gt;O resultado tem tantas casas decimais quanto o número total de casas decimais no primeiro fator.&lt;/p&gt;","feedback":"&lt;p&gt;Primeiramente, multiplique os fatores como se fossem números naturais.&lt;/p&gt;&lt;p style=\"text-align: center\"&gt;{{T1}} × {{Q2}} = {{T2}}&lt;/p&gt;&lt;p&gt;Em seguida, separe a partir da direita tantas casas decimais quantas houver no primeiro fator. Como neste caso são 2, a vírgula é movida 2 posições.&lt;/p&gt;&lt;p style=\"text-align: center\"&gt;{{T2}} → {{A1}}&lt;/p&gt;","seed":{"parameters":[{"name":"Q1","label":null,"min":2.31,"max":4.59,"step":0.02},{"name":"Q2","label":null,"min":2,"max":50,"step":1}],"calculated":[{"name":"T1","function":"{{Q1}}*100","temp":true},{"name":"T2","function":" {{T1}}*{{Q2}}","temp":true},{"name":"A1","label":"{{function}}","function":" Lemonlib.round({{Q1}}*{{Q2}}, 2)"}],"uniques":true},"algorithm":{"name":"calculateOperation","params":{"method":"equivLiteral","keyboard":"INTERMEDIATE"}}}</t>
  </si>
  <si>
    <t>M4-NyO-33a</t>
  </si>
  <si>
    <t>Calcula divisiones de números decimal entre otro natural (cociente de hasta 2 decimales, resto 0)</t>
  </si>
  <si>
    <t>&lt;p&gt;Selecciona el resultado de esta división.&lt;/p&gt;&lt;p&gt;{{T1}} : {{Q1}} = ...&lt;/p&gt;
{{A1}}* 
{{A2}} 
{{A3}}</t>
  </si>
  <si>
    <t>Q1= min= 2; max= 9; step= 1
Q2= min= 1.01; max= 99.99; step= 0.02
Q3= min= 1.01; max= 99.99; step= 0.01
Q4= min= 1.01; max= 99.99; step= 0.01</t>
  </si>
  <si>
    <t>T1 = {{Q1}}*{{Q2}}
A1 = {{Q2}}
A2 = {{Q3}}
A3 = {{Q4}}</t>
  </si>
  <si>
    <t>&lt;p&gt;Al terminar de dividir la parte entera, pon una coma en el cociente y continúa la división.&lt;/p&gt;</t>
  </si>
  <si>
    <t>&lt;p&gt;Cuando se termina de dividir la parte entera, hay que poner una coma en el cociente y continuar la división.&lt;/p&gt;</t>
  </si>
  <si>
    <t>{"id":"M4-NyO-33a-I-1","stimulus":"&lt;p&gt;Selecione o resultado desta divisão.&lt;/p&gt;&lt;p style=\"text-align: center\"&gt;{{T1}} : {{Q1}} = ...&lt;/p&gt;","hint":"&lt;p&gt;Quando terminar de dividir a parte inteira, coloque uma vírgula no quociente e continue a divisão.&lt;/p&gt;","feedback":"&lt;p&gt;Quando terminar de dividir a parte inteira, coloque uma vírgula no quociente e continue a divisão.&lt;/p&gt;","seed":{"parameters":[{"name":"Q1","label":null,"min":2,"max":9,"step":1},{"name":"Q2","label":null,"min":1.01,"max":99.99,"step":0.02},{"name":"Q3","label":null,"min":1.01,"max":99.99,"step":0.01},{"name":"Q4","label":null,"min":1.01,"max":99.99,"step":0.01}],"calculated":[{"name":"T1","label":"{{function}}","function":"Lemonlib.round({{Q1}}*{{Q2}}, 2)","temp":true},{"name":"A1","label":"{{function}}","function":"{{Q2}}"},{"name":"A2","label":"{{function}}","function":"{{Q3}}","incorrect":true},{"name":"A3","label":"{{function}}","function":"{{Q4}}","incorrect":true}],"uniques":true},"algorithm":{"name":"trueFalse","template":"Multiple choice – standard","params":{"countCorrect":1,"countIncorrect":2,"showCheckIcon":false,
            "columns": 3
        }
    }
}</t>
  </si>
  <si>
    <t>{{T1}} : {{Q1}} = {{A1}}</t>
  </si>
  <si>
    <t>Q1= min= 2; max= 9; step= 1
Q2= min= 1.01; max= 99.99; step= 0.02</t>
  </si>
  <si>
    <t>{"id":"M4-NyO-33a-E-1","stimulus":"&lt;p&gt;Calcule esta divisão.&lt;/p&gt;","template":"&lt;p style=\"text-align: center\"&gt;{{T1}} : {{Q1}} = {{response}}.&lt;/p&gt;","hint":"&lt;p&gt;Quando terminar de dividir a parte inteira, coloque uma vírgula no quociente e continue a divisão.&lt;/p&gt;","feedback":"&lt;p&gt;Quando terminar de dividir a parte inteira, coloque uma vírgula no quociente e continue a divisão.&lt;/p&gt;","seed":{"parameters":[{"name":"Q1","label":null,"min":2,"max":9,"step":1},{"name":"Q2","label":null,"min":1.01,"max":99.99,"step":0.02}],"calculated":[{"name":"T1","function":"Lemonlib.round({{Q1}}*{{Q2}}, 2)","temp":true},{"name":"A1","label":"{{function}}","function":" {{Q2}}"}],"uniques":true},"algorithm":{"name":"calculateOperation","params":{"method":"equivLiteral","keyboard":"INTERMEDIATE"}}}</t>
  </si>
  <si>
    <t>Lucas ha comprado {{Q1}} videojuegos por {{T1}} €. Si todos tienen el mismo precio, ¿cuál es el precio de cada uno?</t>
  </si>
  <si>
    <t>Cada videojuego cuesta {{A1}} €.</t>
  </si>
  <si>
    <t>Q1= min= 2; max= 9; step= 1
Q2= min= 10.05; max= 50.95; step= 0.1</t>
  </si>
  <si>
    <t xml:space="preserve">T1 = {{Q1}}*{{Q2}}
A1 = {{Q2}}
</t>
  </si>
  <si>
    <t>&lt;p&gt;Cuando se termina de dividir la parte entera, hay que poner una coma en el cociente y continuar la división.&lt;/p&gt;&lt;p&gt;{{T1}} : {{Q1}} = {{A1}}&lt;/p&gt;</t>
  </si>
  <si>
    <t>{"id":"M4-NyO-33a-A-1","stimulus":"&lt;p&gt;Lucas comprou {{Q1}} jogos de videogame por R$ {{T1}}. Se todos os jogos custaram o mesmo preço, quanto custou cada jogo?&lt;/p&gt;","template":"&lt;p&gt;Cada jogo custou {{response}}.&lt;/p&gt;","hint":"&lt;p&gt;Quando terminar de dividir a parte inteira, coloque uma vírgula no quociente e continue a divisão.&lt;/p&gt;","feedback":"&lt;p&gt;Quando terminar de dividir a parte inteira, coloque uma vírgula no quociente e continue a divisão.&lt;/p&gt;&lt;p style=\"text-align: center\"&gt;{{T1}} : {{Q1}} = {{A1}}&lt;/p&gt;","seed":{"parameters":[{"name":"Q1","label":null,"min":2,"max":9,"step":1},{"name":"Q2","label":null,"min":10.05,"max":50.95,"step":0.1}],"calculated":[{"name":"T1","function":"Lemonlib.round({{Q1}}*{{Q2}}, 2)","temp":true},{"name":"A1","label":"{{function}}","function":" {{Q2}}"}],"uniques":true},"algorithm":{"name":"calculateOperation","params":{"method":"equivLiteral","keyboard":"INTERMEDIATE"}}}</t>
  </si>
  <si>
    <t>Nuria quiere vender unos juguetes de su hermano según su peso. La razón es que tiene {{Q1}} versiones del mismo juguete. Por ello, los ha pesado y le ha dado un total de {{T1}} g. ¿Cuántos gramos pesa cada juguete?</t>
  </si>
  <si>
    <t>Cada juguete pesa {{A1}} g.</t>
  </si>
  <si>
    <t>{"id":"M4-NyO-33a-A-2","stimulus":"&lt;p&gt;Nanda quer vender alguns brinquedos repetidos do irmão dela, pois ele tem {{Q1}} versões do mesmo brinquedo. Sendo assim, ela mediu a massa de todos esses brinquedos e obteve um total de {{T1}} g. Quantas gramas pesa cada brinquedo?&lt;/p&gt;","template":"&lt;p&gt;Cada brinquedo pesa {{response}} g.&lt;/p&gt;","hint":"&lt;p&gt;Quando terminar de dividir a parte inteira, coloque uma vírgula no quociente e continue a divisão.&lt;/p&gt;","feedback":"&lt;p&gt;Quando terminar de dividir a parte inteira, coloque uma vírgula no quociente e continue a divisão.&lt;/p&gt;&lt;p style=\"text-align: center\"&gt;{{T1}} : {{Q1}} = {{A1}}&lt;/p&gt;","seed":{"parameters":[{"name":"Q1","label":null,"min":2,"max":9,"step":1},{"name":"Q2","label":null,"min":10.05,"max":50.95,"step":0.1}],"calculated":[{"name":"T1","function":"Lemonlib.round({{Q1}}*{{Q2}}, 2)","temp":true},{"name":"A1","label":"{{function}}","function":" {{Q2}}"}],"uniques":true},"algorithm":{"name":"calculateOperation","params":{"method":"equivLiteral","keyboard":"INTERMEDIATE"}}}</t>
  </si>
  <si>
    <t>Matías ha preparado {{T1}} cl de batido para celebrar el cumpleaños de su abuela. Como ha llenado {{Q1}} vasos, ¿cuántos centilitros hay en cada uno?</t>
  </si>
  <si>
    <t>En cada vaso hay {{A1}} cl.</t>
  </si>
  <si>
    <t>{"id":"M4-NyO-33a-A-3","stimulus":"&lt;p&gt;Miguel preparou {{T1}} cl de uma batida de morando para comemorar o aniversário da avó dele. Como ele distribuiu a batida igualmente em {{Q1}} copos, quantos centilitros ficou em cada um?&lt;/p&gt;","template":"&lt;p&gt;Cada copo ficou com {{response}} cl.&lt;/p&gt;","hint":"&lt;p&gt;Quando terminar de dividir a parte inteira, coloque uma vírgula no quociente e continue a divisão.&lt;/p&gt;","feedback":"&lt;p&gt;Quando terminar de dividir a parte inteira, coloque uma vírgula no quociente e continue a divisão.&lt;/p&gt;&lt;p style=\"text-align: center\"&gt;{{T1}} : {{Q1}} = {{A1}}&lt;/p&gt;","seed":{"parameters":[{"name":"Q1","label":null,"min":2,"max":9,"step":1},{"name":"Q2","label":null,"min":10.05,"max":50.95,"step":0.1}],"calculated":[{"name":"T1","function":"Lemonlib.round({{Q1}}*{{Q2}}, 2)","temp":true},{"name":"A1","label":"{{function}}","function":" {{Q2}}"}],"uniques":true},"algorithm":{"name":"calculateOperation","params":{"method":"equivLiteral","keyboard":"INTERMEDIATE"}}}</t>
  </si>
  <si>
    <t>M4-NyO-33b</t>
  </si>
  <si>
    <t>Calcula divisiones de números naturales con cociente decimal (cociente de hasta 2 decimales, resto 0)</t>
  </si>
  <si>
    <t>&lt;p&gt;Selecciona el resultado de esta división.&lt;/p&gt;&lt;p&gt;{{T1}} : {{T2}} = ...&lt;/p&gt;
{{A1}}* 
{{A2}} 
{{A3}}
(Se ven 3)</t>
  </si>
  <si>
    <t>Q1= Min = 1; Max = 21; Step = 2
Q2= Min = 2; Max = 9; Step = 1
Q3= List = 2, 4, 5
Q4= Min = 2; Max = 9; Step = 1
Q5= Min = 2; Max = 9; Step = 1</t>
  </si>
  <si>
    <t>T1 = {{Q1}}*{{Q2}}
T2 = {{Q2}}*{{Q3}}
A1 = Lemonlib.round({{Q1}}/{{Q3}}, 2)
A2 = Lemonlib.round({{Q1}}/{{Q4}}, 2)
A3 = Lemonlib.round({{Q1}}/{{Q5}}, 2)</t>
  </si>
  <si>
    <t>{"id":"M4-NyO-33b-I-1","stimulus":"&lt;p&gt;Selecione o resultado desta divisão.&lt;/p&gt;&lt;p style=\"text-align: center\"&gt;{{T1}} : {{T2}} = ...&lt;/p&gt;","hint":"&lt;p&gt;Quando terminar de dividir a parte inteira, coloque uma vírgula no quociente e continue a divisão.&lt;/p&gt;","feedback":"&lt;p&gt;Quando terminar de dividir a parte inteira, coloque uma vírgula no quociente e continue a divisão.&lt;/p&gt;","seed":{"parameters":[{"name":"Q1","label":null,"min":1,"max":21,"step":2},{"name":"Q2","label":null,"min":2,"max":9,"step":1},{"name":"Q3","list":[2,4,5]},{"name":"Q4","label":null,"min":2,"max":9,"step":1},{"name":"Q5","label":null,"min":2,"max":9,"step":1}],"calculated":[{"name":"T1","function":"{{Q1}}*{{Q2}}","temp":true},{"name":"T2","function":"{{Q2}}*{{Q3}}","temp":true},{"name":"A1","label":"{{function}}","function":"Lemonlib.round({{Q1}}/{{Q3}}, 2)"},{"name":"A2","label":"{{function}}","function":"Lemonlib.round({{Q1}}/{{Q4}}, 2)","incorrect":true},{"name":"A3","label":"{{function}}","function":"Lemonlib.round({{Q1}}/{{Q5}}, 2)","incorrect":true}],"uniques":true},"algorithm":{"name":"trueFalse","template":"Multiple choice – standard","params":{"countCorrect":1,"countIncorrect":2,"showCheckIcon":false,
            "columns": 3
        }
    }
}</t>
  </si>
  <si>
    <t>{{T1}} : {{T2}} = {{A1}}</t>
  </si>
  <si>
    <t>Q1= Min = 1; Max = 21; Step = 2
Q2= Min = 2; Max = 9; Step = 1
Q3= List = 2, 4, 5</t>
  </si>
  <si>
    <t>T1 = {{Q1}}*{{Q2}}
T2 = {{Q2}}*{{Q3}}
A1 = Lemonlib.round({{Q1}}/{{Q3}}, 2)</t>
  </si>
  <si>
    <t>{"id":"M4-NyO-33b-E-1","stimulus":"&lt;p&gt;Calcule esta divisão.&lt;/p&gt;","template":"&lt;p style=\"text-align: center\"&gt;{{T1}} : {{T2}} = {{response}}&lt;/p&gt;","hint":"&lt;p&gt;Quando terminar de dividir a parte inteira, coloque uma vírgula no quociente e continue a divisão.&lt;/p&gt;","feedback":"&lt;p&gt;Quando terminar de dividir a parte inteira, coloque uma vírgula no quociente e continue a divisão.&lt;/p&gt;","seed":{"parameters":[{"name":"Q1","label":null,"min":1,"max":21,"step":2},{"name":"Q2","label":null,"min":2,"max":9,"step":1},{"name":"Q3","list":[2,4,5]}],"calculated":[{"name":"T1","function":"{{Q1}}*{{Q2}}","temp":true},{"name":"T2","function":"{{Q2}}*{{Q3}}","temp":true},{"name":"A1","label":"{{function}}","function":"Lemonlib.round({{Q1}}/{{Q3}}, 2)"}],"uniques":true},"algorithm":{"name":"calculateOperation","params":{"method":"equivLiteral","keyboard":"INTERMEDIATE"}}}</t>
  </si>
  <si>
    <t>En el colegio de Adrián han gastado {{T1}} botes de acrílicos para pintar {{T2}} murales. Como todos tienen el mismo tamaño, han utilizado la misma cantidad de pintura para hacerlos. ¿Cuántos botes han gastado en cada mural?</t>
  </si>
  <si>
    <t>Se han gastado en cada mural {{A1}} botes.</t>
  </si>
  <si>
    <t>&lt;p&gt;Cuando se termina de dividir la parte entera, hay que poner una coma en el cociente y continuar la división.&lt;/p&gt;&lt;p&gt;{{T1}} : {{T2}} = {{A1}}&lt;/p&gt;</t>
  </si>
  <si>
    <t>{"id":"M4-NyO-33b-A-1","stimulus":"&lt;p&gt;Na escola de Túlio foram usados {{T1}} l de tinta acrílica para pintar {{T2}} murais. Como todos os murais são do mesmo tamanho e receberam a mesma quantidade de tinta, quantos litros foram usados em cada um?&lt;/p&gt;","template":"&lt;p&gt;Foram usados {{response}} l em cada mural.&lt;/p&gt;","hint":"&lt;p&gt;Quando terminar de dividir a parte inteira, coloque uma vírgula no quociente e continue a divisão.&lt;/p&gt;","feedback":"&lt;p&gt;Quando terminar de dividir a parte inteira, coloque uma vírgula no quociente e continue a divisão.&lt;/p&gt;&lt;p style=\"text-align: center\"&gt;{{T1}} : {{T2}} = {{A1}}&lt;/p&gt;","seed":{"parameters":[{"name":"Q1","label":null,"min":1,"max":21,"step":2},{"name":"Q2","label":null,"min":2,"max":9,"step":1},{"name":"Q3","list":[2,4,5]}],"calculated":[{"name":"T1","function":"{{Q1}}*{{Q2}}","temp":true},{"name":"T2","function":"{{Q2}}*{{Q3}}","temp":true},{"name":"A1","label":"{{function}}","function":"Lemonlib.round({{Q1}}/{{Q3}}, 2)"}],"uniques":true},"algorithm":{"name":"calculateOperation","params":{"method":"equivLiteral","keyboard":"INTERMEDIATE"}}}</t>
  </si>
  <si>
    <t>En un concurso de radio, Alberto y su padre han conseguido {{T1}} puntos tras contestar a {{T2}} preguntas. ¿Cuántos puntos han conseguido por cada pregunta?</t>
  </si>
  <si>
    <t>Han conseguido {{A1}} puntos por pregunta.</t>
  </si>
  <si>
    <t>{"id":"M4-NyO-33b-A-2","stimulus":"&lt;p&gt;Em um concurso de rádio, Alberto e seu pai obtiveram {{T1}} pontos após responderem {{T2}} perguntas. Quantos pontos eles ganharam em cada questão?&lt;/p&gt;","template":"&lt;p&gt;Eles conseguiram {{response}} pontos por pergunta.&lt;/p&gt;","hint":"&lt;p&gt;Quando terminar de dividir a parte inteira, coloque uma vírgula no quociente e continue a divisão.&lt;/p&gt;","feedback":"&lt;p&gt;Quando terminar de dividir a parte inteira, coloque uma vírgula no quociente e continue a divisão.&lt;/p&gt;&lt;p style=\"text-align: center\"&gt;{{T1}} : {{T2}} = {{A1}}&lt;/p&gt;","seed":{"parameters":[{"name":"Q1","label":null,"min":1,"max":21,"step":2},{"name":"Q2","label":null,"min":2,"max":9,"step":1},{"name":"Q3","list":[2,4,5]}],"calculated":[{"name":"T1","function":"{{Q1}}*{{Q2}}","temp":true},{"name":"T2","function":"{{Q2}}*{{Q3}}","temp":true},{"name":"A1","label":"{{function}}","function":"Lemonlib.round({{Q1}}/{{Q3}}, 2)"}],"uniques":true},"algorithm":{"name":"calculateOperation","params":{"method":"equivLiteral","keyboard":"INTERMEDIATE"}}}</t>
  </si>
  <si>
    <t xml:space="preserve">El bar de un cine ha recibido un paquete que pesa {{T1}} hg y en el que entran {{T2}} bolsas de palomitas. ¿Cuántos hectogramos pesa cada bolsa?  </t>
  </si>
  <si>
    <t>Cada bolsa pesa {{A1}} hg.</t>
  </si>
  <si>
    <t>{"id":"M4-NyO-33b-A-3","stimulus":"&lt;p&gt;Uma comedoria de um cinema recebeu um pacote pesando {{T1}} hg e contendo {{T2}} sacos de pipoca. Quantos hectogramas cada saco pesa?&lt;/p&gt;","template":"&lt;p&gt;Cada saco pesa {{response}} hg.&lt;/p&gt;","hint":"&lt;p&gt;Ao terminar de dividir a parte inteira, coloque uma vírgula no quociente e continue dividindo.&lt;/p&gt;","feedback":"&lt;p&gt;Quando terminar de dividir a parte inteira, coloque uma vírgula no quociente e continue dividindo.&lt;/p&gt;&lt;p style=\"text-align: center\"&gt;{{T1}} : {{T2}} = {{A1}}&lt;/p&gt;","seed":{"parameters":[{"name":"Q1","label":null,"min":1,"max":21,"step":2},{"name":"Q2","label":null,"min":2,"max":9,"step":1},{"name":"Q3","list":[2,4,5]}],"calculated":[{"name":"T1","function":"{{Q1}}*{{Q2}}","temp":true},{"name":"T2","function":"{{Q2}}*{{Q3}}","temp":true},{"name":"A1","label":"{{function}}","function":"Lemonlib.round({{Q1}}/{{Q3}}, 2)"}],"uniques":true},"algorithm":{"name":"calculateOperation","params":{"method":"equivLiteral","keyboard":"INTERMEDIATE"}}}</t>
  </si>
  <si>
    <t>M4-NyO-33c</t>
  </si>
  <si>
    <t>Obtiene divisiones equivalentes</t>
  </si>
  <si>
    <t>&lt;p&gt;Selecciona la división que es equivalente a la siguiente:&lt;/p&gt;&lt;p&gt;{{T1}} : {{Q3}}&lt;/p&gt;
{{T3}} : {{T6}}* 
{{T2}} : {{T6}}
{{T3}} : {{T5}}
{{T4}} : {{T5}}
{{T4}} : {{T6}}
(Se ven 3)</t>
  </si>
  <si>
    <t>Q1 = Min = 1; Max = 9; Step = 1
Q2 = Min = 1; Max = 99; Step = 1
Q3 = Min = 2; Max = 9; Step = 1</t>
  </si>
  <si>
    <t>T1 = {{Q1}}+{{Q2}}/100
T2 = {{Q1}}*10+{{Q2}}/10
T3 = {{Q1}}*100+{{Q2}}
T4 = {{Q1}}*1000+{{Q2}}*10
T5 = {{Q3}}*10
T6 = {{Q3}}*100
T7 = Lemonlib.round({{T1}}/{{Q2}}, 2)</t>
  </si>
  <si>
    <t>Para obtener una división equivalente, multiplica o divide el dividendo y el divisor por el mismo número.</t>
  </si>
  <si>
    <t>&lt;p&gt;Para obtener una división equivalente, hay que multiplicar o dividir el dividendo y el divisor por el mismo número.&lt;/p&gt;&lt;p&gt;El resultado de las dos divisiones es el mismo.&lt;/p&gt;&lt;p&gt;{{T1}} : {{Q3}} = {{T7}}&lt;/p&gt;&lt;p&gt;{{T3}} : {{T6}} = {{T7}}&lt;/p&gt;</t>
  </si>
  <si>
    <t>{"id":"M4-NyO-33c-I-1","stimulus":"&lt;p&gt;Selecione a divisão que é equivalente à seguinte:&lt;/p&gt;&lt;p style=\"text-align: center\"&gt;{{T1}} : {{Q3}}&lt;/p&gt;","hint":"&lt;p&gt;Para obter uma divisão equivalente, multiplique ou divida o dividendo e o divisor pelo mesmo número.&lt;/p&gt;","feedback":"&lt;p&gt;Para obter uma divisão equivalente, pode-se multiplicar ou dividir o dividendo e o divisor pelo mesmo número.&lt;/p&gt;&lt;p&gt;O resultado das duas divisões é o mesmo.&lt;/p&gt;&lt;p style=\"text-align: center\"&gt;{{T1}} : {{Q3}} = {{T7}}&lt;/p&gt;&lt;p&gt;{{T3}} : {{T6}} = {{T7}}&lt;/p&gt;","seed":{"parameters":[{"name":"Q1","label":null,"min":1,"max":9,"step":1},{"name":"Q2","label":null,"min":1,"max":99,"step":1},{"name":"Q3","label":null,"min":2,"max":9,"step":1}],"calculated":[{"name":"T1","label":"{{function}}","function":"Lemonlib.round({{Q1}}+{{Q2}}/100, 2)","temp":true},{"name":"T2","label":"{{function}}","function":"Lemonlib.round({{Q1}}*10+{{Q2}}/10, 1)","temp":true},{"name":"T3","label":"{{function}}","function":"{{Q1}}*100+{{Q2}}","temp":true},{"name":"T4","label":"{{function}}","function":"{{Q1}}*1000+{{Q2}}*10","temp":true},{"name":"T5","label":"{{function}}","function":"{{Q3}}*10","temp":true},{"name":"T6","label":"{{function}}","function":"{{Q3}}*100","temp":true},{"name":"T7","label":"{{function}}","function":"Lemonlib.round({{T1}}/{{Q2}}, 2)","temp":true},{"name":"A1","label":"{{T3}} : {{T6}}"},{"name":"A2","label":"{{T2}} : {{T6}}","incorrect":true},{"name":"A3","label":"{{T3}} : {{T5}}","incorrect":true},{"name":"A4","label":"{{T4}} : {{T5}}","incorrect":true},{"name":"A5","label":"{{T4}} : {{T6}}","incorrect":true}],"uniques":true},"algorithm":{"name":"trueFalse","template":"Multiple choice – standard","params":{"countCorrect":1,"countIncorrect":2,"showCheckIcon":false,
            "columns": 3
        }
    }
}</t>
  </si>
  <si>
    <t>&lt;p&gt;Completa la siguiente división para que sea equivalente a esta:&lt;/p&gt;&lt;p&gt;{{T1}} : {{Q3}}&lt;/p&gt;</t>
  </si>
  <si>
    <t>{{T2}} : {{A1}}</t>
  </si>
  <si>
    <t>T1 = {{Q1}}+{{Q2}}/100
T2 = {{Q1}}*100+{{Q2}}
T3 = Lemonlib.round({{T1}}/{{Q3}}, 2)
A1 = {{Q3}}*100</t>
  </si>
  <si>
    <t>&lt;p&gt;Para obtener una división equivalente, hay que multiplicar o dividir el dividendo y el divisor por el mismo número.&lt;/p&gt;&lt;p&gt;El resultado de las dos divisiones es el mismo.&lt;/p&gt;&lt;p&gt;{{T1}} : {{Q3}} = {{T3}}&lt;/p&gt;&lt;p&gt;{{T2}} : {{A1}} = {{T3}}&lt;/p&gt;</t>
  </si>
  <si>
    <t>{"id":"M4-NyO-33c-E-1","stimulus":"&lt;p&gt;Complete a seguinte divisão para que fique equivalente a esta:&lt;/p&gt;&lt;p style=\"text-align: center\"&gt;{{T1}} : {{Q3}}&lt;/p&gt;","template":"&lt;p&gt;{{T2}} : {{response}}&lt;/p&gt;","hint":"&lt;p&gt;Para obter uma divisão equivalente, multiplique ou divida o dividendo e o divisor pelo mesmo número.&lt;/p&gt;","feedback":"&lt;p&gt;Para obter uma divisão equivalente, multiplique ou divida o dividendo e o divisor pelo mesmo número.&lt;/p&gt;&lt;p&gt;O resultado das duas divisões será o mesmo.&lt;/p&gt;&lt;p style=\"text-align: center\"&gt;{{T1}} : {{Q3}} = {{T3}}&lt;/p&gt;&lt;p&gt;{{T2}} : {{A1}} = {{T3}}&lt;/p&gt;","seed":{"parameters":[{"name":"Q1","label":null,"min":1,"max":9,"step":1},{"name":"Q2","label":null,"min":1,"max":99,"step":1},{"name":"Q3","label":null,"min":2,"max":9,"step":1}],"calculated":[{"name":"T1","label":"{{function}}","function":"Lemonlib.round({{Q1}}+{{Q2}}/100, 2)","temp":true},{"name":"T2","label":"{{function}}","function":"{{Q1}}*100+{{Q2}}","temp":true},{"name":"T3","label":"{{function}}","function":"Lemonlib.round({{T1}}/{{Q3}}, 3)","temp":true},{"name":"A1","label":"{{function}}","function":"{{Q3}}*100"}],"uniques":true},"algorithm":{"name":"calculateOperation","params":{"method":"equivLiteral","keyboard":"INTERMEDIATE"}}}</t>
  </si>
  <si>
    <t>{{A1}} : {{T2}}</t>
  </si>
  <si>
    <t>T1 = {{Q1}}+{{Q2}}/100
T2 = {{Q3}}*100
T3 = Lemonlib.round({{T1}}/{{Q3}}, 2)
A1 = {{Q1}}*100+{{Q2}}</t>
  </si>
  <si>
    <t>&lt;p&gt;Para obtener una división equivalente, hay que multiplicar o dividir el dividendo y el divisor por el mismo número.&lt;/p&gt;&lt;p&gt;El resultado de las dos divisiones es el mismo.&lt;/p&gt;&lt;p&gt;{{T1}} : {{Q3}} = {{T3}}&lt;/p&gt;&lt;p&gt;{{A1}} : {{T2}} = {{T3}}&lt;/p&gt;</t>
  </si>
  <si>
    <t>{"id":"M4-NyO-33c-E-2","stimulus":"&lt;p&gt;Complete a seguinte divisão para que fique equivalente a esta:&lt;/p&gt;&lt;p style=\"text-align: center\"&gt;{{T1}} : {{Q3}}&lt;/p&gt;","template":"&lt;p style=\"text-align: center\"&gt;{{response}} : {{T2}}&lt;/p&gt;","hint":"&lt;p&gt;Para obter uma divisão equivalente, multiplique ou divida o dividendo e o divisor pelo mesmo número.&lt;/p&gt;","feedback":"&lt;p&gt;Para obter uma divisão equivalente, multiplique ou divida o dividendo e o divisor pelo mesmo número.&lt;/p&gt;&lt;p&gt;O resultado das duas divisões será o mesmo.&lt;/p&gt;&lt;p style=\"text-align: center\"&gt;{{T1}} : {{Q3}} = {{T3}}&lt;/p&gt;&lt;p&gt;{{T2}} : {{A1}} = {{T3}}&lt;/p&gt;","seed":{"parameters":[{"name":"Q1","label":null,"min":1,"max":9,"step":1},{"name":"Q2","label":null,"min":1,"max":99,"step":1},{"name":"Q3","label":null,"min":2,"max":9,"step":1}],"calculated":[{"name":"T1","label":"{{function}}","function":"Lemonlib.round({{Q1}}+{{Q2}}/100, 2)","temp":true},{"name":"T2","label":"{{function}}","function":"{{Q3}}*100","temp":true},{"name":"T3","label":"{{function}}","function":"Lemonlib.round({{T1}}/{{Q3}}, 2)","temp":true},{"name":"A1","label":"{{function}}","function":"{{Q1}}*100+{{Q2}}"}],"uniques":true},"algorithm":{"name":"calculateOperation","params":{"method":"equivLiteral","keyboard":"INTERMEDIATE"}}}</t>
  </si>
  <si>
    <t>M4-NyO-33d</t>
  </si>
  <si>
    <t>Calcula divisiones de números naturales entre otro decimal (cociente de hasta 2 decimales, resto 0)</t>
  </si>
  <si>
    <t>Selecciona el resultado de esta división.</t>
  </si>
  <si>
    <t>{{T1}} : {{T2}} = {{group1}}</t>
  </si>
  <si>
    <t>Q1 = List = 1, 2, 3, 4, 5
Q2 = List = 1, 2, 3, 4, 5
Q3 = List = 2, 4, 8
Q4 = List = 3, 5, 7, 9
Q5 = List = 3, 5, 7, 9</t>
  </si>
  <si>
    <t>T1 = ({{Q1}}+0.5)*({{Q2}}+{{Q3}}/10)
T2 = {{Q1}}+0.5
T3 = ({{Q1}}+0.5)*({{Q2}}+{{Q3}}/10)*10
T4 = ({{Q1}}+0.5)*10
A1 = {{Q2}}+{{Q3}}/10
A2 = {{Q2}}+{{Q4}}/10
A3 = {{Q2}}+{{Q5}}/10</t>
  </si>
  <si>
    <t>&lt;p&gt;Para resolver una división con decimales en el divisor, resuelve una división equivalente en la que no haya decimales. En este caso:&lt;/p&gt;&lt;p&gt;{{T3}} : {{T4}}&lt;/p&gt;</t>
  </si>
  <si>
    <t>&lt;p&gt;Para resolver una división con decimales en el divisor, resuelve una división equivalente en la que no haya decimales. En este caso:&lt;/p&gt;&lt;p&gt;{{T3}} : {{T4}} = {{A1}}&lt;/p&gt;</t>
  </si>
  <si>
    <t>{"id":"M4-NyO-33d-I-1","stimulus":"&lt;p&gt;Selecione o resultado desta divisão.&lt;/p&gt;","template":"&lt;p style=\"text-align: center\"&gt;{{T1}} : {{T2}} = {{response}}&lt;/p&gt;","hint":"&lt;p&gt;Para resolver uma divisão com decimais no divisor, resolva uma divisão equivalente sem decimais. Neste caso:&lt;/p&gt;&lt;p style=\"text-align: center\"&gt;{{T3}} : {{T4}}&lt;/p&gt;","feedback":"&lt;p&gt;Para resolver uma divisão com decimais no divisor, resolva uma divisão equivalente sem decimais. Neste caso:&lt;/p&gt;&lt;p style=\"text-align: center\"&gt;{{T3}} : {{T4}} = {{A1}}&lt;/p&gt;","seed":{"parameters":[{"name":"Q1","list":["1","2","3","4","5"]},{"name":"Q2","list":["1","2","3","4","5"]},{"name":"Q3","list":["2","4","8"]},{"name":"Q4","list":["3","5","7","9"]},{"name":"Q5","list":["3","5","7","9"]}],"calculated":[{"name":"T1","function":"Lemonlib.round(({{Q1}}+0.5)*({{Q2}}+{{Q3}}/10), 2)","temp":true},{"name":"T2","function":"{{Q1}}+0.5","temp":true},{"name":"T3","function":"Lemonlib.round(({{Q1}}+0.5)*({{Q2}}+{{Q3}}/10)*10, 1)","temp":true},{"name":"T4","function":"({{Q1}}+0.5)*10","temp":true},{"name":"A1","label":"{{function}}","function":"{{Q2}}+{{Q3}}/10"},{"name":"A2","label":"{{function}}","function":"{{Q2}}+{{Q4}}/10","incorrect":true},{"name":"A3","label":"{{function}}","function":"{{Q2}}+{{Q5}}/10","incorrect":true}],"uniques":true},"algorithm":{"name":"groupResponses","template":"Cloze with drop down"}}</t>
  </si>
  <si>
    <t>Q1 = List = 1, 2, 3, 4, 5
Q2 = List = 1, 2, 3, 4, 5
Q3 = List = 2, 4, 8</t>
  </si>
  <si>
    <t>T1 = ({{Q1}}+0.5)*({{Q2}}+{{Q3}}/10)
T2 = {{Q1}}+0.5
T3 = ({{Q1}}+0.5)*({{Q2}}+{{Q3}}/10)*10
T4 = ({{Q1}}+0.5)*10
A1 = {{Q2}}+{{Q3}}/10</t>
  </si>
  <si>
    <t>{"id":"M4-NyO-33d-E-1","stimulus":"&lt;p&gt;Calcule esta divisão.&lt;/p&gt;","template":"&lt;p style=\"text-align: center\"&gt;{{T1}} : {{T2}} = {{response}}&lt;/p&gt;","hint":"&lt;p&gt;Para resolver uma divisão com decimais no divisor, resolva uma divisão equivalente sem decimais. Neste caso:&lt;/p&gt;&lt;p style=\"text-align: center\"&gt;{{T3}} : {{T4}}&lt;/p&gt;","feedback":"&lt;p&gt;Para resolver uma divisão com decimais no divisor, resolva uma divisão equivalente sem decimais. Neste caso:&lt;/p&gt;&lt;p style=\"text-align: center\"&gt;{{T3}} : {{T4}} = {{A1}}&lt;/p&gt;","seed":{"parameters":[{"name":"Q1","list":["1","2","3","4","5"]},{"name":"Q2","list":["1","2","3","4","5"]},{"name":"Q3","list":["2","4","8"]}],"calculated":[{"name":"T1","function":"Lemonlib.round(({{Q1}}+0.5)*({{Q2}}+{{Q3}}/10), 2)","temp":true},{"name":"T2","function":"{{Q1}}+0.5","temp":true},{"name":"T3","function":"Lemonlib.round(({{Q1}}+0.5)*({{Q2}}+{{Q3}}/10)*10, 1)","temp":true},{"name":"T4","function":"({{Q1}}+0.5)*10","temp":true},{"name":"A1","label":"{{function}}","function":"{{Q2}}+{{Q3}}/10"}],"uniques":true},"algorithm":{"name":"calculateOperation","params":{"method":"equivLiteral","keyboard":"INTERMEDIATE"}}}</t>
  </si>
  <si>
    <t xml:space="preserve">Kike tiene {{T2}} dl de salsa que quiere dividir, a partes iguales, en cuencos de {{T1}} dl de capacidad. ¿Cuántos cuencos podrá llenar? </t>
  </si>
  <si>
    <t>Puede llenar {{A1}} cuencos.</t>
  </si>
  <si>
    <t>&lt;p&gt;Para resolver una división con decimales en el divisor, resuelve una división equivalente en la que no haya. En este caso:&lt;/p&gt;&lt;p&gt;{{T3}} : {{T4}}&lt;/p&gt;</t>
  </si>
  <si>
    <t>&lt;p&gt;Para resolver una división con decimales en el divisor, se puede resolver una división equivalente en la que no haya. En este caso:&lt;/p&gt;&lt;p&gt;{{T3}} : {{T4}} = {{A1}}&lt;/p&gt;</t>
  </si>
  <si>
    <t>{"id":"M4-NyO-33d-A-1","stimulus":"&lt;p&gt;Kaike tem {{T1}} dl de molho que ele quer dividir igualmente em tigelas com capacidade de {{T2}} dl. Quantas tigelas ele poderá encher?&lt;/p&gt;","template":"&lt;p&gt;Ele poderá encher {{response}} tigelas.&lt;/p&gt;","hint":"&lt;p&gt;Para resolver uma divisão com decimais no divisor, resolva uma divisão equivalente sem decimais. Neste caso:&lt;/p&gt;&lt;p style=\"text-align: center\"&gt;{{T3}} : {{T4}}&lt;/p&gt;","feedback":"&lt;p&gt;Para resolver uma divisão com decimais no divisor, resolva uma divisão equivalente sem decimais. Neste caso:&lt;/p&gt;&lt;p style=\"text-align: center\"&gt;{{T3}} : {{T4}} = {{A1}}&lt;/p&gt;","seed":{"parameters":[{"name":"Q1","list":["1","2","3","4","5"]},{"name":"Q2","list":["1","2","3","4","5"]},{"name":"Q3","list":["2","4","8"]}],"calculated":[{"name":"T1","function":"Lemonlib.round(({{Q1}}+0.5)*({{Q2}}+{{Q3}}/10), 2)","temp":true},{"name":"T2","function":"{{Q1}}+0.5","temp":true},{"name":"T3","function":"Lemonlib.round(({{Q1}}+0.5)*({{Q2}}+{{Q3}}/10)*10, 1)","temp":true},{"name":"T4","function":"({{Q1}}+0.5)*10","temp":true},{"name":"A1","label":"{{function}}","function":"{{Q2}}+{{Q3}}/10"}],"uniques":true},"algorithm":{"name":"calculateOperation","params":{"method":"equivLiteral","keyboard":"INTERMEDIATE"}}}</t>
  </si>
  <si>
    <t>Una ONG ha recaudado {{T1}} kg de comida para donar a diferentes asociaciones. Si cada una ha recibido {{T2}} kg, ¿a cuántas asociaciones ha ayudado?</t>
  </si>
  <si>
    <t>{{A1}} asociaciones han recibido comida.</t>
  </si>
  <si>
    <t>{"id":"M4-NyO-33d-A-2","stimulus":"&lt;p&gt;Uma ONG arrecadou {{T1}} kg de alimentos para doar a diferentes associações. Se cada associação recebeu {{T2}} kg, quantas associações foram ajudadas?&lt;/p&gt;","template":"&lt;p style=\"text-align: center\"&gt;{{response}} associações receberam as doações de alimentos.&lt;/p&gt;","hint":"&lt;p&gt;Para resolver uma divisão com decimais no divisor, resolva uma divisão equivalente sem decimais. Neste caso:&lt;/p&gt;&lt;p style=\"text-align: center\"&gt;{{T3}} : {{T4}}&lt;/p&gt;","feedback":"&lt;p&gt;Para resolver uma divisão com decimais no divisor, resolva uma divisão equivalente sem decimais. Neste caso:&lt;/p&gt;&lt;p style=\"text-align: center\"&gt;{{T3}} : {{T4}} = {{A1}}&lt;/p&gt;","seed":{"parameters":[{"name":"Q1","list":["1","2","3","4","5"]},{"name":"Q2","list":["1","2","3","4","5"]},{"name":"Q3","list":["2","4","8"]}],"calculated":[{"name":"T1","function":"Lemonlib.round(({{Q1}}+0.5)*({{Q2}}+{{Q3}}/10), 2)","temp":true},{"name":"T2","function":"{{Q1}}+0.5","temp":true},{"name":"T3","function":"Lemonlib.round(({{Q1}}+0.5)*({{Q2}}+{{Q3}}/10)*10, 1)","temp":true},{"name":"T4","function":"({{Q1}}+0.5)*10","temp":true},{"name":"A1","label":"{{function}}","function":"{{Q2}}+{{Q3}}/10"}],"uniques":true},"algorithm":{"name":"calculateOperation","params":{"method":"equivLiteral","keyboard":"INTERMEDIATE"}}}</t>
  </si>
  <si>
    <t xml:space="preserve">Todos los días, Asier hace {{T1}} km en {{T2}} horas. ¿Cuántos kilómetros recorre en una hora? </t>
  </si>
  <si>
    <t>Recorren {{A1}} km en una hora.</t>
  </si>
  <si>
    <t>Q1 = List = 1, 2, 3
Q2 = List = 1, 2, 3, 4, 5
Q3 = List = 2, 4, 8</t>
  </si>
  <si>
    <t>{"id":"M4-NyO-33d-A-3","stimulus":"&lt;p&gt;Todos os dias, Danilo corre {{T1}} km em {{T2}} horas. Quantos quilômetros ele corre em uma hora?&lt;/p&gt;","template":"&lt;p&gt;Ele percorre {{response}} km em uma hora.&lt;/p&gt;","hint":"&lt;p&gt;Para resolver uma divisão com decimais no divisor, resolva uma divisão equivalente sem decimais. Neste caso:&lt;/p&gt;&lt;p style=\"text-align: center\"&gt;{{T3}} : {{T4}}&lt;/p&gt;","feedback":"&lt;p&gt;Para resolver uma divisão com decimais no divisor, resolva uma divisão equivalente sem decimais. Neste caso:&lt;/p&gt;&lt;p style=\"text-align: center\"&gt;{{T3}} : {{T4}} = {{A1}}&lt;/p&gt;","seed":{"parameters":[{"name":"Q1","list":["1","2","3"]},{"name":"Q2","list":["1","2","3","4","5"]},{"name":"Q3","list":["2","4","8"]}],"calculated":[{"name":"T1","function":"Lemonlib.round(({{Q1}}+0.5)*({{Q2}}+{{Q3}}/10), 2)","temp":true},{"name":"T2","function":"{{Q1}}+0.5","temp":true},{"name":"T3","function":"Lemonlib.round(({{Q1}}+0.5)*({{Q2}}+{{Q3}}/10)*10, 1)","temp":true},{"name":"T4","function":"({{Q1}}+0.5)*10","temp":true},{"name":"A1","label":"{{function}}","function":"{{Q2}}+{{Q3}}/10"}],"uniques":true},"algorithm":{"name":"calculateOperation","params":{"method":"equivLiteral","keyboard":"INTERMEDIATE"}}}</t>
  </si>
  <si>
    <t>M4-NyO-33e</t>
  </si>
  <si>
    <t>Calcula divisiones de números decimales (dividendo y divisor de 1 o 2 decimales, entre 1 y 3 cifras enteras)</t>
  </si>
  <si>
    <t>Arrastra el resultado correcto de esta división.</t>
  </si>
  <si>
    <t>Q1 = Min = 10; Max = 99; Step = 1
Q2 = Min = 10; Max = 99; Step = 1
Q3 = Min = 10; Max = 99; Step = 1
Q4 = Min = 10; Max = 99; Step = 1</t>
  </si>
  <si>
    <t>T1 = {{Q1}}*{{Q2}}/100
T2 = {{Q1}}/10
A1 = {{Q2}}/10
A2 = {{Q3}}/10
A3 = {{Q4}}/10</t>
  </si>
  <si>
    <t>&lt;p&gt;Al terminar de dividir la parte entera, añade una coma en el cociente y continúa la división.&lt;/p&gt;</t>
  </si>
  <si>
    <t>{"id":"M4-NyO-33e-I-1","stimulus":"&lt;p&gt;Arraste o resultado correto desta divisão.&lt;/p&gt;","template":"&lt;p style=\"text-align: center\"&gt;{{T1}} : {{T2}} = {{response}}&lt;/p&gt;","hint":"&lt;p&gt;Quando terminar de dividir a parte inteira, adicione uma vírgula ao quociente e continue a divisão.&lt;/p&gt;","feedback":"&lt;p&gt;Quando terminar de dividir a parte inteira, adicione uma vírgula ao quociente e continue a divisão.&lt;/p&gt;","seed":{"parameters":[{"name":"Q1","label":null,"min":10,"max":99,"step":1},{"name":"Q2","label":null,"min":10,"max":99,"step":1},{"name":"Q3","label":null,"min":10,"max":99,"step":1},{"name":"Q4","label":null,"min":10,"max":99,"step":1}],"calculated":[{"name":"T1","label":"{{function}}","function":"Lemonlib.round({{Q1}}*{{Q2}}/100, 2)","temp":true},{"name":"T2","label":"{{function}}","function":"{{Q1}}/10","temp":true},{"name":"A1","label":"{{function}}","function":"{{Q2}}/10"},{"name":"A2","label":"{{function}}","function":"{{Q3}}/10","incorrect":true},{"name":"A3","label":"{{function}}","function":"{{Q4}}/10","incorrect":true}],"uniques":true},"algorithm":{"name":"calculateOperation","template":"Cloze with drag &amp; drop","params":{"keyboard":"INTERMEDIATE"}}}</t>
  </si>
  <si>
    <t>Q1 = Min = 10; Max = 99; Step = 1
Q2 = Min = 10; Max = 99; Step = 1</t>
  </si>
  <si>
    <t>T1 = {{Q1}}*{{Q2}}/100
T2 = {{Q1}}/10
A1 = {{Q2}}/10</t>
  </si>
  <si>
    <t>{"id":"M4-NyO-33e-E-1","stimulus":"&lt;p&gt;Calcule esta divisão.&lt;/p&gt;","template":"&lt;p style=\"text-align: center\"&gt;{{T1}} : {{T2}} = {{response}}&lt;/p&gt;","hint":"&lt;p&gt;Quando terminar de dividir a parte inteira, adicione uma vírgula ao quociente e continue a divisão.&lt;/p&gt;","feedback":"&lt;p&gt;Quando terminar de dividir a parte inteira, adicione uma vírgula ao quociente e continue a divisão.&lt;/p&gt;","seed":{"parameters":[{"name":"Q1","label":null,"min":10,"max":99,"step":1},{"name":"Q2","label":null,"min":10,"max":99,"step":1}],"calculated":[{"name":"T1","label":"{{function}}","function":"Lemonlib.round({{Q1}}*{{Q2}}/100, 2)","temp":true},{"name":"T2","label":"{{function}}","function":"{{Q1}}/10","temp":true},{"name":"A1","label":"{{function}}","function":"{{Q2}}/10"}],"uniques":true},"algorithm":{"name":"calculateOperation","params":{"method":"equivLiteral","keyboard":"INTERMEDIATE"}}}</t>
  </si>
  <si>
    <t>El avión teledirigido de Elsa tarda {{T1}} s en elevarse a {{T2}} m del suelo. ¿Cuánto tarda en volar a una altura de un metro?</t>
  </si>
  <si>
    <t>El avión tarda {{A1}} s en elevarse un metro.</t>
  </si>
  <si>
    <t>Q1 = Min = 3; Max = 21; Step = 2
Q2 = Min = 201; Max = 499; Step = 2</t>
  </si>
  <si>
    <r>
      <rPr>
        <rFont val="Calibri"/>
        <color theme="1"/>
        <sz val="12.0"/>
      </rPr>
      <t xml:space="preserve">T1 = {{Q1}}*{{Q2}}/100
</t>
    </r>
    <r>
      <rPr>
        <rFont val="Calibri"/>
        <color theme="1"/>
        <sz val="12.0"/>
      </rPr>
      <t>T2 = {{Q1}}/10</t>
    </r>
    <r>
      <rPr>
        <rFont val="Calibri"/>
        <color theme="1"/>
        <sz val="12.0"/>
      </rPr>
      <t xml:space="preserve">
</t>
    </r>
    <r>
      <rPr>
        <rFont val="Calibri"/>
        <color theme="1"/>
        <sz val="12.0"/>
      </rPr>
      <t xml:space="preserve">A1 = {{Q2}}/10
</t>
    </r>
    <r>
      <rPr>
        <rFont val="Calibri"/>
        <color theme="1"/>
        <sz val="12.0"/>
      </rPr>
      <t>symbolic</t>
    </r>
  </si>
  <si>
    <t>Al terminar de dividir la parte entera, añade una coma en el cociente y continúa la división.</t>
  </si>
  <si>
    <t>&lt;p&gt;Al terminar de dividir la parte entera, hay que añadir una coma en el cociente y continuar la división.&lt;/p&gt;&lt;p&gt;{{T1}} : {{T2}} = {{A1}}&lt;/p&gt;</t>
  </si>
  <si>
    <t>{"id":"M4-NyO-33e-A-1","stimulus":"&lt;p&gt;O drone de Érica leva {{T1}} s para subir a uma altura de {{T2}} m acima do solo. Quanto tempo ele levará para voar a uma altura de um metro?&lt;/p&gt;","template":"&lt;p&gt;O avião leva {{response}} s para subir um metro.&lt;/p&gt;","hint":"&lt;p&gt;Quando terminar de dividir a parte inteira, adicione uma vírgula ao quociente e continue a divisão.&lt;/p&gt;","feedback":"&lt;p&gt;Quando terminar de dividir a parte inteira, adicione uma vírgula ao quociente e continue a divisão.&lt;/p&gt;&lt;p style=\"text-align: center\"&gt;{{T1}} : {{T2}} = {{A1}}&lt;/p&gt;","seed":{"parameters":[{"name":"Q1","label":null,"min":3,"max":21,"step":2},{"name":"Q2","label":null,"min":201,"max":499,"step":2}],"calculated":[{"name":"T1","label":"{{function}}","function":"Lemonlib.round({{Q1}}*{{Q2}}/100, 2)","temp":true},{"name":"T2","label":"{{function}}","function":"{{Q1}}/10","temp":true},{"name":"A1","label":"{{function}}","function":"{{Q2}}/10"}],"uniques":true},"algorithm":{"name":"calculateOperation","params":{"method":"equivSymbolic","keyboard":"INTERMEDIATE"}}}</t>
  </si>
  <si>
    <t>Para su cumpleaños, los padres de Jorge han comprado {{T1}} kg de dulces, que han costado un total de {{T2}} €. ¿Cuántos cuesta el kilogramo de dulces?</t>
  </si>
  <si>
    <t>1 kg de dulces cuesta {{A1}} €.</t>
  </si>
  <si>
    <t>Q1 = Min = 1; Max = 21; Step = 2
Q2 = Min = 201; Max = 499; Step = 2</t>
  </si>
  <si>
    <t>T1 = {{Q1}}*{{Q2}}/100
T2 = {{Q1}}/10
A1 = {{Q2}}/10
symbolic</t>
  </si>
  <si>
    <t>{"id":"M4-NyO-33e-A-2","stimulus":"&lt;p&gt;No aniversário de Jorge, os pais dele compraram {{T2}} kg de doces, que custaram um total de R$ {{T1}}. Quanto custa um quilo desses doces?&lt;/p&gt;","template":"&lt;p&gt;1 kg de doces custa {{response}}.&lt;/p&gt;","hint":"&lt;p&gt;Quando terminar de dividir a parte inteira, adicione uma vírgula ao quociente e continue a divisão.&lt;/p&gt;","feedback":"&lt;p&gt;Quando terminar de dividir a parte inteira, adicione uma vírgula ao quociente e continue a divisão.&lt;/p&gt;&lt;p style=\"text-align: center\"&gt;{{T1}} : {{T2}} = {{A1}}&lt;/p&gt;","seed":{"parameters":[{"name":"Q1","label":null,"min":1,"max":21,"step":2},{"name":"Q2","label":null,"min":201,"max":499,"step":2}],"calculated":[{"name":"T1","label":"{{function}}","function":"Lemonlib.round({{Q1}}*{{Q2}}/100, 2)","temp":true},{"name":"T2","label":"{{function}}","function":"{{Q1}}/10","temp":true},{"name":"A1","label":"{{function}}","function":"{{Q2}}/10"}],"uniques":true},"algorithm":{"name":"calculateOperation","params":{"method":"equivSymbolic","keyboard":"INTERMEDIATE"}}}</t>
  </si>
  <si>
    <t>Una fábrica produce {{T1}} l de leche cada {{T2}} horas. ¿Cuántos litros de leche se producen cada hora?</t>
  </si>
  <si>
    <t>La fábrica produce {{A1}} l de leche cada hora.</t>
  </si>
  <si>
    <t>{"id":"M4-NyO-33e-A-3","stimulus":"&lt;p&gt;Uma fábrica produz {{T1}} l de leite a cada {{T2}} horas. Quantos litros de leite são produzidos por hora?&lt;/p&gt;","template":"&lt;p&gt;A fábrica produz {{response}} l de leite a cada hora.&lt;/p&gt;","hint":"&lt;p&gt;Quando terminar de dividir a parte inteira, adicione uma vírgula ao quociente e continue a divisão.&lt;/p&gt;","feedback":"&lt;p&gt;Quando terminar de dividir a parte inteira, adicione uma vírgula ao quociente e continue a divisão.&lt;/p&gt;&lt;p style=\"text-align: center\"&gt;{{T1}} : {{T2}} = {{A1}}&lt;/p&gt;","seed":{"parameters":[{"name":"Q1","label":null,"min":3,"max":21,"step":2},{"name":"Q2","label":null,"min":201,"max":499,"step":2}],"calculated":[{"name":"T1","label":"{{function}}","function":"Lemonlib.round({{Q1}}*{{Q2}}/100, 2)","temp":true},{"name":"T2","label":"{{function}}","function":"{{Q1}}/10","temp":true},{"name":"A1","label":"{{function}}","function":"{{Q2}}/10"}],"uniques":true},"algorithm":{"name":"calculateOperation","params":{"method":"equivSymbolic","keyboard":"INTERMEDIATE"}}}</t>
  </si>
  <si>
    <t>M4-NyO-38a</t>
  </si>
  <si>
    <t>Cuenta, con el apoyo de una imagen, el número de agrupaciones posibles al combinar cada elemento de una colección con todos los elementos de otra (sin hacer operaciones)</t>
  </si>
  <si>
    <t>Ernesto tiene en su armario estas camisetas y pantalones. ¿Con cuántas combinaciones diferentes de camiseta y pantalón puede vestirse?
Imagen M4-NyO-38a-1
{{A1}}*
{{A2}}
{{A3}}</t>
  </si>
  <si>
    <t>Q1 = List = 3, 4, 5, 7, 8
Q2 = List = 3, 4, 5, 7, 8</t>
  </si>
  <si>
    <t>A1 = 6
A2 = {{Q1}}
A3 = {{Q2}}</t>
  </si>
  <si>
    <t>Cuenta todas las combinaciones posibles: camiseta amarilla con pantalón azul, camiseta amarilla con pantalón marrón...</t>
  </si>
  <si>
    <t>&lt;p&gt;Todas las combinaciones son:&lt;/p&gt;&lt;ul&gt;&lt;li&gt;Camiseta amarilla con pantalón azul.&lt;/li&gt;&lt;li&gt;Camiseta amarilla con pantalón marrón.&lt;/li&gt;&lt;li&gt;Camiseta blanca con pantalón azul.&lt;/li&gt;&lt;li&gt;Camiseta blanca con pantalón marrón.&lt;/li&gt;&lt;li&gt;Camiseta verde con pantalón azul.&lt;/li&gt;&lt;li&gt;Camiseta verde con pantalón marrón.&lt;/li&gt;&lt;/ul&gt;</t>
  </si>
  <si>
    <t>{
    "id": "M4-NyO-38a-I-1",
    "stimulus": "&lt;p&gt;Ernesto tem essas camisas e calças no armário. Quantas combinações diferentes de camisa e calça ele pode usar?&lt;/p&gt;&lt;div style=\"display:flex; justify-content:center;\"&gt;&lt;img src=\"https://blueberry-assets.oneclick.es/M4_NyO_38a_1.svg\" width=\"600\"&gt;&lt;/img&gt;&lt;/div&gt;",
    "hint": "&lt;p&gt;Conte todas as combinações possíveis: camisa amarela com calça azul, camisa amarela com calça marrom...&lt;/p&gt;",
    "feedback": "&lt;p&gt;Todas as combinações são:&lt;/p&gt;&lt;ul&gt;&lt;li&gt;Camisa amarela com calça azul.&lt;/li&gt;&lt;li&gt;Camisa amarela com calça marrom.&lt;/li&gt;&lt;li&gt;Camisa branca com calça azul.&lt;/li&gt;&lt;li&gt;Camisa branca com calça marrom.&lt;/li&gt;&lt;li&gt;Camisa verde com calça azul.&lt;/li&gt;&lt;li&gt;Camisa verde com calça marrom.&lt;/li&gt;&lt;/ul&gt;",
    "seed": {
        "parameters": [
            {
                "name": "Q1",
                "label": null,
                "list": [
                    3,
                    4,
                    5,
                    7,
                    8
                ]
            },
            {
                "name": "Q2",
                "label": null,
                "list": [
                    3,
                    4,
                    5,
                    7,
                    8
                ]
            }
        ],
        "calculated": [
            {
                "name": "A1",
                "label": "{{function}}",
                "function": "6"
            },
            {
                "name": "A2",
                "label": "{{function}}",
                "function": "{{Q1}}",
                "incorrect": true
            },
            {
                "name": "A3",
                "label": "{{function}}",
                "function": "{{Q2}}",
                "incorrect": true
            }
        ],
        "uniques": true
    },
    "algorithm": {
        "name": "trueFalse",
        "template": "Multiple choice – standard",
        "params": {
            "countCorrect": 1,
            "countIncorrect": 2,
            "showCheckIcon": false,
            "columns": 3
        }
    }
}</t>
  </si>
  <si>
    <t>Ernesto tiene en su armario estas camisetas y pantalones. ¿Con cuántas combinaciones diferentes de camiseta y pantalón puede vestirse?
Imagen M4-NyO-38a-2
{{A1}}*
{{A2}}
{{A3}}</t>
  </si>
  <si>
    <t>Q1 = List = 5, 6, 7, 9, 10, 11, 12
Q2 = List = 5, 6, 7, 9, 10, 11, 12</t>
  </si>
  <si>
    <t>A1 = 8
A2 = {{Q1}}
A3 = {{Q2}}</t>
  </si>
  <si>
    <t xml:space="preserve">&lt;p&gt;Todas las combinaciones son:&lt;/p&gt;&lt;ul&gt;&lt;li&gt;Camiseta amarilla con pantalón azul.&lt;/li&gt;&lt;li&gt;Camiseta amarilla con pantalón marrón.&lt;/li&gt;&lt;li&gt;Camiseta amarilla con pantalón negro.&lt;/li&gt;&lt;li&gt;Camiseta amarilla con pantalón verde.&lt;/li&gt;&lt;li&gt;Camiseta blanca con pantalón azul.&lt;/li&gt;&lt;li&gt;Camiseta blanca con pantalón marrón.&lt;/li&gt;&lt;li&gt;Camiseta blanca con pantalón negro.&lt;/li&gt;&lt;li&gt;Camiseta blanca con pantalón verde.&lt;/li&gt;&lt;/ul&gt;
</t>
  </si>
  <si>
    <t>{
    "id": "M4-NyO-38a-I-2",
    "stimulus": "&lt;p&gt;Ernesto tem essas camisas e calças no armário. Quantas combinações diferentes de camisa e calça ele pode usar?&lt;/p&gt;&lt;div style=\"display:flex; justify-content:center;\"&gt;&lt;img src=\"https://blueberry-assets.oneclick.es/M4_NyO_38a_2.svg\" width=\"600\"&gt;&lt;/img&gt;&lt;/div&gt;",
    "hint": "&lt;p&gt;Conte todas as combinações possíveis: camisa amarela com calça azul, camisa amarela com calça marrom...&lt;/p&gt;",
    "feedback": "&lt;p&gt;Todas as combinações são:&lt;/p&gt;&lt;ul&gt;&lt;li&gt;Camisa amarela com calça azul.&lt;/li&gt;&lt;li&gt;Camisa amarela com calça marrom.&lt;/li&gt;&lt;li&gt;Camisa amarela com calça preta.&lt;/li &gt; &lt;li&gt;Camisa amarela com calça verde.&lt;/li&gt;&lt;li&gt;Camisa branca com calça azul.&lt;/li&gt;&lt;li&gt;Camisa branca com calça marrom.&lt;/li&gt;&lt;li&gt;Camisa branca com calça preta.&lt;/li&gt;&lt;li&gt;Camisa branca com calça verde.&lt;/li&gt;&lt;/ul&gt;",
    "seed": {
        "parameters": [
            {
                "name": "Q1",
                "label": null,
                "list": [
                    5,
                    6,
                    7,
                    9,
                    10,
                    11,
                    12
                ]
            },
            {
                "name": "Q2",
                "label": null,
                "list": [
                    5,
                    6,
                    7,
                    9,
                    10,
                    11,
                    12
                ]
            }
        ],
        "calculated": [
            {
                "name": "A1",
                "label": "{{function}}",
                "function": "8"
            },
            {
                "name": "A2",
                "label": "{{function}}",
                "function": "{{Q1}}",
                "incorrect": true
            },
            {
                "name": "A3",
                "label": "{{function}}",
                "function": "{{Q2}}",
                "incorrect": true
            }
        ],
        "uniques": true
    },
    "algorithm": {
        "name": "trueFalse",
        "template": "Multiple choice – standard",
        "params": {
            "countCorrect": 1,
            "countIncorrect": 2,
            "showCheckIcon": false,
            "columns": 3
        }
    }
}</t>
  </si>
  <si>
    <t>En un restaurante tienen el siguiente menú de primeros platos y postres. ¿Cuántas combinaciones se pueden formar si se elige un primer plato y un postre?
Imagen M4-NyO-38a-3
{{A1}}*
{{A2}}
{{A3}}</t>
  </si>
  <si>
    <t>Cuenta todas las combinaciones posibles: pescado y un plátano, pescado y una manzana...</t>
  </si>
  <si>
    <t>&lt;p&gt;Todas las combinaciones son:&lt;/p&gt;&lt;ul&gt;&lt;li&gt;Pescado y un plátano.&lt;/li&gt;&lt;li&gt;Pescado y una manzana.&lt;/li&gt;&lt;li&gt;Pescado y un flan.&lt;/li&gt;&lt;li&gt;Ensalada y un plátano.&lt;/li&gt;&lt;li&gt;Ensalada y una manzana.&lt;/li&gt;&lt;li&gt;Ensalada y un flan.&lt;/li&gt;&lt;/ul&gt;</t>
  </si>
  <si>
    <t>{
    "id": "M4-NyO-38a-I-3",
    "stimulus": "&lt;p&gt;O menu de um restaurante traz as seguintes opções de prato principal e de sobremesa. Quantas combinações podem ser formadas ao se escolher um prato principal e uma sobremesa?&lt;/p&gt;&lt;div style=\"display:flex; justify-content:center;\"&gt;&lt;div class=\"lemo-fixed-to-responsive\" style=\"max-width: 600px;max-height: 250px;position: relative;width: 100%;display: inline-block;\"&gt;&lt;img src=\"https://blueberry-assets.oneclick.es/M4_NyO_38a_3.svg\" alt=\"\" tabindex=\"0\"&gt;&lt;/img&gt;&lt;div class=\"lemo-graphie-container\" style=\"position: absolute;top: 0;left: 0;width: 100%;height: 100%;\"&gt;&lt;div class=\"lemo-graphie\" style=\"position: relative; width: 100%; height: 100%;\"&gt;&lt;span class=\"lemo-graphie-label\" style=\"position: absolute; left: 20%; top: 6%;\"&gt;Principais&lt;/span&gt;&lt;span class=\"lemo-graphie-label\" style=\"position: absolute; left: 66%; top: 6%;\"&gt;De sobremesa&lt;/span&gt;&lt;/div&gt;&lt;/div&gt;&lt;/div&gt;&lt;/div&gt;",
    "hint": "&lt;p&gt;Conte todas as combinações possíveis: peixe e banana, peixe e maçã...&lt;/p&gt;",
    "feedback": "&lt;p&gt;Todas as combinações são:&lt;/p&gt;&lt;ul&gt;&lt;li&gt;Peixe e banana.&lt;/li&gt;&lt;li&gt;Peixe e maçã.&lt;/li&gt;&lt;li&gt;Peixe e pudim.&lt;/li&gt;&lt;li &gt;Salada e banana.&lt;/li&gt;&lt;li&gt;Salada e maçã.&lt;/li&gt;&lt;li&gt;Salada e pudim.&lt;/li&gt;&lt;/ul&gt;",
    "seed": {
        "parameters": [
            {
                "name": "Q1",
                "label": null,
                "list": [
                    3,
                    4,
                    5,
                    7,
                    8
                ]
            },
            {
                "name": "Q2",
                "label": null,
                "list": [
                    3,
                    4,
                    5,
                    7,
                    8
                ]
            }
        ],
        "calculated": [
            {
                "name": "A1",
                "label": "{{function}}",
                "function": "6"
            },
            {
                "name": "A2",
                "label": "{{function}}",
                "function": "{{Q1}}",
                "incorrect": true
            },
            {
                "name": "A3",
                "label": "{{function}}",
                "function": "{{Q2}}",
                "incorrect": true
            }
        ],
        "uniques": true
    },
    "algorithm": {
        "name": "trueFalse",
        "template": "Multiple choice – standard",
        "params": {
            "countCorrect": 1,
            "countIncorrect": 2,
            "showCheckIcon": false,
            "columns": 3
        }
    }
}</t>
  </si>
  <si>
    <t>En un restaurante tienen el siguiente menú de primeros platos y postres. ¿Cuántas combinaciones se pueden formar si se elige un primer plato y un postre?
Imagen M4-NyO-38a-4
{{A1}}*
{{A2}}
{{A3}}</t>
  </si>
  <si>
    <t>Q1 = List = 5, 6, 7, 8, 10, 11, 12
Q2 = List = 5, 6, 7, 8, 10, 11, 12</t>
  </si>
  <si>
    <t>A1 = 9
A2 = {{Q1}}
A3 = {{Q2}}</t>
  </si>
  <si>
    <t>&lt;p&gt;Todas las combinaciones son:&lt;/p&gt;&lt;ul&gt;&lt;li&gt;Pescado y un plátano.&lt;/li&gt;&lt;li&gt;Pescado y una manzana.&lt;/li&gt;&lt;li&gt;Pescado y un flan.&lt;/li&gt;&lt;li&gt;Ensalada y un plátano.&lt;/li&gt;&lt;li&gt;Ensalada y una manzana.&lt;/li&gt;&lt;li&gt;Ensalada y un flan.&lt;/li&gt;&lt;li&gt;Macarrones y un plátano.&lt;/li&gt;&lt;li&gt;Macarrones y una manzana.&lt;/li&gt;&lt;li&gt;Macarrones y un flan.&lt;/li&gt;&lt;/ul&gt;</t>
  </si>
  <si>
    <t>{
    "id": "M4-NyO-38a-I-4",
    "stimulus": "&lt;p&gt;O menu de um restaurante traz as seguintes opções de prato principal e de sobremesa. Quantas combinações podem ser formadas ao se escolher um prato principal e uma sobremesa?&lt;/p&gt;&lt;div style=\"display:flex; justify-content:center;\"&gt;&lt;div class=\"lemo-fixed-to-responsive\" style=\"max-width: 600px;max-height: 250px;position: relative;width: 100%;display: inline-block;\"&gt;&lt;img src=\"https://blueberry-assets.oneclick.es/M4_NyO_38a_4.svg\" alt=\"\" tabindex=\"0\"&gt;&lt;/img&gt;&lt;div class=\"lemo-graphie-container\" style=\"position: absolute;top: 0;left: 0;width: 100%;height: 100%;\"&gt;&lt;div class=\"lemo-graphie\" style=\"position: relative; width: 100%; height: 100%;\"&gt;&lt;span class=\"lemo-graphie-label\" style=\"position: absolute; left: 20%; top: 6%;\"&gt;Principais&lt;/span&gt;&lt;span class=\"lemo-graphie-label\" style=\"position: absolute; left: 66%; top: 6%;\"&gt;De sobremesa&lt;/span&gt;&lt;/div&gt;&lt;/div&gt;&lt;/div&gt;&lt;/div&gt;",
    "hint": "&lt;p&gt;Conte todas as combinações possíveis: peixe e banana, peixe e maçã...&lt;/p&gt;",
    "feedback": "&lt;p&gt;Todas as combinações são:&lt;/p&gt;&lt;ul&gt;&lt;li&gt;Peixe e banana.&lt;/li&gt;&lt;li&gt;Peixe e maçã.&lt;/li&gt;&lt;li&gt;Peixe e pudim.&lt;/li&gt;&lt;li &gt;Salada e banana.&lt;/li&gt;&lt;li&gt;Salada e maçã.&lt;/li&gt;&lt;li&gt;Salada e pudim.&lt;/li&gt;&lt;li&gt;Macarrão e banana.&lt;/li&gt;&lt;li&gt;Macarrão e maçã.&lt;/li&gt;&lt;li&gt;Macarrão e pudim.&lt;/li&gt;&lt;/ul&gt;",
    "seed": {
        "parameters": [
            {
                "name": "Q1",
                "label": null,
                "list": [
                    5,
                    6,
                    7,
                    8,
                    10,
                    11,
                    12
                ]
            },
            {
                "name": "Q2",
                "label": null,
                "list": [
                    5,
                    6,
                    7,
                    8,
                    10,
                    11,
                    12
                ]
            }
        ],
        "calculated": [
            {
                "name": "A1",
                "label": "{{function}}",
                "function": "9"
            },
            {
                "name": "A2",
                "label": "{{function}}",
                "function": "{{Q1}}",
                "incorrect": true
            },
            {
                "name": "A3",
                "label": "{{function}}",
                "function": "{{Q2}}",
                "incorrect": true
            }
        ],
        "uniques": true
    },
    "algorithm": {
        "name": "trueFalse",
        "template": "Multiple choice – standard",
        "params": {
            "countCorrect": 1,
            "countIncorrect": 2,
            "showCheckIcon": false,
            "columns": 3
        }
    }
}</t>
  </si>
  <si>
    <t>En una cafetería tienen {{Q1}} tipos de zumos y {{Q2}} tipos de tés. Para desayunar un zumo y un té, ¿cuántas combinaciones diferentes se pueden formar?</t>
  </si>
  <si>
    <t>Se pueden formar {{A1}} combinaciones.</t>
  </si>
  <si>
    <t>Q1 = List = 2, 3, 4, 5, 6
Q2 = List = 2, 3, 4, 5, 6</t>
  </si>
  <si>
    <t>Cuenta todas las combinaciones posibles: el zumo 1 con el té 1, el zumo 1 con el té 2...</t>
  </si>
  <si>
    <t>Para poder ver todas las combinaciones, dibuja un diagrama de árbol en tu cuaderno con todas las posibilidades.</t>
  </si>
  <si>
    <t>{"id":"M4-NyO-38a-E-1","stimulus":"&lt;p&gt;Em uma cafeteria são servidos {{Q1}} tipos de sucos e {{Q2}} tipos de chás. Ao pedir no café da manhã um suco e um chá nessa cafeteria, quantas combinações diferentes podem ser formadas?&lt;/p&gt;","template":"&lt;p&gt;Podem ser formadas {{response}} combinações.&lt;/p&gt;","hint":"&lt;p&gt;Conte todas as combinações possíveis: suco 1 com chá 1, suco 1 com chá 2...&lt;/p&gt;","feedback":"&lt;p&gt;Para obter todas as combinações, desenhe um diagrama de árvore em seu caderno com todas as possibilidades.&lt;/p&gt;","seed":{"parameters":[{"name":"Q1","label":null,"list":[2,3,4,5,6]},{"name":"Q2","label":null,"list":[2,3,4,5,6]}],"calculated":[{"name":"A1","label":"{{function}}","function":"{{Q1}}*{{Q2}}"}],"uniques":true},"algorithm":{"name":"calculateOperation","params":{"method":"equivLiteral","keyboard":"NUMERICAL"}}}</t>
  </si>
  <si>
    <t>Para una competición de ajedrez, la profesora ha decidido que sus alumnos jueguen en parejas de niña y niño. Si en su clase hay {{Q1}} alumnos y {{Q2}} alumnas, ¿cuántas parejas diferentes pueden hacer?</t>
  </si>
  <si>
    <t>Se pueden formar {{A1}} parejas.</t>
  </si>
  <si>
    <t>Q1 = List = 5, 6, 7, 8
Q2 = List = 5, 6, 7, 8</t>
  </si>
  <si>
    <t>Cuenta todas las combinaciones posibles: el niño 1 con la niña 1, el niño 1 con la niña 2...</t>
  </si>
  <si>
    <t>{"id":"M4-NyO-38a-E-2","stimulus":"&lt;p&gt;Para uma competição de xadrez em uma escola, a professora de uma classe irá formar uma dupla de alunos formada por uma menina e um menino. Se na classe há {{Q1}} meninos e {{Q2}} meninas, quantas possibilidades de duplas diferentes poderão ser formados?&lt;/p&gt;","template":"&lt;p&gt;Poderão ser formadas {{response}} duplas diferentes.&lt;/p&gt;","hint":"&lt;p&gt;Conte todas as combinações possíveis: menino 1 com menina 1, menino 1 com menina 2...&lt;/p&gt;","feedback":"&lt;p&gt;Para obter todas as combinações, desenhe um diagrama de árvore em seu caderno com todas as possibilidades.&lt;/p&gt;","seed":{"parameters":[{"name":"Q1","label":null,"list":[5,6,7,8]},{"name":"Q2","label":null,"list":[5,6,7,8]}],"calculated":[{"name":"A1","label":"{{function}}","function":"{{Q1}}*{{Q2}}"}],"uniques":true},"algorithm":{"name":"calculateOperation","params":{"method":"equivLiteral","keyboard":"NUMERICAL"}}}</t>
  </si>
  <si>
    <t>En la cafetería de la oficina, Marcos puede elegir entre {{Q1}} tipos de sándwich y {{Q2}} refrescos. ¿Entre cuántas combinaciones de sándwich y refresco puede elegir?</t>
  </si>
  <si>
    <t>Puede elegir entre {{A1}} combinaciones.</t>
  </si>
  <si>
    <t>Cuenta todas las combinaciones posibles: el sándwich 1 y el refresco 1, el sándwich 1 y el refresco 2...</t>
  </si>
  <si>
    <t>{"id":"M4-NyO-38a-E-3","stimulus":"&lt;p&gt;No refeitório do escritório, Marina pode escolher entre {{Q1}} tipos de sanduíches e {{Q2}} tipos de suco. Quantas combinações possíveis de sanduíche e suco ela pode escolher?&lt;/p&gt;","template":"&lt;p&gt;Ela pode escolher entre {{response}} combinações possíveis.&lt;/p&gt;","hint":"&lt;p&gt;Conte todas as combinações possíveis: sanduíche 1 e suco 1, sanduíche 1 e suco 2...&lt;/p&gt;","feedback":"&lt;p&gt;Para obter todas as combinações, desenhe um diagrama de árvore em seu caderno com todas as possibilidades.&lt;/p&gt;","seed":{"parameters":[{"name":"Q1","label":null,"list":[2,3,4,5,6]},{"name":"Q2","label":null,"list":[2,3,4,5,6]}],"calculated":[{"name":"A1","label":"{{function}}","function":"{{Q1}}*{{Q2}}"}],"uniques":true},"algorithm":{"name":"calculateOperation","params":{"method":"equivLiteral","keyboard":"NUMERICAL"}}}</t>
  </si>
  <si>
    <t>M4-NyO-39a</t>
  </si>
  <si>
    <t>Reconoce las fracciones unitarias más habituales (1/2, 1/3, 1/4, 1/5, 1/10 y 1/100) como unidades menores que una unidad</t>
  </si>
  <si>
    <t>¿En cuál de estos dibujos se ha coloreado 1/2 de la figura?
M4-NyO-39a-1*
M4-NyO-39a-2*
M4-NyO-39a-3
M4-NyO-39a-4
M4-NyO-39a-5
M4-NyO-39a-6
M4-NyO-39a-7
M4-NyO-39a-8
M4-NyO-39a-9
(se ven 4 o 6, 1 correcto)</t>
  </si>
  <si>
    <t>El &lt;b&gt;denominador&lt;/b&gt; de una fracción es el número de partes entre las que se reparte el total. El &lt;b&gt;numerador,&lt;/b&gt; el número de estas partes que quedan.</t>
  </si>
  <si>
    <t>&lt;p&gt;El &lt;b&gt;denominador&lt;/b&gt; de una fracción es el número de partes entre las que se reparte el total. El &lt;b&gt;numerador,&lt;/b&gt; el número de estas partes que quedan.&lt;/p&gt;</t>
  </si>
  <si>
    <t>{"id":"M4-NyO-39a-I-1","stimulus":"&lt;p&gt;Em qual das opções a seguir foi pintado &lt;span class=\"fr-math-v2 fr-draggable\" contenteditable=\"false\" data-original-math=\"\\(\\frac{1}{2}\\)\" draggable=\"true\"&gt;\\(\\frac{1}{2}\\)&lt;/span&gt; da figura?&lt;/p&gt;","hint":"&lt;p&gt;O &lt;b&gt;denominador&lt;/b&gt; da fração representa número de partes em que o todo foi dividido. O &lt;b&gt;numerador&lt;/b&gt; representa o número de partes pintadas.&lt;/p&gt;","feedback":"&lt;p&gt;O &lt;b&gt;denominador&lt;/b&gt; da fração representa número de partes em que o todo foi dividido. O &lt;b&gt;numerador&lt;/b&gt; representa o número de partes pintadas.&lt;/p&gt;","seed":{"parameters":[],"calculated":[{"name":"A1","label":"&lt;div style=\"display:flex; justify-content:center;\"&gt;&lt;img src=\"https://blueberry-assets.oneclick.es/M4_NyO_39a_1.svg\" width=\"300\"&gt;&lt;/img&gt;&lt;/div&gt;"},{"name":"A2","label":"&lt;div style=\"display:flex; justify-content:center;\"&gt;&lt;img src=\"https://blueberry-assets.oneclick.es/M4_NyO_39a_2.svg\" width=\"300\"&gt;&lt;/img&gt;&lt;/div&gt;"},{"name":"A3","label":"&lt;div style=\"display:flex; justify-content:center;\"&gt;&lt;img src=\"https://blueberry-assets.oneclick.es/M4_NyO_39a_3.svg\" width=\"300\"&gt;&lt;/img&gt;&lt;/div&gt;","incorrect":true},{"name":"A4","label":"&lt;div style=\"display:flex; justify-content:center;\"&gt;&lt;img src=\"https://blueberry-assets.oneclick.es/M4_NyO_39a_4.svg\" width=\"300\"&gt;&lt;/img&gt;&lt;/div&gt;","incorrect":true},{"name":"A5","label":"&lt;div style=\"display:flex; justify-content:center;\"&gt;&lt;img src=\"https://blueberry-assets.oneclick.es/M4_NyO_39a_5.svg\" width=\"300\"&gt;&lt;/img&gt;&lt;/div&gt;","incorrect":true},{"name":"A6","label":"&lt;div style=\"display:flex; justify-content:center;\"&gt;&lt;img src=\"https://blueberry-assets.oneclick.es/M4_NyO_39a_6.svg\" width=\"300\"&gt;&lt;/img&gt;&lt;/div&gt;","incorrect":true},{"name":"A7","label":"&lt;div style=\"display:flex; justify-content:center;\"&gt;&lt;img src=\"https://blueberry-assets.oneclick.es/M4_NyO_39a_7.svg\" width=\"300\"&gt;&lt;/img&gt;&lt;/div&gt;","incorrect":true},{"name":"A8","label":"&lt;div style=\"display:flex; justify-content:center;\"&gt;&lt;img src=\"https://blueberry-assets.oneclick.es/M4_NyO_39a_8.svg\" width=\"300\"&gt;&lt;/img&gt;&lt;/div&gt;","incorrect":true},{"name":"A9","label":"&lt;div style=\"display:flex; justify-content:center;\"&gt;&lt;img src=\"https://blueberry-assets.oneclick.es/M4_NyO_39a_9.svg\" width=\"300\"&gt;&lt;/img&gt;&lt;/div&gt;","incorrect":true}],"uniques":true},"algorithm":{"name":"trueFalse","template":"Multiple choice – standard","params":{"countCorrect":1,"countIncorrect":3,"showCheckIcon":false,"columns":4}}}</t>
  </si>
  <si>
    <t>¿En cuál de estos dibujos se ha coloreado 1/3 de la figura?
M4-NyO-39a-1
M4-NyO-39a-2
M4-NyO-39a-3*
M4-NyO-39a-4*
M4-NyO-39a-5
M4-NyO-39a-6
M4-NyO-39a-7
M4-NyO-39a-8
M4-NyO-39a-9
(se ven 4 o 6, 1 correcto)</t>
  </si>
  <si>
    <t>{"id":"M4-NyO-39a-I-2","stimulus":"&lt;p&gt;Em qual das opções a seguir foi pintado &lt;span class=\"fr-math-v2 fr-draggable\" contenteditable=\"false\" data-original-math=\"\\(\\frac{1}{3}\\)\" draggable=\"true\"&gt;\\(\\frac{1}{3}\\)&lt;/span&gt; da figura?&lt;/p&gt;","hint":"&lt;p&gt;O &lt;b&gt;denominador&lt;/b&gt; da fração representa número de partes em que o todo foi dividido. O &lt;b&gt;numerador&lt;/b&gt; representa o número de partes pintadas.&lt;/p&gt;","feedback":"&lt;p&gt;O &lt;b&gt;denominador&lt;/b&gt; da fração representa número de partes em que o todo foi dividido. O &lt;b&gt;numerador&lt;/b&gt; representa o número de partes pintadas.&lt;/p&gt;","seed":{"parameters":[],"calculated":[{"name":"A1","label":"&lt;div style=\"display:flex; justify-content:center;\"&gt;&lt;img src=\"https://blueberry-assets.oneclick.es/M4_NyO_39a_1.svg\" width=\"300\"&gt;&lt;/img&gt;&lt;/div&gt;","incorrect":true},{"name":"A2","label":"&lt;div style=\"display:flex; justify-content:center;\"&gt;&lt;img src=\"https://blueberry-assets.oneclick.es/M4_NyO_39a_2.svg\" width=\"300\"&gt;&lt;/img&gt;&lt;/div&gt;","incorrect":true},{"name":"A3","label":"&lt;div style=\"display:flex; justify-content:center;\"&gt;&lt;img src=\"https://blueberry-assets.oneclick.es/M4_NyO_39a_3.svg\" width=\"300\"&gt;&lt;/img&gt;&lt;/div&gt;"},{"name":"A4","label":"&lt;div style=\"display:flex; justify-content:center;\"&gt;&lt;img src=\"https://blueberry-assets.oneclick.es/M4_NyO_39a_4.svg\" width=\"300\"&gt;&lt;/img&gt;&lt;/div&gt;"},{"name":"A5","label":"&lt;div style=\"display:flex; justify-content:center;\"&gt;&lt;img src=\"https://blueberry-assets.oneclick.es/M4_NyO_39a_5.svg\" width=\"300\"&gt;&lt;/img&gt;&lt;/div&gt;","incorrect":true},{"name":"A6","label":"&lt;div style=\"display:flex; justify-content:center;\"&gt;&lt;img src=\"https://blueberry-assets.oneclick.es/M4_NyO_39a_6.svg\" width=\"300\"&gt;&lt;/img&gt;&lt;/div&gt;","incorrect":true},{"name":"A7","label":"&lt;div style=\"display:flex; justify-content:center;\"&gt;&lt;img src=\"https://blueberry-assets.oneclick.es/M4_NyO_39a_7.svg\" width=\"300\"&gt;&lt;/img&gt;&lt;/div&gt;","incorrect":true},{"name":"A8","label":"&lt;div style=\"display:flex; justify-content:center;\"&gt;&lt;img src=\"https://blueberry-assets.oneclick.es/M4_NyO_39a_8.svg\" width=\"300\"&gt;&lt;/img&gt;&lt;/div&gt;","incorrect":true},{"name":"A9","label":"&lt;div style=\"display:flex; justify-content:center;\"&gt;&lt;img src=\"https://blueberry-assets.oneclick.es/M4_NyO_39a_9.svg\" width=\"300\"&gt;&lt;/img&gt;&lt;/div&gt;","incorrect":true}],"uniques":true},"algorithm":{"name":"trueFalse","template":"Multiple choice – standard","params":{"countCorrect":1,"countIncorrect":3,"showCheckIcon":false,"columns":4}}}</t>
  </si>
  <si>
    <t>¿En cuál de estos dibujos se ha coloreado 1/5 de la figura?
M4-NyO-39a-1
M4-NyO-39a-2
M4-NyO-39a-3
M4-NyO-39a-4
M4-NyO-39a-5
M4-NyO-39a-6
M4-NyO-39a-7
M4-NyO-39a-8*
M4-NyO-39a-9*
(se ven 4 o 6, 1 correcto)</t>
  </si>
  <si>
    <t>{"id":"M4-NyO-39a-I-3","stimulus":"&lt;p&gt;Em qual das opções a seguir foi pintado &lt;span class=\"fr-math-v2 fr-draggable\" contenteditable=\"false\" data-original-math=\"\\(\\frac{1}{5}\\)\" draggable=\"true\"&gt;\\(\\frac{1}{5}\\)&lt;/span&gt; de la figura?&lt;/p&gt;","hint":"&lt;p&gt;O &lt;b&gt;denominador&lt;/b&gt; da fração representa número de partes em que o todo foi dividido. O &lt;b&gt;numerador&lt;/b&gt; representa o número de partes pintadas.&lt;/p&gt;","feedback":"&lt;p&gt;O &lt;b&gt;denominador&lt;/b&gt; da fração representa número de partes em que o todo foi dividido. O &lt;b&gt;numerador&lt;/b&gt; representa o número de partes pintadas.&lt;/p&gt;","seed":{"parameters":[],"calculated":[{"name":"A1","label":"&lt;div style=\"display:flex; justify-content:center;\"&gt;&lt;img src=\"https://blueberry-assets.oneclick.es/M4_NyO_39a_1.svg\" width=\"300\"&gt;&lt;/img&gt;&lt;/div&gt;","incorrect":true},{"name":"A2","label":"&lt;div style=\"display:flex; justify-content:center;\"&gt;&lt;img src=\"https://blueberry-assets.oneclick.es/M4_NyO_39a_2.svg\" width=\"300\"&gt;&lt;/img&gt;&lt;/div&gt;","incorrect":true},{"name":"A3","label":"&lt;div style=\"display:flex; justify-content:center;\"&gt;&lt;img src=\"https://blueberry-assets.oneclick.es/M4_NyO_39a_3.svg\" width=\"300\"&gt;&lt;/img&gt;&lt;/div&gt;","incorrect":true},{"name":"A4","label":"&lt;div style=\"display:flex; justify-content:center;\"&gt;&lt;img src=\"https://blueberry-assets.oneclick.es/M4_NyO_39a_4.svg\" width=\"300\"&gt;&lt;/img&gt;&lt;/div&gt;","incorrect":true},{"name":"A5","label":"&lt;div style=\"display:flex; justify-content:center;\"&gt;&lt;img src=\"https://blueberry-assets.oneclick.es/M4_NyO_39a_5.svg\" width=\"300\"&gt;&lt;/img&gt;&lt;/div&gt;","incorrect":true},{"name":"A6","label":"&lt;div style=\"display:flex; justify-content:center;\"&gt;&lt;img src=\"https://blueberry-assets.oneclick.es/M4_NyO_39a_6.svg\" width=\"300\"&gt;&lt;/img&gt;&lt;/div&gt;","incorrect":true},{"name":"A7","label":"&lt;div style=\"display:flex; justify-content:center;\"&gt;&lt;img src=\"https://blueberry-assets.oneclick.es/M4_NyO_39a_7.svg\" width=\"300\"&gt;&lt;/img&gt;&lt;/div&gt;","incorrect":true},{"name":"A8","label":"&lt;div style=\"display:flex; justify-content:center;\"&gt;&lt;img src=\"https://blueberry-assets.oneclick.es/M4_NyO_39a_8.svg\" width=\"300\"&gt;&lt;/img&gt;&lt;/div&gt;"},{"name":"A9","label":"&lt;div style=\"display:flex; justify-content:center;\"&gt;&lt;img src=\"https://blueberry-assets.oneclick.es/M4_NyO_39a_9.svg\" width=\"300\"&gt;&lt;/img&gt;&lt;/div&gt;"}],"uniques":true},"algorithm":{"name":"trueFalse","template":"Multiple choice – standard","params":{"countCorrect":1,"countIncorrect":3,"showCheckIcon":false,"columns":4}}}</t>
  </si>
  <si>
    <t>&lt;p&gt;¿Qué fracción representa la parte coloreada de esta figura?&lt;/p&gt;&lt;p&gt;{{Q1}}&lt;/p&gt;</t>
  </si>
  <si>
    <t>La parte coloreada representa {{A1}} del total de la figura.</t>
  </si>
  <si>
    <t>Q1 = M4-NyO-39a-3, M4-NyO-39a-4</t>
  </si>
  <si>
    <t>A1 = 1/3</t>
  </si>
  <si>
    <t>{
    "id": "M4-NyO-39a-E-1",
    "stimulus": "&lt;p&gt;Que fração representa a parte colorida da figura?&lt;/p&gt;&lt;div style=\"display:flex; justify-content:center;\"&gt;&lt;img src=\"https://blueberry-assets.oneclick.es/{{Q1}}\" width=\"300\"&gt;&lt;/img&gt;&lt;/div&gt;",
    "template": "&lt;p&gt;A parte colorida corresponde a {{response}} do total da figura.&lt;/p&gt;",
    "hint": "&lt;p&gt;O &lt;b&gt;denominador&lt;/b&gt; da fração representa número de partes em que o todo foi dividido. O &lt;b&gt;numerador&lt;/b&gt; representa o número de partes pintadas.&lt;/p&gt;",
    "feedback": "&lt;p&gt;O &lt;b&gt;denominador&lt;/b&gt; da fração representa número de partes em que o todo foi dividido. O &lt;b&gt;numerador&lt;/b&gt; representa o número de partes pintadas.&lt;/p&gt;",
    "seed": {
        "parameters": [
            {
                "name": "Q1",
                "label": null,
                "list": [
                    "M4_NyO_39a_3.svg",
                    "M4_NyO_39a_4.svg"
                ]
            }
        ],
        "calculated": [
            {
                "name": "A1",
                "label": "{{function}}",
                "function": "\\frac{1}{3}"
            }
        ],
        "uniques": true
    },
    "algorithm": {
        "name": "calculateOperation",
        "params": {
            "method": "equivLiteral",
            "keyboard": "INTERMEDIATE"
        }
    }
}</t>
  </si>
  <si>
    <t>Q1 = M4-NyO-39a-5, M4-NyO-39a-6, M4-NyO-39a-7</t>
  </si>
  <si>
    <t>A1 = 1/4</t>
  </si>
  <si>
    <t>{
    "id": "M4-NyO-39a-E-2",
    "stimulus": "&lt;p&gt;Que fração representa a parte colorida da figura?&lt;/p&gt;&lt;div style=\"display:flex; justify-content:center;\"&gt;&lt;img src=\"https://blueberry-assets.oneclick.es/{{Q1}}\" width=\"300\"&gt;&lt;/img&gt;&lt;/div&gt;",
    "template": "&lt;p&gt;A parte colorida corresponde a {{response}} do total da figura.&lt;/p&gt;",
    "hint": "&lt;p&gt;O &lt;b&gt;denominador&lt;/b&gt; da fração representa número de partes em que o todo foi dividido. O &lt;b&gt;numerador&lt;/b&gt; representa o número de partes pintadas.&lt;/p&gt;",
    "feedback": "&lt;p&gt;O &lt;b&gt;denominador&lt;/b&gt; da fração representa número de partes em que o todo foi dividido. O &lt;b&gt;numerador&lt;/b&gt; representa o número de partes pintadas.&lt;/p&gt;",
    "seed": {
        "parameters": [
            {
                "name": "Q1",
                "label": null,
                "list": [
                    "M4_NyO_39a_5.svg",
                    "M4_NyO_39a_6.svg",
                    "M4_NyO_39a_7.svg"
                ]
            }
        ],
        "calculated": [
            {
                "name": "A1",
                "label": "{{function}}",
                "function": "\\frac{1}{4}"
            }
        ],
        "uniques": true
    },
    "algorithm": {
        "name": "calculateOperation",
        "params": {
            "method": "equivLiteral",
            "keyboard": "INTERMEDIATE"
        }
    }
}</t>
  </si>
  <si>
    <t>Q1 = M4-NyO-39a-8, M4-NyO-39a-9</t>
  </si>
  <si>
    <t>A1 = 1/5</t>
  </si>
  <si>
    <t>{
    "id": "M4-NyO-39a-E-3",
    "stimulus": "&lt;p&gt;Que fração representa a parte colorida da figura?&lt;/p&gt;&lt;div style=\"display:flex; justify-content:center;\"&gt;&lt;img src=\"https://blueberry-assets.oneclick.es/{{Q1}}\" width=\"300\"&gt;&lt;/img&gt;&lt;/div&gt;",
    "template": "&lt;p&gt;A parte colorida corresponde a {{response}} do total da figura.&lt;/p&gt;",
    "hint": "&lt;p&gt;O &lt;b&gt;denominador&lt;/b&gt; da fração representa número de partes em que o todo foi dividido. O &lt;b&gt;numerador&lt;/b&gt; representa o número de partes pintadas.&lt;/p&gt;",
    "feedback": "&lt;p&gt;O &lt;b&gt;denominador&lt;/b&gt; da fração representa número de partes em que o todo foi dividido. O &lt;b&gt;numerador&lt;/b&gt; representa o número de partes pintadas.&lt;/p&gt;",
    "seed": {
        "parameters": [
            {
                "name": "Q1",
                "label": null,
                "list": [
                    "M4_NyO_39a_8.svg",
                    "M4_NyO_39a_9.svg"
                ]
            }
        ],
        "calculated": [
            {
                "name": "A1",
                "label": "{{function}}",
                "function": "\\frac{1}{5}"
            }
        ],
        "uniques": true
    },
    "algorithm": {
        "name": "calculateOperation",
        "params": {
            "method": "equivLiteral",
            "keyboard": "INTERMEDIATE"
        }
    }
}</t>
  </si>
  <si>
    <t>M4-NyO-39c</t>
  </si>
  <si>
    <t>Calcula la fracción unitaria de una cantidad (núm. de 2 cifras)</t>
  </si>
  <si>
    <t>Arrastra el valor del siguiente cálculo.</t>
  </si>
  <si>
    <t>1/{{Q1}} de {{T1}} = {{A1}}</t>
  </si>
  <si>
    <t>Q1 = List = 2, 3, 4, 5, 10, 100
Q2 = min = 5; max = 20; step = 1
Q3 = min = 5; max = 20; step = 1
Q4 = min = 5; max = 20; step = 1</t>
  </si>
  <si>
    <t>T1 = {{Q2}}*{{Q1}}
A1 = {{Q2}}
A2 = {{Q3}}
A3 = {{Q4}}</t>
  </si>
  <si>
    <t>&lt;p&gt;Como el valor del numerador es 1, divide el número entre el denominador.&lt;/p&gt;</t>
  </si>
  <si>
    <t>&lt;p&gt;Para calcular la fracción de un número, como el valor del numerador es 1, hay que dividir el número entre el denominador.&lt;/p&gt;&lt;p&gt;{{T1}} : {{Q1}} = {{Q2}}&lt;/p&gt;</t>
  </si>
  <si>
    <t>{"id":"M4-NyO-39c-I-1","stimulus":"&lt;p&gt;Arraste a resposta do seguinte cálculo.&lt;/p&gt;","template":"&lt;p style=\"text-align: center\"&gt;&lt;span class=\"fr-math-v2 fr-draggable\" contenteditable=\"false\" data-original-math=\"\\(\\frac{1}{{{Q1}}}\\)\" draggable=\"true\"&gt;\\(\\frac{1}{{{Q1}}}\\)&lt;/span&gt; de {{T1}} = {{response}}&lt;/p&gt;","hint":"&lt;p&gt;Como o valor do numerador é 1, divida o número pelo denominador.&lt;/p&gt;","feedback":"&lt;p&gt;Para calcular a fração de um número, se o valor do numerador for 1, basta dividir o número pelo denominador.&lt;/p&gt;&lt;p style=\"text-align: center\"&gt;{{T1}} : {{Q1}} = {{Q2}}&lt;/p&gt;","seed":{"parameters":[{"name":"Q1","label":null,"list":[2,3,4,5,10,100]},{"name":"Q2","label":null,"min":5,"max":20,"step":1},{"name":"Q3","label":null,"min":5,"max":20,"step":1},{"name":"Q4","label":null,"min":5,"max":20,"step":1}],"calculated":[{"name":"T1","label":"{{function}}","function":"{{Q2}}*{{Q1}}","temp":true},{"name":"A1","label":"{{function}}","function":"{{Q2}}"},{"name":"A2","label":"{{function}}","function":"{{Q3}}","incorrect":true},{"name":"A3","label":"{{function}}","function":"{{Q4}}","incorrect":true}],"uniques":true},"algorithm":{"name":"calculateOperation","template":"Cloze with drag &amp; drop","params":{"keyboard":"INTERMEDIATE"}}}</t>
  </si>
  <si>
    <t>Calcula cuál es el valor de 1/{{Q1}} de {{T1}}.</t>
  </si>
  <si>
    <t>Q1 = List = 2, 3, 4, 5, 10, 100
Q2 = min = 5; max = 20; step = 1</t>
  </si>
  <si>
    <t>T1 = {{Q2}}*{{Q1}}
A1 = {{Q2}}</t>
  </si>
  <si>
    <t>{"id":"M4-NyO-39c-E-1","stimulus":"&lt;p&gt;Calcule quanto vale &lt;span class=\"fr-math-v2 fr-draggable\" contenteditable=\"false\" data-original-math=\"\\(\\frac{1}{{{Q1}}}\\)\" draggable=\"true\"&gt;\\(\\frac{1}{{{Q1}}}\\)&lt;/span&gt; de {{T1}}.&lt;/p&gt;","template":"&lt;p style=\"text-align: center\"&gt;&lt;span class=\"fr-math-v2 fr-draggable\" contenteditable=\"false\" data-original-math=\"\\(\\frac{1}{{{Q1}}}\\)\" draggable=\"true\"&gt;\\(\\frac{1}{{{Q1}}}\\)&lt;/span&gt; de {{T1}} = {{response}}&lt;/p&gt;","hint":"&lt;p&gt;Como o valor do numerador é 1, divida o número pelo denominador.&lt;/p&gt;","feedback":"&lt;p&gt;Para calcular a fração de um número, se o valor do numerador for 1, basta dividir o número pelo denominador.&lt;/p&gt;&lt;p style=\"text-align: center\"&gt;{{T1}} : {{Q1}} = {{Q2}}&lt;/p&gt;","seed":{"parameters":[{"name":"Q1","label":null,"list":[2,3,4,5,10,100]},{"name":"Q2","label":null,"min":5,"max":20,"step":1}],"calculated":[{"name":"T1","label":"{{function}}","function":"{{Q2}}*{{Q1}}","temp":true},{"name":"A1","label":"{{function}}","function":"{{Q2}}"}],"uniques":true},"algorithm":{"name":"calculateOperation","params":{"method":"equivLiteral","keyboard":"INTERMEDIATE"}}}</t>
  </si>
  <si>
    <t>Debido a las rebajas, unos zapatos que costaban {{T1}} € ahora valen 1/{{Q1}} de ese valor. ¿Cuál es su precio rebajado?</t>
  </si>
  <si>
    <t>1/{{Q1}} de {{T1}} € = {{A1}} €</t>
  </si>
  <si>
    <t>&lt;p&gt;Para calcular la fracción de un número, como el valor del numerador es 1, hay que dividir el número entre el denominador.&lt;/p&gt;&lt;p&gt;{{T1}} : {{Q1}} = {{Q2}} €&lt;/p&gt;</t>
  </si>
  <si>
    <t>{"id":"M4-NyO-39c-A-1","stimulus":"&lt;p&gt;Devido a uma promoção em uma loja de calçados, alguns sapatos que custavam R$ {{T1}} passaram a custar &lt;span class=\"fr-math-v2 fr-draggable\" contenteditable=\"false\" data-original-math=\"\\(\\frac{1}{{{Q1}}}\\)\" draggable=\"true\"&gt;\\(\\frac{1}{{{Q1}}}\\)&lt;/span&gt; desse valor. Quanto ficou o preço de um sapato com desconto?&lt;/p&gt;","template":"&lt;p style=\"text-align: center\"&gt;&lt;span class=\"fr-math-v2 fr-draggable\" contenteditable=\"false\" data-original-math=\"\\(\\frac{1}{{{Q1}}}\\)\" draggable=\"true\"&gt;\\(\\frac{1}{{{Q1}}}\\)&lt;/span&gt; de R$ {{T1}} = R$ {{response}}&lt;/p&gt;","hint":"&lt;p&gt;Como o valor do numerador é 1, divida o número pelo denominador.&lt;/p&gt;","feedback":"&lt;p&gt;Para calcular a fração de um número, se o valor do numerador for 1, basta dividir o número pelo denominador.&lt;/p&gt;&lt;p style=\"text-align: center\"&gt;{{T1}} : {{Q1}} = {{Q2}}&lt;/p&gt;","seed":{"parameters":[{"name":"Q1","label":null,"list":[2,3,4,5,10,100]},{"name":"Q2","label":null,"min":5,"max":20,"step":1}],"calculated":[{"name":"T1","label":"{{function}}","function":"{{Q2}}*{{Q1}}","temp":true},{"name":"A1","label":"{{function}}","function":"{{Q2}}"}],"uniques":true},"algorithm":{"name":"calculateOperation","params":{"method":"equivLiteral","keyboard":"INTERMEDIATE"}}}</t>
  </si>
  <si>
    <t>Adrián se va a comer 1/{{Q1}} de las {{T1}} fresas que hay en su plato. ¿Cuántas se comerá?</t>
  </si>
  <si>
    <t>1/{{Q1}} de {{T1}} fresas = {{A1}} fresas</t>
  </si>
  <si>
    <t>&lt;p&gt;Para calcular la fracción de un número, como el valor del numerador es 1, hay que dividir el número entre el denominador.&lt;/p&gt;&lt;p&gt;{{T1}} : {{Q1}} = {{Q2}} fresas&lt;/p&gt;</t>
  </si>
  <si>
    <t>{"id":"M4-NyO-39c-A-2","stimulus":"&lt;p&gt;Adriano vai comer &lt;span class=\"fr-math-v2 fr-draggable\" contenteditable=\"false\" data-original-math=\"\\(\\frac{1}{{{Q1}}}\\)\" draggable=\"true\"&gt;\\(\\frac{1}{{{Q1}}}\\)&lt;/span&gt; dos {{T1}} morangos que ele colheu no pomar. Quantos morangos ele vai comer?&lt;/p&gt;","template":"&lt;p style=\"text-align: center\"&gt;&lt;span class=\"fr-math-v2 fr-draggable\" contenteditable=\"false\" data-original-math=\"\\(\\frac{1}{{{Q1}}}\\)\" draggable=\"true\"&gt;\\(\\frac{1}{{{Q1}}}\\)&lt;/span&gt; de {{T1}} morangos = {{response}} morangos&lt;/p&gt;","hint":"&lt;p&gt;Como o valor do numerador é 1, divida o número pelo denominador.&lt;/p&gt;","feedback":"&lt;p&gt;Para calcular a fração de um número, se o valor do numerador for 1, basta dividir o número pelo denominador.&lt;/p&gt;&lt;p style=\"text-align: center\"&gt;{{T1}} : {{Q1}} = {{Q2}}&lt;/p&gt;","seed":{"parameters":[{"name":"Q1","label":null,"list":[2,3,4,5,10,100]},{"name":"Q2","label":null,"min":5,"max":20,"step":1}],"calculated":[{"name":"T1","label":"{{function}}","function":"{{Q2}}*{{Q1}}","temp":true},{"name":"A1","label":"{{function}}","function":"{{Q2}}"}],"uniques":true},"algorithm":{"name":"calculateOperation","params":{"method":"equivLiteral","keyboard":"INTERMEDIATE"}}}</t>
  </si>
  <si>
    <t>En un almacén de juguetes, 1/{{Q1}} de los {{T1}} balones que guarda son de fútbol. ¿Cuántos son?</t>
  </si>
  <si>
    <t>1/{{Q1}} de {{T1}} balones = {{A1}} balones de fútbol</t>
  </si>
  <si>
    <t>&lt;p&gt;Para calcular la fracción de un número, como el valor del numerador es 1, hay que dividir el número entre el denominador.&lt;/p&gt;&lt;p&gt;{{T1}} : {{Q1}} = {{Q2}} pelotas de fútbol&lt;/p&gt;</t>
  </si>
  <si>
    <t>{"id":"M4-NyO-39c-A-3","stimulus":"&lt;p&gt;Em uma loja de brinquedos, &lt;span class=\"fr-math-v2 fr-draggable\" contenteditable=\"false\" data-original-math=\"\\(\\frac{1}{{{Q1}}}\\)\" draggable=\"true\"&gt;\\(\\frac{1}{{{Q1}}}\\)&lt;/span&gt; das {{T1}} bolas que estão à venda são de futebol. Quantas bolas de futebol estão à venda na loja?&lt;/p&gt;","template":"&lt;p style=\"text-align: center\"&gt;&lt;span class=\"fr-math-v2 fr-draggable\" contenteditable=\"false\" data-original-math=\"\\(\\frac{1}{{{Q1}}}\\)\" draggable=\"true\"&gt;\\(\\frac{1}{{{Q1}}}\\)&lt;/span&gt; de {{T1}} bolas = {{response}} bolas de futebol&lt;/p&gt;","hint":"&lt;p&gt;Como o valor do numerador é 1, divida o número pelo denominador.&lt;/p&gt;","feedback":"&lt;p&gt;Para calcular a fração de um número, se o valor do numerador for 1, basta dividir o número pelo denominador.&lt;/p&gt;&lt;p style=\"text-align: center\"&gt;{{T1}} : {{Q1}} = {{Q2}}&lt;/p&gt;","seed":{"parameters":[{"name":"Q1","label":null,"list":[2,3,4,5,10,100]},{"name":"Q2","label":null,"min":5,"max":20,"step":1}],"calculated":[{"name":"T1","label":"{{function}}","function":"{{Q2}}*{{Q1}}","temp":true},{"name":"A1","label":"{{function}}","function":"{{Q2}}"}],"uniques":true},"algorithm":{"name":"calculateOperation","params":{"method":"equivLiteral","keyboard":"INTERMEDIATE"}}}</t>
  </si>
  <si>
    <t>M4-NyO-39d</t>
  </si>
  <si>
    <t>Lee fracciones unitarias con un 1 en numerador y hasta el número doce en el denominador (pasa número a texto)</t>
  </si>
  <si>
    <t>Selecciona la fracción que &lt;i&gt;no&lt;/i&gt; esté bien expresada.
1/{{Q1}} se lee {{T4}}.
1/{{Q2}} se lee {{T5}}.
1/{{Q3}} se lee {{T6}}.*
1/{{Q3}} se lee {{T7}}.*
(Se ven 3 opciones, 1 incorrecta).</t>
  </si>
  <si>
    <t>Q1 = Min = 2; Max = 12; step =1
Q2 = Min = 2; Max = 12; step =1
Q3 = Min = 2; Max = 12; step =1</t>
  </si>
  <si>
    <t>T4 = Lemonlib.fractionToWords(1, {{Q1}}, 'es')
T5 = Lemonlib.fractionToWords(1, {{Q2}}, 'es')
T6 = Lemonlib.fractionToWords(1, {{Q3}}+1, 'es')
T6 = Lemonlib.fractionToWords(1, {{Q3}}+2, 'es')</t>
  </si>
  <si>
    <t>En las fracciones, primero se escribe el numerador y después el denominador en forma fraccionaria. Por ejemplo, medios, tercios, cuartos o quintos.</t>
  </si>
  <si>
    <t>{"id":"M4-NyO-39d-I-1","stimulus":"&lt;p&gt;Selecione a fração que &lt;i&gt;não&lt;/i&gt; está expressa corretamente.&lt;/p&gt;","hint":"&lt;p&gt;Para frações, escreva primeiro o numerador e depois o denominador na forma fracionária, por exemplo, meios, terços, quartos ou quintos.&lt;/p&gt;","feedback":"&lt;p&gt;Para frações, escreva primeiro o numerador e depois o denominador na forma fracionária, por exemplo, meios, terços, quartos ou quintos.&lt;/p&gt;","seed":{"parameters":[{"name":"Q1","label":null,"min":2,"max":12,"step":1},{"name":"Q2","label":null,"min":2,"max":12,"step":1},{"name":"Q3","label":null,"min":2,"max":12,"step":1}],"calculated":[{"name":"A1","label":"&lt;span class=\"fr-math-v2 fr-draggable\" contenteditable=\"false\" data-original-math=\"\\(\\frac{1}{{{Q1}}}\\)\" draggable=\"true\"&gt;\\(\\frac{1}{{{Q1}}}\\)&lt;/span&gt; se lê {{function}}.","function":"Lemonlib.fractionToWords(1, {{Q1}}, 'pt')","incorrect":true},{"name":"A2","label":"&lt;span class=\"fr-math-v2 fr-draggable\" contenteditable=\"false\" data-original-math=\"\\(\\frac{1}{{{Q2}}}\\)\" draggable=\"true\"&gt;\\(\\frac{1}{{{Q2}}}\\)&lt;/span&gt; se lê {{function}}.","function":"Lemonlib.fractionToWords(1, {{Q2}}, 'pt')","incorrect":true},{"name":"A3","label":"&lt;span class=\"fr-math-v2 fr-draggable\" contenteditable=\"false\" data-original-math=\"\\(\\frac{1}{{{Q3}}}\\)\" draggable=\"true\"&gt;\\(\\frac{1}{{{Q3}}}\\)&lt;/span&gt; se lê {{function}}.","function":"Lemonlib.fractionToWords(1, {{Q3}}+1, 'pt')"},{"name":"A4","label":"&lt;span class=\"fr-math-v2 fr-draggable\" contenteditable=\"false\" data-original-math=\"\\(\\frac{1}{{{Q3}}}\\)\" draggable=\"true\"&gt;\\(\\frac{1}{{{Q3}}}\\)&lt;/span&gt; se lê {{function}}.","function":"Lemonlib.fractionToWords(1, {{Q3}}+2, 'pt')"}],"uniques":true},"algorithm":{"name":"trueFalse","template":"Multiple choice – standard","params":{"countCorrect":1,"countIncorrect":2,"showCheckIcon":false,
            "columns": 3
        }
    }
}</t>
  </si>
  <si>
    <t>Escribe cómo se lee la fracción 1/{{Q1}}.</t>
  </si>
  <si>
    <t>Se lee {{A1}}.</t>
  </si>
  <si>
    <t>Q1 = Min = 2; Max = 12; step =1</t>
  </si>
  <si>
    <t>A1 = Lemonlib.fractionToWords(1, {{Q1}}, 'es')</t>
  </si>
  <si>
    <t>{"id":"M4-NyO-39d-E-1","stimulus":"&lt;p&gt;Escreva como se lê a fração &lt;span class=\"fr-math-v2 fr-draggable\" contenteditable=\"false\" data-original-math=\"\\(\\frac{1}{{{Q1}}}\\)\" draggable=\"true\"&gt;\\(\\frac{1}{{{Q1}}}\\)&lt;/span&gt;.&lt;/p&gt;","template":"&lt;p&gt;Lê-se: {{response}}.&lt;/p&gt;","hint":"&lt;p&gt;Para frações, escreva primeiro o numerador e depois o denominador na forma fracionária, por exemplo, meios, terços, quartos ou quintos.&lt;/p&gt;","feedback":"&lt;p&gt;Para frações, escreva primeiro o numerador e depois o denominador na forma fracionária, por exemplo, meios, terços, quartos ou quintos.&lt;/p&gt;","seed":{"parameters":[{"name":"Q1","label":null,"min":2,"max":12,"step":1}],"calculated":[{"name":"A1","label":"{{function}}","function":"Lemonlib.fractionToWords(1, {{Q1}}, 'pt')"}],"uniques":true},"algorithm":{"name":"calculateOperation","template":"Cloze with text"}}</t>
  </si>
  <si>
    <t>Daniela quiere comer 1/{{Q1}} de las fresas que ha comprado. ¿Cómo se lee está fracción?</t>
  </si>
  <si>
    <t>{"id":"M4-NyO-39d-A-1","stimulus":"&lt;p&gt;Daniela quer comer &lt;span class=\"fr-math-v2 fr-draggable\" contenteditable=\"false\" data-original-math=\"\\(\\frac{1}{{{Q1}}}\\)\" draggable=\"true\"&gt;\\(\\frac{1}{{{Q1}}}\\)&lt;/span&gt; dos morangos que comprou. Como se lê essa fração?&lt;/p&gt;","template":"&lt;p&gt;Lê-se: {{response}}.&lt;/p&gt;","hint":"&lt;p&gt;Para frações, escreva primeiro o numerador e depois o denominador na forma fracionária, por exemplo, meios, terços, quartos ou quintos.&lt;/p&gt;","feedback":"&lt;p&gt;Para frações, escreva primeiro o numerador e depois o denominador na forma fracionária, por exemplo, meios, terços, quartos ou quintos.&lt;/p&gt;","seed":{"parameters":[{"name":"Q1","label":null,"min":2,"max":12,"step":1}],"calculated":[{"name":"A1","label":"{{function}}","function":"Lemonlib.fractionToWords(1, {{Q1}}, 'pt')"}],"uniques":true},"algorithm":{"name":"calculateOperation","template":"Cloze with text"}}</t>
  </si>
  <si>
    <t>Julián ha recorrido en bicicleta 1/{{Q1}} del camino que hay en el bosque. ¿Cómo se lee está fracción?</t>
  </si>
  <si>
    <t>{"id":"M4-NyO-39d-A-2","stimulus":"&lt;p&gt;Júlio pedalou &lt;span class=\"fr-math-v2 fr-draggable\" contenteditable=\"false\" data-original-math=\"\\(\\frac{1}{{{Q1}}}\\)\" draggable=\"true\"&gt;\\(\\frac{1}{{{Q1}}}\\)&lt;/span&gt; do percurso de uma trilha em um bosque. Como se lê essa fração?&lt;/p&gt;","template":"&lt;p&gt;Lê-se: {{response}}.&lt;/p&gt;","hint":"&lt;p&gt;Para frações, escreva primeiro o numerador e depois o denominador na forma fracionária, por exemplo, meios, terços, quartos ou quintos.&lt;/p&gt;","feedback":"&lt;p&gt;Para frações, escreva primeiro o numerador e depois o denominador na forma fracionária, por exemplo, meios, terços, quartos ou quintos.&lt;/p&gt;","seed":{"parameters":[{"name":"Q1","label":null,"min":1,"max":12,"step":1}],"calculated":[{"name":"A1","label":"{{function}}","function":"Lemonlib.fractionToWords(1, {{Q1}}, 'pt')"}],"uniques":true},"algorithm":{"name":"calculateOperation","template":"Cloze with text"}}</t>
  </si>
  <si>
    <t>Rafa dedica 1/{{Q1}} de la tarde a estudiar Matemáticas. ¿Cómo se lee está fracción?</t>
  </si>
  <si>
    <t>{"id":"M4-NyO-39d-A-3","stimulus":"&lt;p&gt;Rafaela dedica &lt;span class=\"fr-math-v2 fr-draggable\" contenteditable=\"false\" data-original-math=\"\\(\\frac{1}{{{Q1}}}\\)\" draggable=\"true\"&gt;\\(\\frac{1}{{{Q1}}}\\)&lt;/span&gt; do seu tempo de estudo à tarde para estudar Matemática. Como se lê essa fração?&lt;/p&gt;","template":"&lt;p&gt;Lê-se: {{response}}.&lt;/p&gt;","hint":"&lt;p&gt;Para frações, escreva primeiro o numerador e depois o denominador na forma fracionária, por exemplo, meios, terços, quartos ou quintos.&lt;/p&gt;","feedback":"&lt;p&gt;Para frações, escreva primeiro o numerador e depois o denominador na forma fracionária, por exemplo, meios, terços, quartos ou quintos.&lt;/p&gt;","seed":{"parameters":[{"name":"Q1","label":null,"min":2,"max":12,"step":1}],"calculated":[{"name":"A1","label":"{{function}}","function":"Lemonlib.fractionToWords(1, {{Q1}}, 'pt')"}],"uniques":true},"algorithm":{"name":"calculateOperation","template":"Cloze with text"}}</t>
  </si>
  <si>
    <t>M4-NyO-39e</t>
  </si>
  <si>
    <t>Escribe fracciones unitarias con un 1 en numerador y hasta el número doce en el denominador (pasa texto a número)</t>
  </si>
  <si>
    <t>Indica cuál de las siguientes fracciones no está bien escrita.
1/{{Q1}} se lee como &lt;i&gt;{{T1}}.&lt;/i&gt;
1/{{Q2}} se lee como &lt;i&gt;{{T3}}.&lt;/i&gt;
{{Q3}}.º se lee como &lt;i&gt;{{T3}}.&lt;/i&gt;*
1/10 se lee como &lt;i&gt;un décimoprimero.&lt;/i&gt;*
1/{{Q4}} se lee como &lt;i&gt;{{T4}}.&lt;/i&gt;*
(Poner 3 opciones).</t>
  </si>
  <si>
    <t>Q1= min = 2; max = 12; step 1
Q2= min = 2; max = 12; step 1
Q3= min = 2; max = 12; step 1
Q4= min = 2; max = 12; step 1</t>
  </si>
  <si>
    <t>T1 = Lemonlib.fractionToWords({1}, {{Q1}}, 'es')
T2 = Lemonlib.fractionToWords({1}, {{Q2}}, 'es')
T3 = Lemonlib.fractionToWords({1}, {{Q3}}, 'es')
T4 = Lemonlib.fractionToWords({1}, {{Q3}}+1, 'es')</t>
  </si>
  <si>
    <t>&lt;p&gt;Para leer una fracción con un 1 en el numerador, empieza por decir &lt;i&gt;un&lt;/i&gt; seguido del número que indica el denominador.&lt;/p&gt;</t>
  </si>
  <si>
    <t>&lt;p&gt;Algunos ejemplos de cómo se lee una fracción con numerador 1 son:&lt;/p&gt;
&lt;p&gt;1/2 se lee como &lt;i&gt;un medio.&lt;/i&gt;&lt;/p&gt;
&lt;p&gt;1/3 se lee como &lt;i&gt;un tercio.&lt;/i&gt;&lt;/p&gt;
&lt;p&gt;1/4 se lee como &lt;i&gt;un cuarto.&lt;/i&gt;&lt;/p&gt;
&lt;p&gt;1/5 se lee como &lt;i&gt;un quinto.&lt;/i&gt;&lt;/p&gt;</t>
  </si>
  <si>
    <t>{"id":"M4-NyO-39e-I-1","stimulus":"&lt;p&gt;Indique qual das seguintes frações não está escrita corretamente.&lt;/p&gt;","hint":"&lt;p&gt;Para ler uma fração com 1 no numerador, comece dizendo &lt;i&gt;um&lt;/i&gt; seguido do número que indica o denominador.&lt;/p&gt;","feedback":"&lt;p&gt;Alguns exemplos de como ler uma fração com numerador 1 são:&lt;/p&gt;&lt;p&gt;&lt;span class=\"fr-math-v2 fr-draggable\" contenteditable=\"false\" data-original-math=\"\\(\\frac{1}{2}\\)\" draggable=\"true\"&gt;\\(\\frac{1}{2}\\)&lt;/span&gt; se lê como &lt;i&gt;um meio.&lt;/i&gt;&lt;/p&gt;&lt;p&gt;&lt;span class=\"fr-math-v2 fr-draggable\" contenteditable=\"false\" data-original-math=\"\\(\\frac{1}{3}\\)\" draggable=\"true\"&gt;\\(\\frac{1}{3}\\)&lt;/span&gt; se lê como &lt;i&gt;um terço.&lt;/i&gt;&lt;/p&gt;&lt;p&gt;&lt;span class=\"fr-math-v2 fr-draggable\" contenteditable=\"false\" data-original-math=\"\\(\\frac{1}{4}\\)\" draggable=\"true\"&gt;\\(\\frac{1}{4}\\)&lt;/span&gt; se lê como &lt;i&gt;um quarto.&lt;/i&gt;&lt;/p&gt;&lt;p&gt;&lt;span class=\"fr-math-v2 fr-draggable\" contenteditable=\"false\" data-original-math=\"\\(\\frac{1}{5}\\)\" draggable=\"true\"&gt;\\(\\frac{1}{5}\\)&lt;/span&gt; se lê como &lt;i&gt;um quinto.&lt;/i&gt;&lt;/p&gt;","seed":{"parameters":[{"name":"Q1","label":null,"min":2,"max":12,"step":1},{"name":"Q2","label":null,"min":2,"max":12,"step":1},{"name":"Q3","label":null,"min":2,"max":12,"step":1},{"name":"Q4","label":null,"min":2,"max":12,"step":1}],"calculated":[{"name":"A1","label":"&lt;span class=\"fr-math-v2 fr-draggable\" contenteditable=\"false\" data-original-math=\"\\(\\frac{1}{{{Q1}}}\\)\" draggable=\"true\"&gt;\\(\\frac{1}{{{Q1}}}\\)&lt;/span&gt; se lê como &lt;i&gt;{{function}}&lt;/i&gt;.","function":"Lemonlib.fractionToWords(1, {{Q1}}, 'pt')","incorrect":true},{"name":"A2","label":"&lt;span class=\"fr-math-v2 fr-draggable\" contenteditable=\"false\" data-original-math=\"\\(\\frac{1}{{{Q2}}}\\)\" draggable=\"true\"&gt;\\(\\frac{1}{{{Q2}}}\\)&lt;/span&gt; se lê como &lt;i&gt;{{function}}&lt;/i&gt;.","function":"Lemonlib.fractionToWords(1, {{Q2}}, 'pt')","incorrect":true},{"name":"A3","label":"{{Q3}}º se lê como &lt;i&gt;{{function}}&lt;/i&gt;.","function":"Lemonlib.fractionToWords(1, {{Q3}}, 'pt')"},{"name":"A4","label":"&lt;span class=\"fr-math-v2 fr-draggable\" contenteditable=\"false\" data-original-math=\"\\(\\frac{1}{10}\\)\" draggable=\"true\"&gt;\\(\\frac{1}{10}\\)&lt;/span&gt; se lê como &lt;i&gt;um décimo primeiro.&lt;/i&gt;"},{"name":"A5","label":"&lt;span class=\"fr-math-v2 fr-draggable\" contenteditable=\"false\" data-original-math=\"\\(\\frac{1}{{{Q4}}}\\)\" draggable=\"true\"&gt;\\(\\frac{1}{{{Q4}}}\\)&lt;/span&gt; se lê como &lt;i&gt;{{function}}&lt;/i&gt;.","function":"Lemonlib.fractionToWords(1, {{Q3}}+1, 'pt')"}],"uniques":true},"algorithm":{"name":"trueFalse","template":"Multiple choice – standard","params":{"countCorrect":1,"countIncorrect":2,"showCheckIcon":false,
            "columns": 3
        }
    }
}</t>
  </si>
  <si>
    <t>Escribe en forma de fracción &lt;i&gt;{{T1}}.&lt;/i&gt;</t>
  </si>
  <si>
    <t>La fracción es {{A1}}.</t>
  </si>
  <si>
    <t>Q1= min = 2; max = 12; step 1</t>
  </si>
  <si>
    <t>T1 = Lemonlib.fractionToWords({1}, {{Q1}}, 'es')
A1 = \\frac{1}{{{Q1}}}</t>
  </si>
  <si>
    <t>{"id":"M4-NyO-39e-E-1","stimulus":"&lt;p&gt;Escreva &lt;i&gt;{{T1}}&lt;/i&gt; em forma de fração.&lt;/p&gt;","template":"&lt;p&gt;A fração é {{response}}.&lt;/p&gt;","hint":"&lt;p&gt;Para ler uma fração com 1 no numerador, comece dizendo &lt;i&gt;um&lt;/i&gt; seguido do número que indica o denominador.&lt;/p&gt;","feedback":"&lt;p&gt;Alguns exemplos de como ler uma fração com numerador 1 são:&lt;/p&gt;&lt;p&gt;&lt;span class=\"fr-math-v2 fr-draggable\" contenteditable=\"false\" data-original-math=\"\\(\\frac{1}{2}\\)\" draggable=\"true\"&gt;\\(\\frac{1}{2}\\)&lt;/span&gt; se lê como &lt;i&gt;um meio.&lt;/i&gt;&lt;/p&gt;&lt;p&gt;&lt;span class=\"fr-math-v2 fr-draggable\" contenteditable=\"false\" data-original-math=\"\\(\\frac{1}{3}\\)\" draggable=\"true\"&gt;\\(\\frac{1}{3}\\)&lt;/span&gt; se lê como &lt;i&gt;um terço.&lt;/i&gt;&lt;/p&gt;&lt;p&gt;&lt;span class=\"fr-math-v2 fr-draggable\" contenteditable=\"false\" data-original-math=\"\\(\\frac{1}{4}\\)\" draggable=\"true\"&gt;\\(\\frac{1}{4}\\)&lt;/span&gt; se lê como &lt;i&gt;um quarto.&lt;/i&gt;&lt;/p&gt;&lt;p&gt;&lt;span class=\"fr-math-v2 fr-draggable\" contenteditable=\"false\" data-original-math=\"\\(\\frac{1}{5}\\)\" draggable=\"true\"&gt;\\(\\frac{1}{5}\\)&lt;/span&gt; se lê como &lt;i&gt;um quinto.&lt;/i&gt;&lt;/p&gt;","seed":{"parameters":[{"name":"Q1","label":null,"min":2,"max":12,"step":1}],"calculated":[{"name":"T1","label":"{{function}}","function":"Lemonlib.fractionToWords(1, {{Q1}}, 'pt')","temp":true},{"name":"A1","label":"{{function}}","function":"\\frac{1}{{{Q1}}}"}],"uniques":true},"algorithm":{"name":"calculateOperation","params":{"method":"equivLiteral","keyboard":"INTERMEDIATE"}}}</t>
  </si>
  <si>
    <t>Martina dedica {{T1}} de la tarde a leer. ¿Cómo se expresa esta cantidad en forma de fracción?</t>
  </si>
  <si>
    <t>Se expresa como {{A1}}.</t>
  </si>
  <si>
    <t>T1 = Lemonlib.fractionToWords(1, {{Q1}}, 'es')
A1 = \\frac{1}{{{Q1}}}</t>
  </si>
  <si>
    <t>{"id":"M4-NyO-39e-A-1","stimulus":"&lt;p&gt;Marcela passa {{T1}} da tarde dela lendo. Como esse valor é expresso em forma de fração?&lt;/p&gt;","template":"&lt;p&gt;É expresso como {{response}}.&lt;/p&gt;","hint":"&lt;p&gt;Para ler uma fração com 1 no numerador, comece dizendo &lt;i&gt;um&lt;/i&gt; seguido do número que indica o denominador.&lt;/p&gt;","feedback":"&lt;p&gt;Alguns exemplos de como ler uma fração com numerador 1 são:&lt;/p&gt;&lt;p&gt;&lt;span class=\"fr-math-v2 fr-draggable\" contenteditable=\"false\" data-original-math=\"\\(\\frac{1}{2}\\)\" draggable=\"true\"&gt;\\(\\frac{1}{2}\\)&lt;/span&gt; se lê como &lt;i&gt;um meio.&lt;/i&gt;&lt;/p&gt;&lt;p&gt;&lt;span class=\"fr-math-v2 fr-draggable\" contenteditable=\"false\" data-original-math=\"\\(\\frac{1}{3}\\)\" draggable=\"true\"&gt;\\(\\frac{1}{3}\\)&lt;/span&gt; se lê como &lt;i&gt;um terço.&lt;/i&gt;&lt;/p&gt;&lt;p&gt;&lt;span class=\"fr-math-v2 fr-draggable\" contenteditable=\"false\" data-original-math=\"\\(\\frac{1}{4}\\)\" draggable=\"true\"&gt;\\(\\frac{1}{4}\\)&lt;/span&gt; se lê como &lt;i&gt;um quarto.&lt;/i&gt;&lt;/p&gt;&lt;p&gt;&lt;span class=\"fr-math-v2 fr-draggable\" contenteditable=\"false\" data-original-math=\"\\(\\frac{1}{5}\\)\" draggable=\"true\"&gt;\\(\\frac{1}{5}\\)&lt;/span&gt; se lê como &lt;i&gt;um quinto.&lt;/i&gt;&lt;/p&gt;","seed":{"parameters":[{"name":"Q1","label":null,"min":2,"max":12,"step":1}],"calculated":[{"name":"T1","label":"{{function}}","function":"Lemonlib.fractionToWords(1, {{Q1}}, 'pt')","temp":true},{"name":"A1","label":"{{function}}","function":"\\frac{1}{{{Q1}}}"}],"uniques":true},"algorithm":{"name":"calculateOperation","params":{"method":"equivLiteral","keyboard":"INTERMEDIATE"}}}</t>
  </si>
  <si>
    <t>Para hacer un bizcocho se utiliza una mezcla de harinas y la harina de maiz supone {{T1}} del total. ¿Cómo se expresa esta cantidad en forma de fracción?</t>
  </si>
  <si>
    <t>T1 = Lemonlib.fractionToWords({1, {{Q1}}, 'es')
A1 = \\frac{1}{{{Q1}}}</t>
  </si>
  <si>
    <t>{"id":"M4-NyO-39e-A-2","stimulus":"&lt;p&gt;Para fazer um bolo, utiliza-se uma mistura de farinha de trigo e farinha de milho em que a farinha de trigo deve ser {{T1}} da mistura. Como esse valor é expresso em fração?&lt;/p&gt;","template":"&lt;p&gt;É expresso como {{response}}.&lt;/p&gt;","hint":"&lt;p&gt;Para ler uma fração com 1 no numerador, comece dizendo &lt;i&gt;um&lt;/i&gt; seguido do número que indica o denominador.&lt;/p&gt;","feedback":"&lt;p&gt;Alguns exemplos de como ler uma fração com numerador 1 são:&lt;/p&gt;&lt;p&gt;&lt;span class=\"fr-math-v2 fr-draggable\" contenteditable=\"false\" data-original-math=\"\\(\\frac{1}{2}\\)\" draggable=\"true\"&gt;\\(\\frac{1}{2}\\)&lt;/span&gt; se lê como &lt;i&gt;um meio.&lt;/i&gt;&lt;/p&gt;&lt;p&gt;&lt;span class=\"fr-math-v2 fr-draggable\" contenteditable=\"false\" data-original-math=\"\\(\\frac{1}{3}\\)\" draggable=\"true\"&gt;\\(\\frac{1}{3}\\)&lt;/span&gt; se lê como &lt;i&gt;um terço.&lt;/i&gt;&lt;/p&gt;&lt;p&gt;&lt;span class=\"fr-math-v2 fr-draggable\" contenteditable=\"false\" data-original-math=\"\\(\\frac{1}{4}\\)\" draggable=\"true\"&gt;\\(\\frac{1}{4}\\)&lt;/span&gt; se lê como &lt;i&gt;um quarto.&lt;/i&gt;&lt;/p&gt;&lt;p&gt;&lt;span class=\"fr-math-v2 fr-draggable\" contenteditable=\"false\" data-original-math=\"\\(\\frac{1}{5}\\)\" draggable=\"true\"&gt;\\(\\frac{1}{5}\\)&lt;/span&gt; se lê como &lt;i&gt;um quinto.&lt;/i&gt;&lt;/p&gt;","seed":{"parameters":[{"name":"Q1","label":null,"min":2,"max":12,"step":1}],"calculated":[{"name":"T1","label":"{{function}}","function":"Lemonlib.fractionToWords(1, {{Q1}}, 'pt')","temp":true},{"name":"A1","label":"{{function}}","function":"\\frac{1}{{{Q1}}}"}],"uniques":true},"algorithm":{"name":"calculateOperation","params":{"method":"equivLiteral","keyboard":"INTERMEDIATE"}}}</t>
  </si>
  <si>
    <t>Andrea se ha pasado {{T1}} del viaje en París haciendo fotos. ¿Cómo se expresa esta cantidad en forma de fracción?</t>
  </si>
  <si>
    <t>{"id":"M4-NyO-39e-A-3","stimulus":"&lt;p&gt;Andrea passou {{T1}} da viagem dela a Salvador tirando fotos. Como esse valor é expresso em fração?&lt;/p&gt;","template":"&lt;p&gt;É expresso como {{response}}.&lt;/p&gt;","hint":"&lt;p&gt;Para ler uma fração com 1 no numerador, comece dizendo &lt;i&gt;um&lt;/i&gt; seguido do número que indica o denominador.&lt;/p&gt;","feedback":"&lt;p&gt;Alguns exemplos de como ler uma fração com numerador 1 são:&lt;/p&gt;&lt;p&gt;&lt;span class=\"fr-math-v2 fr-draggable\" contenteditable=\"false\" data-original-math=\"\\(\\frac{1}{2}\\)\" draggable=\"true\"&gt;\\(\\frac{1}{2}\\)&lt;/span&gt; se lê como &lt;i&gt;um meio.&lt;/i&gt;&lt;/p&gt;&lt;p&gt;&lt;span class=\"fr-math-v2 fr-draggable\" contenteditable=\"false\" data-original-math=\"\\(\\frac{1}{3}\\)\" draggable=\"true\"&gt;\\(\\frac{1}{3}\\)&lt;/span&gt; se lê como &lt;i&gt;um terço.&lt;/i&gt;&lt;/p&gt;&lt;p&gt;&lt;span class=\"fr-math-v2 fr-draggable\" contenteditable=\"false\" data-original-math=\"\\(\\frac{1}{4}\\)\" draggable=\"true\"&gt;\\(\\frac{1}{4}\\)&lt;/span&gt; se lê como &lt;i&gt;um quarto.&lt;/i&gt;&lt;/p&gt;&lt;p&gt;&lt;span class=\"fr-math-v2 fr-draggable\" contenteditable=\"false\" data-original-math=\"\\(\\frac{1}{5}\\)\" draggable=\"true\"&gt;\\(\\frac{1}{5}\\)&lt;/span&gt; se lê como &lt;i&gt;um quinto.&lt;/i&gt;&lt;/p&gt;","seed":{"parameters":[{"name":"Q1","label":null,"min":2,"max":12,"step":1}],"calculated":[{"name":"T1","label":"{{function}}","function":"Lemonlib.fractionToWords(1, {{Q1}}, 'pt')","temp":true},{"name":"A1","label":"{{function}}","function":"\\frac{1}{{{Q1}}}"}],"uniques":true},"algorithm":{"name":"calculateOperation","params":{"method":"equivLiteral","keyboard":"INTERMEDIATE"}}}</t>
  </si>
  <si>
    <t>M4-MyM-1a</t>
  </si>
  <si>
    <t>Elige la unidad más adecuada para la expresión de una medida de longitud</t>
  </si>
  <si>
    <t>Señala si las siguientes afirmaciones son verdaderas o falsas.
Un campo de fútbol puede medir entre 90 y 120 m de largo.*
Una hormiga suele medir entre 2 y 10 mm de largo.*
Una mesa puede medir alrededor de 70 cm de alto.*
Un lápiz suele medir entre 10 y 18 cm.*
Una puerta puede medir alrededor de 20 dm de alto.*
Un campo de fútbol puede medir entre 90 y 120 {{Q1}} de largo.
Una hormiga suele medir entre 2 y 10 {{Q2}} de largo.
Una mesa puede medir alrededor de 70 {{Q3}} de alto.
Un lápiz suele medir entre 10 y 18 {{Q4}}.
Una puerta puede medir alrededor de 20 {{Q5}} de alto.
(se ven 3 opciones, 2 correctas)</t>
  </si>
  <si>
    <t>Q1 = list = km, hm, cm, mm
Q2 = list = km, hm, dam, m, dm, cm
Q3 = list = km, hm, dam, m, dm
Q4 = list = km, hm, dam, m, dm, mm
Q5 = list = km, hm, dam, m, cm, mm</t>
  </si>
  <si>
    <t>Las unidades de longitud son:
(Tabla con las unidades: km, hm, dam, m, dm, cm, mm)</t>
  </si>
  <si>
    <t>&lt;p&gt;Para estimar unidades de longitud, hay que tener en cuenta que:&lt;/p&gt;
Imagen: M4-MyM-1b-1
- Si falla A5:
Un campo de fútbol suele medir entre 90 y 120 m de largo.
- Si falla A6:
Una hormiga suele medir entre 2 y 10 mm de largo.
- Si falla A7:
Una mesa suele medir alrededor de 70 cm de alto.
- Si falla A8:
Un lápiz suele medir entre 10 y 18 cm.
- Si falla A9:
Una puerta suele medir alrededor de 20 dm de alto.</t>
  </si>
  <si>
    <t>Magnitudes y medida</t>
  </si>
  <si>
    <t>{"id":"M4-MyM-1a-I-1","stimulus":"&lt;p&gt;Indique se as seguintes afirmações são verdadeiras ou falsas.&lt;/p&gt;","hint":"&lt;p&gt;As unidades de comprimento são:&lt;/p&gt;&lt;div style=\"margin-top: 10px; display:flex; justify-content:center;\"&gt;&lt;table style=\"width: 100%;\"&gt;&lt;tbody&gt;&lt;tr&gt;&lt;td style=\"width: 14.2857%; text-align: center; background-color: #FEA487; color: white;\"&gt;km&lt;/td&gt;&lt;td style=\"width: 14.2857%; text-align: center; background-color: #FEA487; color: white;\"&gt;hm&lt;/td&gt;&lt;td style=\"width: 14.2857%; text-align: center; background-color: #FEA487; color: white;\"&gt;dam&lt;/td&gt;&lt;td style=\"width: 14.2857%; text-align: center; background-color: #FEA487; color: white;\"&gt;m&lt;/td&gt;&lt;td style=\"width: 14.2857%; text-align: center; background-color: #FEA487; color: white;\"&gt;dm&lt;/td&gt;&lt;td style=\"width: 14.2857%; text-align: center; background-color: #FEA487; color: white;\"&gt;cm&lt;/td&gt;&lt;td style=\"width: 14.2857%; text-align: center; background-color: #FEA487; color: white;\"&gt;mm&lt;/td&gt;&lt;/tr&gt;&lt;/tbody&gt;&lt;/table&gt;&lt;/div&gt;","feedback":"&lt;p&gt;Para estimar unidades de comprimento, lembre-se de que:&lt;/p&gt;&lt;div style=\"display:flex; justify-content:center;\"&gt;&lt;img src=\"https://blueberry-assets.oneclick.es/M4_MyM_1b_1.svg\" width=\"450\"&gt;&lt;/img&gt;&lt;/div&gt;","seed":{"parameters":[{"name":"Q1","label":null,"list":["km","hm","cm","mm"]},{"name":"Q2","label":null,"list":["km","hm","dam","m","dm","cm"]},{"name":"Q3","label":null,"list":["km","hm","dam","m","dm"]},{"name":"Q4","label":null,"list":["km","hm","dam","m","dm","mm"]},{"name":"Q5","label":null,"list":["km","hm","dam","m","cm","mm"]}],"calculated":[{"name":"A1","label":"Um campo de futebol pode medir entre 90 e 120 m de comprimento.","function":""},{"name":"A2","label":"Uma formiga geralmente tem entre 2 e 10 mm de comprimento.","function":""},{"name":"A3","label":"Uma mesa pode ter cerca de 70 cm de altura.","function":""},{"name":"A4","label":"Um lápis geralmente tem entre 10 e 18 cm.","function":""},{"name":"A5","label":"Uma porta pode ter cerca de 20 dm de altura..","function":""},{"name":"A6","label":"Um campo de futebol pode medir entre 90 e 120 {{Q1}} de comprimento.","function":"","incorrect":true,"feedback":"&lt;p&gt;Um campo de futebol geralmente tem entre 90 e 120 m de comprimento.&lt;/p&gt;"},{"name":"A7","label":"Uma formiga geralmente tem entre 2 e 10 {{Q2}} de comprimento.","function":"","incorrect":true,"feedback":"&lt;p&gt;Uma formiga geralmente tem entre 2 e 10 mm de comprimento.&lt;/p&gt;"},{"name":"A8","label":"Uma mesa pode ter cerca de 70 {{Q3}} de altura.","function":"","incorrect":true,"feedback":"&lt;p&gt;Uma mesa geralmente tem cerca de 70 cm de altura.&lt;/p&gt;"},{"name":"A9","label":"Um lápis geralmente mede entre 10 e 18 {{Q4}}.","function":"","incorrect":true,"feedback":"&lt;p&gt;Um lápis geralmente tem entre 10 e 18 cm.&lt;/p&gt;"},{"name":"A10","label":"Uma porta pode ter cerca de 20 {{Q5}} de altura.","function":"","incorrect":true,"feedback":"&lt;p&gt;Uma porta geralmente tem cerca de 20 dm de altura.&lt;/p&gt;"}],"uniques":true},"algorithm":{"name":"trueFalse","template":"Choice matrix – inline","params":{"countCorrect":2,"countIncorrect":1,"options":["Verdadeira","Falsa"]}}}</t>
  </si>
  <si>
    <t>Escribe, en su forma abreviada, en cuál de estas unidades de longitud se expresan mejor las siguientes medidas.
Recuadrar (kilómetros, metros, milímetros)
{{Q1}} se expresa en {{A1}}.
{{Q2}} se expresa en {{A2}}.
{{Q3}} se expresa en {{A3}}.</t>
  </si>
  <si>
    <t>Q1: La longitud de un tornillo, El diámetro de una moneda, El tamaño de un mosquito, El diámetro de un huevo de codorniz
Q2: La altura de una cascada, La longitud de una cama, La profundidad de un lago
Q3: El perímetro de una isla, El recorrido de una maratón, La distancia entre dos países</t>
  </si>
  <si>
    <t>A1 = "mm"
A2 = "m"
A3 = "km"</t>
  </si>
  <si>
    <t>&lt;p&gt;Para estimar unidades de longitud, hay que tener en cuenta que:&lt;/p&gt;
Imagen: M4-MyM-1b-1</t>
  </si>
  <si>
    <t>{"id":"M4-MyM-1a-E-1","stimulus":"&lt;p&gt;Escreva, na forma abreviada, em qual dessas unidades de comprimento as seguintes medidas são melhor expressas.&lt;/p&gt;&lt;div style=\"margin-top: 10px; display:flex; justify-content:center;\"&gt;&lt;table style=\"width: 50%; background: none !important;\"&gt;&lt;tbody&gt;&lt;tr&gt;&lt;td style=\"width: 33.3%; text-align:center; border: none; background: none !important;\"&gt;quilômetros&lt;/td&gt;&lt;td style=\"width: 33.3%; text-align:center; border: none; background: none !important;\"&gt;metros&lt;/td&gt;&lt;td style=\"width: 33.3%; text-align:center; border: none; background: none !important;\"&gt;milímetros&lt;/td&gt;&lt;/tr&gt;&lt;/tbody&gt;&lt;/table&gt;&lt;/div&gt;","template":"&lt;p&gt;{{Q1}} se expressa em {{response}}.&lt;/p&gt;&lt;p&gt;{{Q2}} se expressa em {{response}}.&lt;/p&gt;&lt;p&gt;{{Q3}} se expressa em {{response}}.&lt;/p&gt;","hint":"&lt;p&gt;As unidades de comprimento são:&lt;/p&gt;&lt;div style=\"margin-top: 10px; display:flex; justify-content:center;\"&gt;&lt;table style=\"width: 100%;\"&gt;&lt;tbody&gt;&lt;tr&gt;&lt;td style=\"width: 14.2857%; text-align: center; background-color: #FEA487; color: white;\"&gt;km&lt;/td&gt;&lt;td style=\"width: 14.2857%; text-align: center; background-color: #FEA487; color: white;\"&gt;hm&lt;/td&gt;&lt;td style=\"width: 14.2857%; text-align: center; background-color: #FEA487; color: white;\"&gt;dam&lt;/td&gt;&lt;td style=\"width: 14.2857%; text-align: center; background-color: #FEA487; color: white;\"&gt;m&lt;/td&gt;&lt;td style=\"width: 14.2857%; text-align: center; background-color: #FEA487; color: white;\"&gt;dm&lt;/td&gt;&lt;td style=\"width: 14.2857%; text-align: center; background-color: #FEA487; color: white;\"&gt;cm&lt;/td&gt;&lt;td style=\"width: 14.2857%; text-align: center; background-color: #FEA487; color: white;\"&gt;mm&lt;/td&gt;&lt;/tr&gt;&lt;/tbody&gt;&lt;/table&gt;&lt;/div&gt;","feedback":"&lt;p&gt;Para estimar unidades de comprimento, lembre-se de que:&lt;/p&gt;&lt;div style=\"display:flex; justify-content:center;\"&gt;&lt;img src=\"https://blueberry-assets.oneclick.es/M4_MyM_1b_1.svg\" width=\"450\"&gt;&lt;/img&gt;&lt;/div&gt;","seed":{"parameters":[{"name":"Q1","label":null,"list":["O comprimento de um parafuso","O diâmetro de uma moeda","O comprimento de um mosquito","O diâmetro de um ovo de codorna"]},{"name":"Q2","label":null,"list":["A altura de uma cachoeira","O comprimento de uma cama","A profundidade de um lago"]},{"name":"Q3","label":null,"list":["O perímetro de uma ilha","O percurso de uma maratona","A distância entre dois países"]}],"calculated":[{"name":"A1","label":"mm"},{"name":"A2","label":"m"},{"name":"A3","label":"km"}],"uniques":true},"algorithm":{"name":"calculateOperation","template":"Cloze with text"}}</t>
  </si>
  <si>
    <t>Q1: El perímetro de una isla, El recorrido de una maratón, La distancia entre dos países
Q2: La altura de una cascada, La longitud de una cama, La profundidad de un lago
Q3: La longitud de un tornillo, El diámetro de una moneda, El tamaño de un mosquito, El diámetro de un huevo de codorniz</t>
  </si>
  <si>
    <t>A1 = "km"
A2 = "m"
A3 = "mm"</t>
  </si>
  <si>
    <t>{"id":"M4-MyM-1a-E-2","stimulus":"&lt;p&gt;Escreva, na forma abreviada, em qual dessas unidades de comprimento as seguintes medidas são melhor expressas.&lt;/p&gt;&lt;div style=\"margin-top: 10px; display:flex; justify-content:center;\"&gt;&lt;table style=\"width: 50%; background: none !important;\"&gt;&lt;tbody&gt;&lt;tr&gt;&lt;td style=\"width: 33.3%; text-align:center; border: none; background: none !important;\"&gt;quilômetros&lt;/td&gt;&lt;td style=\"width: 33.3%; text-align:center; border: none; background: none !important;\"&gt;metros&lt;/td&gt;&lt;td style=\"width: 33.3%; text-align:center; border: none; background: none !important;\"&gt;milímetros&lt;/td&gt;&lt;/tr&gt;&lt;/tbody&gt;&lt;/table&gt;&lt;/div&gt;","template":"&lt;p&gt;{{Q1}} se expressa em {{response}}.&lt;/p&gt;&lt;p&gt;{{Q2}} se expressa em {{response}}.&lt;/p&gt;&lt;p&gt;{{Q3}} se expressa em {{response}}.&lt;/p&gt;","hint":"&lt;p&gt;As unidades de comprimento são:&lt;/p&gt;&lt;div style=\"margin-top: 10px; display:flex; justify-content:center;\"&gt;&lt;table style=\"width: 100%;\"&gt;&lt;tbody&gt;&lt;tr&gt;&lt;td style=\"width: 14.2857%; text-align: center; background-color: #FEA487; color: white;\"&gt;km&lt;/td&gt;&lt;td style=\"width: 14.2857%; text-align: center; background-color: #FEA487; color: white;\"&gt;hm&lt;/td&gt;&lt;td style=\"width: 14.2857%; text-align: center; background-color: #FEA487; color: white;\"&gt;dam&lt;/td&gt;&lt;td style=\"width: 14.2857%; text-align: center; background-color: #FEA487; color: white;\"&gt;m&lt;/td&gt;&lt;td style=\"width: 14.2857%; text-align: center; background-color: #FEA487; color: white;\"&gt;dm&lt;/td&gt;&lt;td style=\"width: 14.2857%; text-align: center; background-color: #FEA487; color: white;\"&gt;cm&lt;/td&gt;&lt;td style=\"width: 14.2857%; text-align: center; background-color: #FEA487; color: white;\"&gt;mm&lt;/td&gt;&lt;/tr&gt;&lt;/tbody&gt;&lt;/table&gt;&lt;/div&gt;","feedback":"&lt;p&gt;Para estimar unidades de comprimento, lembre-se de que:&lt;/p&gt;&lt;div style=\"display:flex; justify-content:center;\"&gt;&lt;img src=\"https://blueberry-assets.oneclick.es/M4_MyM_1b_1.svg\" width=\"450\"&gt;&lt;/img&gt;&lt;/div&gt;","seed":{"parameters":[{"name":"Q3","label":null,"list":["O comprimento de um parafuso","O diâmetro de uma moeda","O comprimento de um mosquito","O diâmetro de um ovo de codorna"]},{"name":"Q2","label":null,"list":["A altura de uma cachoeira","O comprimento de uma cama","A profundidade de um lago"]},{"name":"Q1","label":null,"list":["O perímetro de uma ilha","O percurso de uma maratona","A distância entre dois países"]}],"calculated":[{"name":"A1","label":"km"},{"name":"A2","label":"m"},{"name":"A3","label":"mm"}],"uniques":true},"algorithm":{"name":"calculateOperation","template":"Cloze with text"}}</t>
  </si>
  <si>
    <t>Q1: La longitud de un tornillo, El diámetro de una moneda, El tamaño de un mosquito, El diámetro de un huevo de codorniz
Q2: El perímetro de una isla, El recorrido de una maratón, La distancia entre dos países
Q3: La altura de una cascada, La longitud de una cama, La profundidad de un lago</t>
  </si>
  <si>
    <t xml:space="preserve">A1 = "mm"
A2 = "km"
A3 = "m"
</t>
  </si>
  <si>
    <t>{"id":"M4-MyM-1a-E-3","stimulus":"&lt;p&gt;Escreva, na forma abreviada, em qual dessas unidades de comprimento as seguintes medidas são melhor expressas.&lt;/p&gt;&lt;div style=\"margin-top: 10px; display:flex; justify-content:center;\"&gt;&lt;table style=\"width: 50%; background: none !important;\"&gt;&lt;tbody&gt;&lt;tr&gt;&lt;td style=\"width: 33.3%; text-align:center; border: none; background: none !important;\"&gt;quilômetros&lt;/td&gt;&lt;td style=\"width: 33.3%; text-align:center; border: none; background: none !important;\"&gt;metros&lt;/td&gt;&lt;td style=\"width: 33.3%; text-align:center; border: none; background: none !important;\"&gt;milímetros&lt;/td&gt;&lt;/tr&gt;&lt;/tbody&gt;&lt;/table&gt;&lt;/div&gt;","template":"&lt;p&gt;{{Q1}} se expressa em {{response}}&lt;/p&gt;&lt;p&gt;{{Q2}} se expressa em {{response}}&lt;/p&gt;&lt;p&gt;{{Q3}} se expressa em {{response}}&lt;/p&gt;","hint":"&lt;p&gt;As unidades de comprimento são:&lt;/p&gt;&lt;div style=\"margin-top: 10px; display:flex; justify-content:center;\"&gt;&lt;table style=\"width: 100%;\"&gt;&lt;tbody&gt;&lt;tr&gt;&lt;td style=\"width: 14.2857%; text-align: center; background-color: #FEA487; color: white;\"&gt;km&lt;/td&gt;&lt;td style=\"width: 14.2857%; text-align: center; background-color: #FEA487; color: white;\"&gt;hm&lt;/td&gt;&lt;td style=\"width: 14.2857%; text-align: center; background-color: #FEA487; color: white;\"&gt;dam&lt;/td&gt;&lt;td style=\"width: 14.2857%; text-align: center; background-color: #FEA487; color: white;\"&gt;m&lt;/td&gt;&lt;td style=\"width: 14.2857%; text-align: center; background-color: #FEA487; color: white;\"&gt;dm&lt;/td&gt;&lt;td style=\"width: 14.2857%; text-align: center; background-color: #FEA487; color: white;\"&gt;cm&lt;/td&gt;&lt;td style=\"width: 14.2857%; text-align: center; background-color: #FEA487; color: white;\"&gt;mm&lt;/td&gt;&lt;/tr&gt;&lt;/tbody&gt;&lt;/table&gt;&lt;/div&gt;","feedback":"&lt;p&gt;Para estimar unidades de comprimento, lembre-se de que:&lt;/p&gt;&lt;div style=\"display:flex; justify-content:center;\"&gt;&lt;img src=\"https://blueberry-assets.oneclick.es/M4_MyM_1b_1.svg\" width=\"450\"&gt;&lt;/img&gt;&lt;/div&gt;","seed":{"parameters":[{"name":"Q1","label":null,"list":["O comprimento de um parafuso","O diâmetro de uma moeda","O comprimento de um mosquito","O diâmetro de um ovo de codorna"]},{"name":"Q3","label":null,"list":["A altura de uma cachoeira","O comprimento de uma cama","A profundidade de um lago"]},{"name":"Q2","label":null,"list":["O perímetro de uma ilha","O percurso de uma maratona","A distância entre dois países"]}],"calculated":[{"name":"A1","label":"mm"},{"name":"A2","label":"km"},{"name":"A3","label":"m"}],"uniques":true},"algorithm":{"name":"calculateOperation","template":"Cloze with text"}}</t>
  </si>
  <si>
    <t>M4-MyM-1b</t>
  </si>
  <si>
    <t>Calcula conversiones de unidades de longitud ()</t>
  </si>
  <si>
    <t>Selecciona la conversión de unidades correcta.</t>
  </si>
  <si>
    <t>{{Q1}} m = {{grupo1}} cm
{{Q2}} dm = {{grupo2}} mm</t>
  </si>
  <si>
    <t>Q1: Mín = 1; Máx = 99; Step = 1
Q2: Mín = 10; Máx = 99; Step = 1</t>
  </si>
  <si>
    <t>grupo 1: A1*|A2|A3
A1 = {{Q1}}*100
A2 = {{Q1}}*1000
A3 = {{Q1}}/100
grupo 2: A4*|A5|A6
A4 = {{Q2}}*100
A5 = {{Q2}}/100
A6 = {{Q2}}*10</t>
  </si>
  <si>
    <t>Las conversiones de unidades de longitud son:
Imagen: M4-MyM-1b-1</t>
  </si>
  <si>
    <t xml:space="preserve">Las conversiones de unidades de longitud son:
Imagen: M4-MyM-1b-1
Si falla grupo 1
&lt;p&gt;{{Q1}} m × 100 = {{A1}} cm&lt;/p&gt;
Si falla grupo 2
&lt;p&gt;{{Q2}} dm × 100 = {{A4}} mm&lt;/p&gt;  </t>
  </si>
  <si>
    <t>{"id":"M4-MyM-1b-I-1","stimulus":"&lt;p&gt;Em cada caso, selecione a conversão de unidade correta.&lt;/p&gt;","template":"&lt;p style=\"text-align: center\"&gt;{{Q1}} m = {{response}} cm&lt;/p&gt;&lt;p style=\"text-align: center\"&gt;{{Q2}} dm = {{response}} mm&lt;/p&gt;","hint":"&lt;p&gt;As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seed":{"parameters":[{"name":"Q1","label":null,"min":1,"max":99,"step":1},{"name":"Q2","label":null,"min":10,"max":99,"step":1}],"calculated":[{"name":"T1","label":"{{function}}","function":"{{Q1}}*100","temp":true},{"name":"T4","label":"{{function}}","function":"{{Q2}}*100","temp":true},{"name":"A1","label":"{{function}}","function":"{{Q1}}*100","group":1},{"name":"A2","label":"{{function}}","function":"{{Q1}}*1000","group":1,"incorrect":true,"feedback":"&lt;p style=\"text-align: center\"&gt;{{Q1}} m × 100 = {{T1}} cm&lt;/p&gt;"},{"name":"A3","label":"{{function}}","function":"{{Q1}}/100","group":1,"incorrect":true,"feedback":"&lt;p style=\"text-align: center\"&gt;{{Q1}} m × 100 = {{T1}} cm&lt;/p&gt;"},{"name":"A4","label":"{{function}}","function":"{{Q2}}*100","group":2},{"name":"A5","label":"{{function}}","function":"{{Q2}}/100","group":2,"incorrect":true,"feedback":"&lt;p style=\"text-align: center\"&gt;{{Q2}} dm × 100 = {{T4}} mm&lt;/p&gt;"},{"name":"A6","label":"{{function}}","function":"{{Q2}}*10","group":2,"incorrect":true,"feedback":"&lt;p style=\"text-align: center\"&gt;{{Q2}} dm × 100 = {{T4}} mm&lt;/p&gt;"}],"uniques":true},"algorithm":{"name":"groupResponses","template":"Cloze with drop down"}}</t>
  </si>
  <si>
    <t>{{Q1}} m = {{grupo1}} mm
{{Q2}} mm = {{grupo2}} cm</t>
  </si>
  <si>
    <t>grupo 1: A1*|A2|A3
A1 = {{Q1}}*1000
A2 = {{Q1}}*100
A3 = {{Q1}}/100
grupo 2: A4*|A5|A6
A4 = {{Q2}}/10
A5 = {{Q2}}*10
A6 = {{Q2}}/100</t>
  </si>
  <si>
    <t>Las conversiones de unidades de longitud son:
Imagen: M4-MyM-1b-1
Si falla grupo 1
&lt;p&gt;{{Q1}} m × 1 000 = {{A1}} mm&lt;/p&gt; 
Si falla grupo 2
&lt;p&gt;{{Q2}} mm : 10 = {{A4}} cm&lt;/p&gt;</t>
  </si>
  <si>
    <t>{"id":"M4-MyM-1b-I-2","stimulus":"&lt;p&gt;Em cada caso, selecione a conversão de unidade correta.&lt;/p&gt;","template":"&lt;p style=\"text-align: center\"&gt;{{Q1}} m = {{response}} mm&lt;/p&gt;&lt;p style=\"text-align: center\"&gt;{{Q2}} mm = {{response}} cm&lt;/p&gt;","hint":"&lt;p&gt;As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seed":{"parameters":[{"name":"Q1","label":null,"min":1,"max":99,"step":1},{"name":"Q2","label":null,"min":10,"max":99,"step":1}],"calculated":[{"name":"T1","label":"{{function}}","function":"{{Q1}}*1000","temp":true},{"name":"T4","label":"{{function}}","function":"{{Q2}}/10","temp":true},{"name":"A1","label":"{{function}}","function":"{{Q1}}*1000","group":1},{"name":"A2","label":"{{function}}","function":"{{Q1}}*100","group":1,"incorrect":true,"feedback":"&lt;p style=\"text-align: center\"&gt;{{Q1}} m × 1 000 = {{T1}} mm&lt;/p&gt;"},{"name":"A3","label":"{{function}}","function":"{{Q1}}/100","group":1,"incorrect":true,"feedback":"&lt;p style=\"text-align: center\"&gt;{{Q1}} m × 1 000 = {{T1}} mm&lt;/p&gt;"},{"name":"A4","label":"{{function}}","function":"{{Q2}}/10","group":2},{"name":"A5","label":"{{function}}","function":"{{Q2}}*10","group":2,"incorrect":true,"feedback":"&lt;p style=\"text-align: center\"&gt;{{Q2}} mm : 10 = {{T4}} cm&lt;/p&gt;"},{"name":"A6","label":"{{function}}","function":"{{Q2}}/100","group":2,"incorrect":true,"feedback":"&lt;p style=\"text-align: center\"&gt;{{Q2}} mm : 10 = {{T4}} cm&lt;/p&gt;"}],"uniques":true},"algorithm":{"name":"groupResponses","template":"Cloze with drop down"}}</t>
  </si>
  <si>
    <t>{{Q1}} m = {{grupo1}} km
{{Q2}} hm = {{grupo2}} dm</t>
  </si>
  <si>
    <t>grupo 1: A1*|A2|A3
A1 = {{Q1}}/1000
A2 = {{Q1}}*1000
A3 = {{Q1}}/100
grupo 2: A4*|A5|A6
A4 = {{Q2}}*1000
A5 = {{Q2}}/1000
A6 = {{Q2}}/100</t>
  </si>
  <si>
    <t>Las conversiones de unidades de longitud son:
Imagen: M4-MyM-1b-1
Si falla grupo 1
&lt;p&gt;{{Q1}} m : 1 000 = {{A1}} km&lt;/p&gt; 
Si falla grupo 2
&lt;p&gt;{{Q2}} hm × 1 000 = {{A4}} dm&lt;/p&gt;</t>
  </si>
  <si>
    <t>{"id":"M4-MyM-1b-I-3","stimulus":"&lt;p&gt;Em cada caso, selecione a conversão de unidade correta.&lt;/p&gt;","template":"&lt;p style=\"text-align: center\"&gt;{{Q1}} m = {{response}} km&lt;/p&gt;&lt;p style=\"text-align: center\"&gt;{{Q2}} hm = {{response}} dm&lt;/p&gt;","hint":"&lt;p&gt;As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seed":{"parameters":[{"name":"Q1","label":null,"min":1,"max":99,"step":1},{"name":"Q2","label":null,"min":10,"max":99,"step":1}],"calculated":[{"name":"T1","label":"{{function}}","function":"{{Q1}}/1000","temp":true},{"name":"T4","label":"{{function}}","function":"{{Q2}}*1000","temp":true},{"name":"A1","label":"{{function}}","function":"{{Q1}}/1000","group":1},{"name":"A2","label":"{{function}}","function":"{{Q1}}*1000","group":1,"incorrect":true,"feedback":"&lt;p style=\"text-align: center\"&gt;{{Q1}} m : 1 000 = {{T1}} km&lt;/p&gt;"},{"name":"A3","label":"{{function}}","function":"{{Q1}}/100","group":1,"incorrect":true,"feedback":"&lt;p style=\"text-align: center\"&gt;{{Q1}} m : 1 000 = {{T1}} km&lt;/p&gt;"},{"name":"A4","label":"{{function}}","function":"{{Q2}}*1000","group":2},{"name":"A5","label":"{{function}}","function":"{{Q2}}/1000","group":2,"incorrect":true,"feedback":"&lt;p style=\"text-align: center\"&gt;{{Q2}} hm × 1 000 = {{T4}} dm&lt;/p&gt;"},{"name":"A6","label":"{{function}}","function":"{{Q2}}/100","group":2,"incorrect":true,"feedback":"&lt;p style=\"text-align: center\"&gt;{{Q2}} hm × 1 000 = {{T4}} dm&lt;/p&gt;"}],"uniques":true},"algorithm":{"name":"groupResponses","template":"Cloze with drop down"}}</t>
  </si>
  <si>
    <t>Calcula las conversiones de las siguientes longitudes.</t>
  </si>
  <si>
    <t>{{Q1}} m = {{A1}} dm
{{Q2}} mm = {{A2}} dm</t>
  </si>
  <si>
    <t>Q1: Mín = 10; Máx = 99; Step: 1
Q2: Mín = 10; Máx = 99; Step: 1</t>
  </si>
  <si>
    <t>A1 = {{Q1}}*10
A2 = {{Q1}}/100</t>
  </si>
  <si>
    <t>Las conversiones de unidades de longitud son:
Imagen: M4-MyM-1b-1
Si falla A1:
{{Q1}} m × 10 = {{A1}} dm
Si falla A2:
{{Q2}} mm : 100 = {{A2}} dm</t>
  </si>
  <si>
    <t>{"id":"M4-MyM-1b-E-1","stimulus":"&lt;p&gt;Calcule as conversões de unidades das seguintes medidas de comprimento.&lt;/p&gt;","template":"&lt;p style=\"text-align: center\"&gt;{{Q1}} m = {{response}} dm&lt;/p&gt;&lt;p style=\"text-align: center\"&gt;{{Q2}} mm = {{response}} dm&lt;/p&gt;","hint":"&lt;p&gt;As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width=\"450\"&gt;&lt;/img&gt;&lt;/div&gt;","seed":{"parameters":[{"name":"Q1","label":null,"min":10,"max":99,"step":1},{"name":"Q2","label":null,"min":10,"max":99,"step":1}],"calculated":[{"name":"A1","label":"{{function}}","function":"{{Q1}}*10","feedback":"{{Q1}} m × 10 = {{function}} dm"},{"name":"A2","label":"{{function}}","function":"{{Q2}}/100","feedback":"{{Q2}} mm : 100 = {{function}} dm"}],"uniques":true},"algorithm":{"name":"calculateOperation","params":{"method":"equivLiteral","keyboard":"INTERMEDIATE"}}}</t>
  </si>
  <si>
    <t>{{Q1}} m = {{A1}} cm
{{Q2}} dam = {{A2}} hm</t>
  </si>
  <si>
    <t>A1 = {{Q1}}*100
A2 = {{Q1}}/10</t>
  </si>
  <si>
    <t>Las conversiones de unidades de longitud son:
Imagen: M4-MyM-1b-1
Si falla A1:
{{Q1}} m × 100 = {{A1}} cm
Si falla A2:
{{Q2}} dam : 10 = {{A2}} hm</t>
  </si>
  <si>
    <t>{"id":"M4-MyM-1b-E-2","stimulus":"&lt;p&gt;Calcule as conversões de unidades das seguintes medidas de comprimento.&lt;/p&gt;","template":"&lt;p style=\"text-align: center\"&gt;{{Q1}} m = {{response}} cm&lt;/p&gt;&lt;p style=\"text-align: center\"&gt;{{Q2}} dam = {{response}} hm&lt;/p&gt;","hint":"&lt;p&gt;As conversões de unidade de comprimento são:&lt;/p&gt;&lt;div style=\"display:flex; justify-content:center;\"&gt;&lt;img src=\"https://blueberry-assets.oneclick.es/M4_MyM_1b_1.svg\" width=\"450\"&gt;&lt;/img&gt;&lt;/div&gt;","feedback":"&lt;pAs conversões de unidade de comprimento são:&lt;/p&gt;&lt;div style=\"display:flex; justify-content:center;\"&gt;&lt;img src=\"https://blueberry-assets.oneclick.es/M4_MyM_1b_1.svg\" width=\"450\"&gt;&lt;/img&gt;&lt;/div&gt;","seed":{"parameters":[{"name":"Q1","label":null,"min":10,"max":99,"step":1},{"name":"Q2","label":null,"min":10,"max":99,"step":1}],"calculated":[{"name":"A1","label":"{{function}}","function":"{{Q1}}*100","feedback":"{{Q1}} m × 100 = {{function}} cm"},{"name":"A2","label":"{{function}}","function":"{{Q2}}/10","feedback":"{{Q2}} dam : 10 = {{function}} hm"}],"uniques":true},"algorithm":{"name":"calculateOperation","params":{"method":"equivLiteral","keyboard":"INTERMEDIATE"}}}</t>
  </si>
  <si>
    <t>{{Q1}} m = {{A1}} km
{{Q2}} dm = {{A2}} dam</t>
  </si>
  <si>
    <t>A1 = {{Q1}}/1000
A2 = {{Q1}}/100</t>
  </si>
  <si>
    <t>Las conversiones de unidades de longitud son:
Imagen: M4-MyM-1b-1
Si falla A1:
{{Q1}} m : 1 000 = {{A1}} km
Si falla A2:
{{Q2}} dm : 100 = {{A2}} dam</t>
  </si>
  <si>
    <t>{"id":"M4-MyM-1b-E-3","stimulus":"&lt;p&gt;Calcule as conversões de unidades das seguintes medidas de comprimento.&lt;/p&gt;","template":"&lt;p style=\"text-align: center\"&gt;{{Q1}} m = {{response}} km&lt;/p&gt;&lt;p style=\"text-align: center\"&gt;{{Q2}} dm = {{response}} dam&lt;/p&gt;","hint":"&lt;p&gt;As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width=\"450\"&gt;&lt;/img&gt;&lt;/div&gt;","seed":{"parameters":[{"name":"Q1","label":null,"min":10,"max":99,"step":1},{"name":"Q2","label":null,"min":10,"max":99,"step":1}],"calculated":[{"name":"A1","label":"{{function}}","function":"{{Q1}}/1000","feedback":"{{Q1}} m : 1 000 = {{function}} km"},{"name":"A2","label":"{{function}}","function":"{{Q2}}/100","feedback":"{{Q2}} dm : 100 = {{function}} dam"}],"uniques":true},"algorithm":{"name":"calculateOperation","params":{"method":"equivLiteral","keyboard":"INTERMEDIATE"}}}</t>
  </si>
  <si>
    <t>El hermano pequeño de Samuel, Aimar, mide {{Q1}} cm. ¿Cuántos milímetros son?</t>
  </si>
  <si>
    <t>Aimar mide {{A1}} mm.</t>
  </si>
  <si>
    <t>Q1= Min= 90; Max= 120; Step= 1</t>
  </si>
  <si>
    <t>{{A1}} = {{Q1}}*10</t>
  </si>
  <si>
    <t>Las conversiones de unidades de longitud son:
Imagen: M4-MyM-1b-1
{{Q1}} cm × 10 = {{A1}} mm</t>
  </si>
  <si>
    <t>{"id":"M4-MyM-1b-A-1","stimulus":"&lt;p&gt;O irmão mais novo de Samuel, Igor, tem {{Q1}} cm de altura. A quantos milímetros equivale essa medida?&lt;/p&gt;","template":"&lt;p&gt;Igor mede {{response}} mm.&lt;/p&gt;","hint":"&lt;p&gt;As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width=\"450\"&gt;&lt;/img&gt;&lt;/div&gt;&lt;p style=\"text-align: center\"&gt;{{Q1}} cm × 10 = {{A1}} mm&lt;/p&gt;","seed":{"parameters":[{"name":"Q1","label":null,"min":90,"max":120,"step":1}],"calculated":[{"name":"A1","label":"{{function}}","function":"{{Q1}}*10"}],"uniques":true},"algorithm":{"name":"calculateOperation","params":{"method":"equivLiteral","keyboard":"INTERMEDIATE"}}}</t>
  </si>
  <si>
    <t>La distancia entre la casa de Pablo y el polideportivo es de {{Q1}} m. ¿Cuántos kilómetros son?</t>
  </si>
  <si>
    <t>Son {{A1}} km.</t>
  </si>
  <si>
    <t>Q1= Min= 2500; Max= 3500; Step= 1</t>
  </si>
  <si>
    <t>{{A1}} = {{Q1}}/1000</t>
  </si>
  <si>
    <t>Las conversiones de unidades de longitud son:
Imagen: M4-MyM-1b-1
{{Q1}} m : 1 000 = {{A1}} km</t>
  </si>
  <si>
    <t>{"id":"M4-MyM-1b-A-2","stimulus":"&lt;p&gt;A distância entre a casa de Paulo e o centro esportivo onde ele pratica natação é de {{Q1}} m. A quantos quilômetros equivale essa medida?&lt;/p&gt;","template":"&lt;p&gt;A distância é de {{response}} km.&lt;/p&gt;","hint":"&lt;p&gt;As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width=\"450\"&gt;&lt;/img&gt;&lt;/div&gt;&lt;p style=\"text-align: center\"&gt;{{Q1}} m : 1 000 = {{A1}} km&lt;/p&gt;","seed":{"parameters":[{"name":"Q1","label":null,"min":2500,"max":3500,"step":1}],"calculated":[{"name":"A1","label":"{{function}}","function":"{{Q1}}/1000"}],"uniques":true},"algorithm":{"name":"calculateOperation","params":{"method":"equivLiteral","keyboard":"INTERMEDIATE"}}}</t>
  </si>
  <si>
    <t>Uno de los lados de la huerta del abuelo de Fátima mide {{Q1}} dam. ¿A cuántos decímetros equivalen?</t>
  </si>
  <si>
    <t>Ese lado mide {{A1}} dm.</t>
  </si>
  <si>
    <t>Q1: Mín: 15; Máx: 30; Step: 1</t>
  </si>
  <si>
    <t>{{A1}} = {{Q1}}*100</t>
  </si>
  <si>
    <t>Las conversiones de unidades de longitud son:
Imagen: M4-MyM-1b-1
{{Q1}} dam × 100 = {{A1}} dm</t>
  </si>
  <si>
    <t>{"id":"M4-MyM-1b-A-3","stimulus":"&lt;p&gt;Um dos lados da horta do avô de Fátima mede {{Q1}} dam. Essa medida equivale a quantos decímetros?&lt;/p&gt;","template":"&lt;p&gt;O lado mede {{response}} dm.&lt;/p&gt;","hint":"&lt;p&gt;As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width=\"450\"&gt;&lt;/img&gt;&lt;/div&gt;&lt;p style=\"text-align: center\"&gt;{{Q1}} dam × 100 = {{A1}} dm&lt;/p&gt;","seed":{"parameters":[{"name":"Q1","label":null,"min":15,"max":30,"step":1}],"calculated":[{"name":"A1","label":"{{function}}","function":"{{Q1}}*100"}],"uniques":true},"algorithm":{"name":"calculateOperation","params":{"method":"equivLiteral","keyboard":"INTERMEDIATE"}}}</t>
  </si>
  <si>
    <t>M4-MyM-1c</t>
  </si>
  <si>
    <t>Compara y ordena medidas de longitud ()</t>
  </si>
  <si>
    <t>Arrastra las siguientes medidas para completar esta comparación.</t>
  </si>
  <si>
    <t>Q1 = Min = 1; Max = 99; Step = 1
Q2 = Min = 1; Max = 99; Step = 1
Q3 = Min = 1; Max = 99; Step = 1
Q4 = List = km, hm, dam, m, dm, cm, mm</t>
  </si>
  <si>
    <t>T1 = math.min({{Q1}}, {{Q2}}, {{Q3}})
T2 = {{Q1}}+{{Q2}}+{{Q3}}-math.min({{Q1}}, {{Q2}}, {{Q3}})-math.max({{Q1}}, {{Q2}}, {{Q3}})
T3 = math.max({{Q1}}, {{Q2}}, {{Q3}})
A1 = "{{T1}} {{Q4}}"
A2 = "{{T2}} {{Q4}}"
A3 = "{{T3}} {{Q4}}"</t>
  </si>
  <si>
    <t>&lt;p&gt;Como están expresadas en la misma unidad, solo hay que comparar sus cifras empezando por la izquierda.&lt;/p&gt;</t>
  </si>
  <si>
    <t>&lt;p&gt;Para comparar medidas de longitud, estas tienen que estar expresadas en la misma unidad. Después, se comparan sus cifras empezando por la izquierda. Por ejemplo, 40 m es menor que 50 m.&lt;/p&gt;</t>
  </si>
  <si>
    <t>{"id":"M4-MyM-1c-I-1","stimulus":"&lt;p&gt;Arraste as seguintes medidas para completar a comparação.&lt;/p&gt;","template":"&lt;p&gt;&lt;div style=\"display:flex; justify-content:center;\"&gt;{{response}} &lt; {{response}} &lt; {{response}}&lt;/div&gt;&lt;/p&gt;","hint":"&lt;p&gt;Como as medidas estão expressas na mesma unidade, basta comparar os números a partir dos algarismos à esquerda.&lt;/p&gt;","feedback":"&lt;p&gt;Para comparar as medidas de comprimento, elas devem estar expressas na mesma unidade. Os números são então comparados a partir dos algarismos à esquerda. Por exemplo, 40 m é menor que 50 m.&lt;/p&gt;","seed":{"parameters":[{"name":"Q1","label":null,"min":1,"max":99,"step":1},{"name":"Q2","label":null,"min":1,"max":99,"step":1},{"name":"Q3","label":null,"min":1,"max":99,"step":1},{"name":"Q4","list":["km","hm","dam","m","dm","cm","mm"]}],"calculated":[{"name":"T1","label":null,"function":"math.min({{Q1}}, {{Q2}}, {{Q3}})","temp":true},{"name":"T2","function":"{{Q1}}+{{Q2}}+{{Q3}}-math.min({{Q1}}, {{Q2}}, {{Q3}})-math.max({{Q1}}, {{Q2}}, {{Q3}})","temp":true},{"name":"T3","function":"math.max({{Q1}}, {{Q2}}, {{Q3}})","temp":true},{"name":"A1","label":"{{T1}} {{Q4}}"},{"name":"A2","label":"{{T2}} {{Q4}}"},{"name":"A3","label":"{{T3}} {{Q4}}"}],"uniques":true},"algorithm":{"name":"calculateOperation","template":"Cloze with drag &amp; drop","params":{"keyboard":"INTERMEDIATE"}}}</t>
  </si>
  <si>
    <t>T1 = math.max({{Q1}}, {{Q2}}, {{Q3}})
T2 = {{Q1}}+{{Q2}}+{{Q3}}-math.min({{Q1}}, {{Q2}}, {{Q3}})-math.max({{Q1}}, {{Q2}}, {{Q3}})
T3 = math.min({{Q1}}, {{Q2}}, {{Q3}})
A1 = "{{T1}} {{Q4}}"
A2 = "{{T2}} {{Q4}}"
A3 = "{{T3}} {{Q4}}"</t>
  </si>
  <si>
    <t>&lt;p&gt;Para comparar medidas de longitud, estas tienen que estar expresadas en la misma unidad. Después, se comparan sus cifras empezando por la izquierda. Por ejemplo, 50 m es mayor que 40 m.&lt;/p&gt;</t>
  </si>
  <si>
    <t>{"id":"M4-MyM-1c-I-2","stimulus":"&lt;p&gt;Arraste as seguintes medidas para completar a comparação.&lt;/p&gt;","template":"&lt;p&gt;&lt;div style=\"display:flex; justify-content:center;\"&gt;{{response}} &gt; {{response}} &gt; {{response}}&lt;/div&gt;&lt;/p&gt;","hint":"&lt;p&gt;Como as medidas estão expressas na mesma unidade, basta comparar os números a partir dos algarismos à esquerda.&lt;/p&gt;","feedback":"&lt;p&gt;Para comparar as medidas de comprimento, elas devem estar expressas na mesma unidade. Os números são então comparados a partir dos algarismos à esquerda. Por exemplo, 40 m é menor que 50 m.&lt;/p&gt;","seed":{"parameters":[{"name":"Q1","label":null,"min":1,"max":99,"step":1},{"name":"Q2","label":null,"min":1,"max":99,"step":1},{"name":"Q3","label":null,"min":1,"max":99,"step":1},{"name":"Q4","list":["km","hm","dam","m","dm","cm","mm"]}],"calculated":[{"name":"T1","label":null,"function":"math.max({{Q1}}, {{Q2}}, {{Q3}})","temp":true},{"name":"T2","function":"{{Q1}}+{{Q2}}+{{Q3}}-math.min({{Q1}}, {{Q2}}, {{Q3}})-math.max({{Q1}}, {{Q2}}, {{Q3}})","temp":true},{"name":"T3","function":"math.min({{Q1}}, {{Q2}}, {{Q3}})","temp":true},{"name":"A1","label":"{{T1}} {{Q4}}"},{"name":"A2","label":"{{T2}} {{Q4}}"},{"name":"A3","label":"{{T3}} {{Q4}}"}],"uniques":true},"algorithm":{"name":"calculateOperation","template":"Cloze with drag &amp; drop","params":{"keyboard":"INTERMEDIATE"}}}</t>
  </si>
  <si>
    <t>Ordena de mayor a menor las siguientes longitudes.
{{T1}} hm
{{T2}} dam
{{Q3}} m</t>
  </si>
  <si>
    <t>Q1 = Min = 1; Max = 99; Step= 1
Q2 = Min = 1; Max = 99; Step= 1
Q3 = Min = 1; Max = 99; Step= 1</t>
  </si>
  <si>
    <t>T1 = {{Q1}}/100
T2 = {{Q1}}/10
A1={{Q1}}
A2={{Q2}}
A3={{Q3}}
(DESC)</t>
  </si>
  <si>
    <t>¿Qué pide el enunciado?
Ordenar las medidas de longitud de mayor a menor.*
Ordenar las medidas de longitud de menor a mayor.
Averiguar la medida de longitud mayor.
[single choice]</t>
  </si>
  <si>
    <t>Para ordenar las distintas medidas, hay que expresarlas en la misma unidad. ¿En qué tabla están las conversiones de unidades correctas?
Imagen M4-MyM-1b-1*
Imagen M4-MyM-1c-1
Imagen M4-MyM-1c-2
(Single choice)</t>
  </si>
  <si>
    <t>Con la ayuda de la anterior tabla de conversiones, convierte todas las longitudes a metros.
{{T1}} hm = {{T1}} hm : 100 = {{A1}} m
{{T2}} dam = {{T2}} dam : 10 = {{A2}} m
{{Q3}} m
A1={{Q1}}
A2={{Q2}}
[cloze with math]</t>
  </si>
  <si>
    <t>Con estos resultados, ordena las medidas de longitud de mayor a menor.
{{T1}} hm = {{Q1}} m
{{T2}} dam = {{Q3}} m
{{Q3}} m
[order list]</t>
  </si>
  <si>
    <t>{"id":"M4-MyM-1c-E-1","seed":{"parameters":[{"name":"Q1","label":null,"max":1,"min":99,"step":1},{"name":"Q2","label":null,"max":1,"min":99,"step":1},{"name":"Q3","label":null,"max":1,"min":99,"step":1}],"uniques":true},"scaffolding":[{"id":"step-0","stimulus":"&lt;p&gt;Arraste e ordene os seguintes comprimentos do maior para o menor. Coloque-os de cima para baixo.&lt;/p&gt;","seed":{"calculated":[{"name":"T1","function":"{{Q1}}/100","temp":true},{"name":"T2","function":"{{Q2}}/10","temp":true},{"name":"A1","label":"{{T1}} hm","function":"{{Q1}}"},{"name":"A2","label":"{{T2}} dam","function":"{{Q2}}"},{"name":"A3","label":"{{Q3}} m","function":"{{Q3}}"}]},"algorithm":{"name":"orderNumbers","params":{"order":"desc"}}},{"id":"step-1","stimulus":"&lt;p&gt;O que o enunciado pede?&lt;/p&gt;","seed":{"calculated":[{"name":"2-A1","label":"Ordenar as medidas de comprimento do maior para o menor."},{"name":"2-A2","label":"Ordenar as medidas de comprimento do menor para o maior.","incorrect":true},{"name":"2-A3","label":"Determinar o comprimento de maior medida.","incorrect":true}]},"algorithm":{"name":"trueFalse","template":"Multiple choice – standard"}},{"id":"step-2","stimulus":"&lt;p&gt;Para ordenar as diferentes medidas, elas devem estar expressas na mesma unidade. Em qual tabela estão as conversões de unidades corretas?&lt;/p&gt;","seed":{"calculated":[{"name":"2-A1","label":"&lt;p&gt;&lt;img src='https://blueberry-assets.oneclick.es/M5_MyM_1b_3.svg' width=\"450\"&gt;&lt;/p&gt;"},{"name":"2-A2","label":"&lt;p&gt;&lt;img src='https://blueberry-assets.oneclick.es/M4_MyM_1c_1.svg' width=\"450\"&gt;&lt;/p&gt;","incorrect":true},{"name":"2-A3","label":"&lt;p&gt;&lt;img src='https://blueberry-assets.oneclick.es/M4_MyM_1c_2.svg' width=\"450\"&gt;&lt;/p&gt;","incorrect":true}]},"algorithm":{"name":"trueFalse","template":"Multiple choice – standard"}},{"id":"step-3","stimulus":"&lt;p&gt;Com a ajuda da tabela de conversão acima, converta todos os comprimentos para metros.&lt;/p&gt;","template":"&lt;p style=\"text-align: center\"&gt;{{T1}} hm = {{T1}} × 100 = {{response}} m&lt;/p&gt;&lt;p style=\"text-align: center\"&gt;{{T2}} dam = {{T2}} : 10 = {{response}} m&lt;/p&gt;&lt;p style=\"text-align: center\"&gt;{{Q3}} m&lt;/p&gt;","seed":{"calculated":[{"name":"T1","function":"{{Q1}}/100","temp":true},{"name":"T2","function":"{{Q2}}/10","temp":true},{"name":"1-A1","label":"{{Q1}}","function":"{{Q1}}"},{"name":"1-A1","label":"{{Q2}}","function":"{{Q2}}"}]},"algorithm":{"name":"calculateOperation","params":{"method":"equivLiteral","keyboard":"NUMERICAL"}}},{"id":"step-4","stimulus":"&lt;p&gt;Com estes resultados, ordene as medidas de comprimento do maior para o menor. Coloque-as de cima para baixo.&lt;/p&gt;","seed":{"calculated":[{"name":"T1","function":"{{Q1}}/100","temp":true},{"name":"T2","function":"{{Q2}}/10","temp":true},{"name":"A1","label":"{{T1}} hm = {{Q1}} m","function":"{{Q1}}"},{"name":"A2","label":"{{T2}} dam = {{Q2}} m","function":"{{Q2}}"},{"name":"A3","label":"{{Q3}} m","function":"{{Q3}}"}]},"algorithm":{"name":"orderNumbers","params":{"order":"desc"}}}]}</t>
  </si>
  <si>
    <t>Al cumplir diez años, tres primos escribieron su altura en el libro familiar. Ordena sus alturas de menor a mayor.
{{Q1}} cm*
{{T1}} m
{{T2}} dm</t>
  </si>
  <si>
    <t>Q1= Mín= 150; Máx= 180; Step= 1
Q2= Mín= 150; Máx=180; Step= 1
Q3= Mín= 150; Máx= 180; Step= 1</t>
  </si>
  <si>
    <t>T1= {{Q2}}/100
T2= {{Q3}}/10
A1= math.min({{Q1}}, {{Q2}}, {{Q3}})
A2= {{Q1}}+{{Q2}}+{{Q3}}-math.max({{Q1}}, {{Q2}}, {{Q3}})-math.min({{Q1}}, {{Q2}}, {{Q3}})
A3= math.max({{Q1}}, {{Q2}}, {{Q3}})
(ASC)</t>
  </si>
  <si>
    <t>¿Qué pide el enunciado?
Ordenar las alturas de los primos de mayor a menor.
Ordenar las alturas de los primos de menor a mayor.*</t>
  </si>
  <si>
    <t>Con la ayuda de la anterior tabla de conversiones, calcula los centímetros que medía cada primo al cumplir diez años.
{{Q1}} cm
{{T1}} m = {{T1}} m × 100 = {{A1}} cm
{{T2}} dm = {{T2}} dm × 10 = {{A2}} cm
A1={{Q2}}
A2={{Q3}}
[cloze with math]</t>
  </si>
  <si>
    <t>Con los resultados anteriores, ordena las alturas de los primos de menor a mayor.
{{Q1}} cm
{{T1}} m = {{Q2}} cm
{{T2}} dm = {{Q3}} cm
(single choice) 
A1 = math.min({{Q1}}, {{Q2}}, {{Q3}})
A2 = {{Q1}}+{{Q2}}+{{Q3}}-math.max({{Q1}}, {{Q2}}, {{Q3}})-math.min({{Q1}}, {{Q2}}, {{Q3}})
A3 = math.max({{Q1}}, {{Q2}}, {{Q3}})</t>
  </si>
  <si>
    <t>{"id":"M4-MyM-1c-A-1","seed":{"parameters":[{"name":"Q1","label":null,"max":150,"min":180,"step":1},{"name":"Q2","label":null,"max":150,"min":180,"step":1},{"name":"Q3","label":null,"max":150,"min":180,"step":1}],"uniques":true},"scaffolding":[{"id":"step-0","stimulus":"&lt;p&gt;Três primos fazem aniversário no mesmo dia e no aniversário dos dez anos deles, cada um escreveu sua altura no livro da família. Arraste e ordene as medidas das alturas da menor para a maior. Coloque-as de cima para baixo.&lt;/p&gt;","seed":{"calculated":[{"name":"T1","function":"{{Q2}}/100","temp":true},{"name":"T2","function":"{{Q3}}/10","temp":true},{"name":"A1","label":"{{Q1}} cm","function":"{{Q1}}"},{"name":"A2","label":"{{T1}} m","function":"{{Q2}}"},{"name":"A3","label":"{{T2}} dm","function":"{{Q3}}"}]},"algorithm":{"name":"orderNumbers","params":{"order":"asc"}}},{"id":"step-1","stimulus":"&lt;p&gt;O que pede o enunciado?&lt;/p&gt;","seed":{"calculated":[{"name":"2-A1","label":"Ordenar as alturas dos primos da menor para a maior."},{"name":"2-A2","label":"Ordenar as alturas dos primos da maior para a menor.","incorrect":true}]},"algorithm":{"name":"trueFalse","template":"Multiple choice – standard"}},{"id":"step-2","stimulus":"&lt;p&gt;Para ordenar as diferentes medidas, elas devem estar expressas na mesma unidade. Em qual tabela estão as conversões de unidades corretas?&lt;/p&gt;","seed":{"calculated":[{"name":"2-A1","label":"&lt;p&gt;&lt;img src='https://blueberry-assets.oneclick.es/M5_MyM_1b_3.svg' width=\"450\"&gt;&lt;/p&gt;"},{"name":"2-A2","label":"&lt;p&gt;&lt;img src='https://blueberry-assets.oneclick.es/M4_MyM_1c_1.svg' width=\"450\"&gt;&lt;/p&gt;","incorrect":true},{"name":"2-A3","label":"&lt;p&gt;&lt;img src='https://blueberry-assets.oneclick.es/M4_MyM_1c_2.svg' width=\"450\"&gt;&lt;/p&gt;","incorrect":true}]},"algorithm":{"name":"trueFalse","template":"Multiple choice – standard"}},{"id":"step-3","stimulus":"&lt;p&gt;Com a ajuda da tabela de conversão acima, converta todos os comprimentos para centímetros.&lt;/p&gt;","template":"&lt;p style=\"text-align: center\"&gt;{{Q1}} cm&lt;/p&gt;&lt;p style=\"text-align: center\"&gt;{{T1}} m = {{T1} × 100 = {{response}} cm&lt;/p&gt;&lt;p style=\"text-align: center\"&gt;{{T2}} dm = {{T2}} × 10 = {{response}} cm&lt;/p&gt;","seed":{"calculated":[{"name":"T1","function":"{{Q2}}/100","temp":true},{"name":"T2","function":"{{Q3}}/10","temp":true},{"name":"3-A1","label":"{{Q2}}","function":"{{Q2}}"},{"name":"3-A2","label":"{{Q3}}","function":"{{Q3}}"}]},"algorithm":{"name":"calculateOperation","params":{"method":"equivLiteral","keyboard":"NUMERICAL"}}},{"id":"step-4","stimulus":"&lt;p&gt;Com os resultados anteriores, arraste e ordene as alturas dos primos da menor para a maior. Coloque-as de cima para baixo.&lt;/p&gt;","seed":{"calculated":[{"name":"T1","function":"{{Q1}}/100","temp":true},{"name":"T2","function":"{{Q2}}/10","temp":true},{"name":"A1","label":"{{Q1}} cm","function":"{{Q1}}"},{"name":"A2","label":"{{T1}} m = {{Q2}} cm","function":"{{Q2}}"},{"name":"A3","label":"{{T2}} dm = {{Q3}} cm","function":"{{Q3}}"}]},"algorithm":{"name":"orderNumbers","params":{"order":"asc"}}}]}</t>
  </si>
  <si>
    <t>En un gimnasio se han comparado los registros de dos cintas de correr. La primera cinta marca {{T1}} km recorridos y la segunda marca {{T2}} dam. ¿En qué cinta de correr se han hecho más hectómetros?</t>
  </si>
  <si>
    <t>La cinta de correr que ha registrado más distancia marca {{A1}} hm.</t>
  </si>
  <si>
    <t>Q1= Min = 100; Max = 999; Step= 1
Q2= Min = 100; Max = 999; Step= 1</t>
  </si>
  <si>
    <t>T1= {{Q1}}/10
T2= {{Q2}}*10
A1= math.max({{Q1}}, {{Q2}})</t>
  </si>
  <si>
    <t>¿Qué distancia marca cada cinta de correr?
La primera cinta de correr muestra {{A1}} km.
La segunda cinta de correr muestra {{A2}} dam.
A1={{T1}}
A2={{T2}}</t>
  </si>
  <si>
    <t>¿Qué pide el enunciado?
Indicar el mayor número de hectómetros recorridos en una cinta de correr.*
Indicar el menor número de hectómetros recorridos en una cinta de correr.
Indicar el número total de hectómetros recorridos en las dos cintas de correr.
(single choice)</t>
  </si>
  <si>
    <t>Con la ayuda de la anterior tabla de conversiones, calcula los hectómetros que marca cada cinta de correr.
{{T1}} km = {{T1}} km × 10 = {{A1}} hm
{{T2}} dam = {{T2}} dam : 10 = {{A2}} hm
A1={{Q1}}*10
A2={{Q2}}:10
[cloze with math]</t>
  </si>
  <si>
    <t>Selecciona, por tanto, qué cinta de correr marca más hectómetros recorridos.
La cinta de correr de {{T3}} hm.
La cinta de correr de {{T4}} hm.*
(single choice) 
T3 = math.min({{Q1}}, {{Q2}})
T4 = math.max({{Q1}}, {{Q2}})</t>
  </si>
  <si>
    <t>{"id":"M4-MyM-1c-A-2","seed":{"parameters":[{"name":"Q1","label":null,"max":100,"min":999,"step":1},{"name":"Q2","label":null,"max":100,"min":999,"step":1}],"uniques":true},"scaffolding":[{"id":"step-0","stimulus":"&lt;p&gt;Em uma academia, foram comparados os registros de duas esteiras. A primeira esteira marca {{T1}} km percorridos e a segunda marca {{T2}} dam. Quantos hectômetros foram percorridos na esteira que tem a maior marca?&lt;/p&gt;","template":"&lt;p&gt;Na esteira com maior marca foram percorridos {{response}} hm.&lt;/p&gt;","seed":{"calculated":[{"name":"T1","function":"{{Q1}}/10","temp":true},{"name":"T2","function":"{{Q2}}*10","temp":true},{"name":"A1","label":"math.max({{Q1}}, {{Q2}})","function":"math.max({{Q1}}, {{Q2}})"}]},"algorithm":{"name":"calculateOperation","params":{"method":"equivLiteral","keyboard":"INTERMEDIATE"}}},{"id":"step-1","stimulus":"&lt;p&gt;Qual a distância que cada esteira marca?&lt;/p&gt;","template":"&lt;p&gt;A primeira esteira mostra {{response}} km.&lt;/p&gt;&lt;p&gt;A segunda esteira mostra {{response}} dam.&lt;/p&gt;","seed":{"calculated":[{"name":"A1","label":"{{Q1}}/10","function":"{{Q1}}/10"},{"name":"A2","label":"{{Q2}}*10","function":"{{Q2}}*10"}]},"algorithm":{"name":"calculateOperation","params":{"method":"equivLiteral","keyboard":"INTERMEDIATE"}}},{"id":"step-2","stimulus":"&lt;p&gt;O que pede o enunciado?&lt;/p&gt;","seed":{"calculated":[{"name":"2-A1","label":"Indicar o número de hectômetros percorridos na esteira que marca uma maior distância."},{"name":"2-A2","label":"Indicar o número de hectômetros percorridos na esteira que marca uma menor distância.","incorrect":true},{"name":"2-A3","label":"Indicar o número total de hectômetros percorridos nas duas esteiras.","incorrect":true}]},"algorithm":{"name":"trueFalse","template":"Multiple choice – standard"}},{"id":"step-3","stimulus":"&lt;p&gt;Para ordenar as diferentes medidas, elas devem estar expressas na mesma unidade. Em qual tabela estão as conversões de unidade corretas?&lt;/p&gt;","seed":{"calculated":[{"name":"2-A1","label":"&lt;p&gt;&lt;img src='https://blueberry-assets.oneclick.es/M5_MyM_1b_3.svg' width=\"450\"&gt;&lt;/p&gt;"},{"name":"2-A2","label":"&lt;p&gt;&lt;img src='https://blueberry-assets.oneclick.es/M4_MyM_1c_1.svg' width=\"450\"&gt;&lt;/p&gt;","incorrect":true},{"name":"2-A3","label":"&lt;p&gt;&lt;img src='https://blueberry-assets.oneclick.es/M4_MyM_1c_2.svg' width=\"450\"&gt;&lt;/p&gt;","incorrect":true}]},"algorithm":{"name":"trueFalse","template":"Multiple choice – standard"}},{"id":"step-4","stimulus":"&lt;p&gt;Com a ajuda da tabela de conversão anterior, calcule os hectômetros que cada esteira marca.&lt;/p&gt;","template":"&lt;p style=\"text-align: center\"&gt;{{T1}} km = {{T1}} × 10 = {{response}} hm&lt;/p&gt;&lt;p style=\"text-align: center\"&gt;{{T2}} dam = {{T2}} : 10 = {{response}} hm&lt;/p&gt;","seed":{"calculated":[{"name":"T1","function":"{{Q1}}/10","temp":true},{"name":"T2","function":"{{Q2}}*10","temp":true},{"name":"3-A1","label":"{{Q1}}","function":"{{Q1}}"},{"name":"3-A2","label":"{{Q2}}","function":"{{Q2}}"}]},"algorithm":{"name":"calculateOperation","params":{"method":"equivLiteral","keyboard":"INTERMEDIATE"}}},{"id":"step-5","stimulus":"&lt;p&gt;Selecione, portanto, qual esteira marca o maior número de hectômetros percorridos.&lt;/p&gt;","seed":{"calculated":[{"name":"T3","function":"math.min({{Q1}}, {{Q2}})","temp":true},{"name":"T4","function":"math.max({{Q1}}, {{Q2}})","temp":true},{"name":"A1","label":"A esteira de {{T3}} hm.","incorrect":true},{"name":"A2","label":"A esteira de {{T4}} hm."}]},"algorithm":{"name":"trueFalse","template":"Multiple choice – standard"}}]}</t>
  </si>
  <si>
    <t>Tres pueblos están compitiendo por ver cuál elabora la empanada más larga del mundo. Ordena las longitudes de mayor a menor.
{{T1}} mm
{{T2}} cm
{{Q3}} dm</t>
  </si>
  <si>
    <t>Q1-Q3= Min=100; Max= 999; Step= 1</t>
  </si>
  <si>
    <t>T1= {{Q1}}*100
T2= {{Q2}}*10
A1 = {{Q1}}
A2 = {{Q2}}
A3 = {{Q3}}
(DESC)</t>
  </si>
  <si>
    <t>¿Qué pide el enunciado?
Ordenar las longitudes de mayor a menor.*
Ordenar las longitudes de menor a mayor.</t>
  </si>
  <si>
    <t>Con la ayuda de la anterior tabla de conversiones, calcula los decímetros de cada empanada.
{{T1}} mm = {{T1}} mm : 100 = {{A1}} dm
{{T2}} cm = {{T2}} cm : 10 = {{A2}} dm
{{Q3}} dm
A1={{Q1}}
A2={{Q2}}
[cloze with math]</t>
  </si>
  <si>
    <t>Con los resultados anteriores, ordena las longitudes de mayor a menor.
{{T1}} mm = {{Q1}} dm
{{T2}} cm = {{Q2}} dm
{{Q3}} dm
(order list) 
A1 = {{Q1}}
A2 = {{Q2}}
A3 = {{Q3}}</t>
  </si>
  <si>
    <t>{"id":"M4-MyM-1c-A-3","seed":{"parameters":[{"name":"Q1","label":null,"max":100,"min":999,"step":1},{"name":"Q2","label":null,"max":100,"min":999,"step":1},{"name":"Q3","label":null,"max":100,"min":999,"step":1}],"uniques":true},"scaffolding":[{"id":"step-0","stimulus":"&lt;p&gt;Três cidades estão competindo para ver qual delas consegue fazer a maior empanada do mundo. Arraste e ordene os comprimentos do maior para o menor. Coloque-os de cima para baixo.&lt;/p&gt;","seed":{"calculated":[{"name":"T1","function":"{{Q1}}*100","temp":true},{"name":"T2","function":"{{Q2}}*10","temp":true},{"name":"A1","label":"{{T1}} mm","function":"{{Q1}}"},{"name":"A2","label":"{{T2}} cm","function":"{{Q2}}"},{"name":"A3","label":"{{Q3}} dm","function":"{{Q3}}"}]},"algorithm":{"name":"orderNumbers","params":{"order":"desc"}}},{"id":"step-1","stimulus":"&lt;p&gt;O que pede o enunciado?&lt;/p&gt;","seed":{"calculated":[{"name":"2-A1","label":"Ordenar os comprimentos do maior para o menor."},{"name":"2-A2","label":"Ordenar os comprimentos do menor para o maior.","incorrect":true}]},"algorithm":{"name":"trueFalse","template":"Multiple choice – standard"}},{"id":"step-2","stimulus":"&lt;p&gt;Para ordenar as diferentes medidas, elas devem estar expressas na mesma unidade. Em qual tabela estão as conversões de unidades corretas?&lt;/p&gt;","seed":{"calculated":[{"name":"2-A1","label":"&lt;p&gt;&lt;img src='https://blueberry-assets.oneclick.es/M5_MyM_1b_3.svg' width=\"450\"&gt;&lt;/p&gt;"},{"name":"2-A2","label":"&lt;p&gt;&lt;img src='https://blueberry-assets.oneclick.es/M4_MyM_1c_1.svg' width=\"450\"&gt;&lt;/p&gt;","incorrect":true},{"name":"2-A3","label":"&lt;p&gt;&lt;img src='https://blueberry-assets.oneclick.es/M4_MyM_1c_2.svg' width=\"450\"&gt;&lt;/p&gt;","incorrect":true}]},"algorithm":{"name":"trueFalse","template":"Multiple choice – standard"}},{"id":"step-3","stimulus":"&lt;p&gt;Com a ajuda da tabela de conversão anterior, calcule quantos decímetros mede cada empanada.&lt;/p&gt;","template":"&lt;p style=\"text-align: center\"&gt;{{T1}} mm = {{T1}} : 100 = {{response}} dm&lt;/p&gt;&lt;p style=\"text-align: center\"&gt;{{T2}} cm = {{T2}} : 10 = {{response}} dm&lt;/p&gt;&lt;p style=\"text-align: center\"&gt;{{Q3}} dm&lt;/p&gt;","seed":{"calculated":[{"name":"T1","function":"{{Q1}}*100","temp":true},{"name":"T2","function":"{{Q2}}*10","temp":true},{"name":"3-A1","label":"{{Q1}}","function":"{{Q1}}"},{"name":"3-A2","label":"{{Q2}}","function":"{{Q2}}"}]},"algorithm":{"name":"calculateOperation","params":{"method":"equivLiteral","keyboard":"NUMERICAL"}}},{"id":"step-4","stimulus":"&lt;p&gt;Usando os resultados acima, arraste e ordene os comprimentos do maior para o menor. Coloque-os de cima para baixo.&lt;/p&gt;","seed":{"calculated":[{"name":"T1","function":"{{Q1}}*100","temp":true},{"name":"T2","function":"{{Q2}}*10","temp":true},{"name":"A1","label":"{{T1}} mm = {{Q1}} dm","function":"{{Q1}}"},{"name":"A2","label":"{{T2}} cm = {{Q2}} dm","function":"{{Q2}}"},{"name":"A3","label":"{{Q3}} dm","function":"{{Q3}}"}]},"algorithm":{"name":"orderNumbers","params":{"order":"desc"}}}]}</t>
  </si>
  <si>
    <t>M4-MyM-15a</t>
  </si>
  <si>
    <t>Expresa en forma simple una medición de longitud dada en forma compleja</t>
  </si>
  <si>
    <t>Selecciona las medidas de longitud que estén expresadas en forma compleja.</t>
  </si>
  <si>
    <t>Multiple Choice
*: countCorrect= 2
*: countIncorrect= 1</t>
  </si>
  <si>
    <t>Q1= Min 1;Max 20; Step= 1
Q2= Min 1;Max 99; Step= 1
Q3= Min 1;Max 20; Step= 1
Q4= Min 1;Max 99; Step= 1
Q5= Min 1;Max 20; Step= 1
Q6= Min 1;Max 999; Step= 1
Q7= Min 1;Max 20; Step= 1
Q8= Min 1;Max 99; Step= 1
Q9-Q12= Min 1;Max 90; Step= 1</t>
  </si>
  <si>
    <t>A1={{Q1}} m y {{Q2}} cm*
A2={{Q3}} km y {{Q4}} dam* 
A3={{Q5}} hm y {{Q6}} dm* 
A4={{Q7}} dam 
A5={{Q8}} m
A6={{Q9}} km
A7={{Q10}} hm
A8={{Q11}} cm
A9={{Q12}} mm</t>
  </si>
  <si>
    <t>&lt;p&gt;Una medida en forma simple se expresa con una sola unidad, mientras que para expresarla en forma compleja se emplean dos o más unidades.&lt;/p&gt;</t>
  </si>
  <si>
    <t>{
    "id": "M4-MyM-15a-I-1",
    "stimulus": "&lt;p&gt;Selecione as medidas de comprimento que são expressas de forma complexa.&lt;/p&gt;",
    "hint": "&lt;p&gt;Uma medida na forma simples é expressa com uma única unidade, enquanto na forma complexa duas ou mais unidades são usadas.&lt;/p&gt;",
    "feedback": "&lt;p&gt;Uma medida na forma simples é expressa com uma única unidade, enquanto na forma complexa duas ou mais unidades são usadas.&lt;/p&gt;",
    "seed": {
        "parameters": [
            {
                "name": "Q1",
                "label": null,
                "min": 1,
                "max": 20,
                "step": 1
            },
            {
                "name": "Q2",
                "label": null,
                "min": 1,
                "max": 99,
                "step": 1
            },
            {
                "name": "Q3",
                "label": null,
                "min": 1,
                "max": 20,
                "step": 1
            },
            {
                "name": "Q4",
                "label": null,
                "min": 1,
                "max": 99,
                "step": 1
            },
            {
                "name": "Q5",
                "label": null,
                "min": 1,
                "max": 20,
                "step": 1
            },
            {
                "name": "Q6",
                "label": null,
                "min": 1,
                "max": 999,
                "step": 1
            },
            {
                "name": "Q7",
                "label": null,
                "min": 1,
                "max": 20,
                "step": 1
            },
            {
                "name": "Q8",
                "label": null,
                "min": 1,
                "max": 99,
                "step": 1
            },
            {
                "name": "Q9",
                "label": null,
                "min": 1,
                "max": 90,
                "step": 1
            },
            {
                "name": "Q10",
                "label": null,
                "min": 1,
                "max": 90,
                "step": 1
            },
            {
                "name": "Q11",
                "label": null,
                "min": 1,
                "max": 90,
                "step": 1
            },
            {
                "name": "Q12",
                "label": null,
                "min": 1,
                "max": 90,
                "step": 1
            }
        ],
        "calculated": [{
                "name": "A1",
                "label": "{{Q1}} m y {{Q2}} cm"
            },
            {
                "name": "A2",
                "label": "{{Q3}} km y {{Q4}} dam"
            },
            {
                "name": "A3",
                "label": "{{Q5}} hm y {{Q6}} dm"
            },
            {
                "name": "A4",
                "label": "{{Q7}} dam ",
                "incorrect": true
            },
            {
                "name": "A5",
                "label": "{{Q8}} m",
                "incorrect": true
            },
            {
                "name": "A6",
                "label": "{{Q9}} km",
                "incorrect": true
            },
            {
                "name": "A7",
                "label": "{{Q10}} hm",
                "incorrect": true
            },
            {
                "name": "A8",
                "label": "{{Q11}} cm",
                "incorrect": true
            },
            {
                "name": "A9",
                "label": "{{Q12}} mm",
                "incorrect": true
            }
        ],
        "uniques": true
    },
    "algorithm": {
        "name": "trueFalse",
        "template": "Multiple choice – multiple response",
        "params": {
            "countCorrect": 2,
            "countIncorrect": 1,
            "showCheckIcon": false,
            "columns": 3
        }
    }
}</t>
  </si>
  <si>
    <t>Expresa las siguientes longitudes en forma simple.
{{Q1}} dam y {{Q2}} m = {{A1}} m 
{{Q3}} m y {{Q4}} cm = {{A2}} cm</t>
  </si>
  <si>
    <t>Q1: Mín: 10; Máx: 20; Step: 1
Q2: Mín: 1; Máx: 9; Step: 1
Q3: Mín: 10; Máx: 20; Step: 1
Q4: Mín: 1; Máx: 99; Step: 1</t>
  </si>
  <si>
    <t>A1 = {{Q1}}*10 + {{Q2}}
A2 = {{Q3}}*100 + {{Q4}}</t>
  </si>
  <si>
    <t>&lt;p&gt;Para transformar estas medidas en forma simple, hay que pasarlas a la unidad más pequeña.&lt;/p&gt;
Sí falla A1
Tabla:
hm    | dam |m
{{T1}}|{{T2}}|{{Q2}}
Sí falla A2
Tabla:
dam | m      |dm     | cm    
{{T3}}|{{T4}}|{{T5}}{{T6}}</t>
  </si>
  <si>
    <t>T1 = math.floor({{Q1}}/10)
T2 = {{Q1}}-{{T1}}*10
T3 = math.floor({{Q3}}/10)
T4 = {{Q3}}-{{T3}}*10
T5 = math.floor({{Q4}}/10)
T6 = {{Q4}}-{{T5}}*10</t>
  </si>
  <si>
    <t>{
    "id": "M4-MyM-15a-E-1",
    "stimulus": "&lt;p&gt;Expresse os seguintes comprimentos de forma simples.&lt;/p&gt;",
    "template": "&lt;p style=\"text-align: center\"&gt;{{Q1}} dam y {{Q2}} m = {{response}} m&lt;/p&gt;&lt;p style=\"text-align: center\"&gt;{{Q3}} m y {{Q4}} cm = {{response}} cm&lt;/p&gt;",
    "hint": "&lt;p&gt;Uma medida na forma simples é expressa com uma única unidade, enquanto na forma complexa duas ou mais unidades são usadas.&lt;/p&gt;",
    "feedback": "&lt;p&gt;Para transformar essas medidas em uma forma simples, converta-as para a menor unidade.&lt;/p&gt;",
    "seed": {
        "parameters": [
            {
                "name": "Q1",
                "label": null,
                "min": 10,
                "max": 20,
                "step": 1
            },
            {
                "name": "Q2",
                "label": null,
                "min": 1,
                "max": 9,
                "step": 1
            },
            {
                "name": "Q3",
                "label": null,
                "min": 10,
                "max": 20,
                "step": 1
            },
            {
                "name": "Q4",
                "label": null,
                "min": 1,
                "max": 99,
                "step": 1
            }
        ],
        "calculated": [
            {
                "name": "T1",
                "label": "{{function}}",
                "function": "math.floor({{Q1}}/10)",
                "temp": true
            },
            {
                "name": "T2",
                "label": "{{function}}",
                "function": "{{Q1}}-{{T1}}*10",
                "temp": true
            },
            {
                "name": "T3",
                "label": "{{function}}",
                "function": "math.floor({{Q3}}/10)",
                "temp": true
            },
            {
                "name": "T4",
                "label": "{{function}}",
                "function": "{{Q3}}-{{T3}}*10",
                "temp": true
            },
            {
                "name": "T5",
                "label": "{{function}}",
                "function": "math.floor({{Q4}}/10)",
                "temp": true
            },
            {
                "name": "T6",
                "label": "{{function}}",
                "function": "{{Q4}}-{{T5}}*10",
                "temp": true
            },
            {
                "name": "A1",
                "label": "{{function}}",
                "function": "{{Q1}}*10 + {{Q2}}",
                "feedback": "&lt;table style=\"width: 100%;\"&gt;&lt;tbody&gt;&lt;tr&gt;&lt;td style=\"width: 33.3%; text-align: center; background-color: #BDB1FB;\"&gt;&lt;strong&gt;&lt;span style=\"color: rgb(255, 255, 255);\"&gt;hm&lt;/span&gt;&lt;/strong&gt;&lt;/td&gt;&lt;td style=\"width: 33.3%; text-align: center; background-color: #BDB1FB;\"&gt;&lt;strong&gt;&lt;span style=\"color: rgb(255, 255, 255);\"&gt;dam&lt;/span&gt;&lt;/strong&gt;&lt;/td&gt;&lt;td style=\"width: 33.3%; text-align: center; background-color: #BDB1FB;\"&gt;&lt;strong&gt;&lt;span style=\"color: rgb(255, 255, 255);\"&gt;m&lt;/span&gt;&lt;/strong&gt;&lt;/td&gt;&lt;/tr&gt;&lt;tr&gt;&lt;td style=\"width: 33.3%; text-align: center;\"&gt;{{T1}}&lt;/td&gt;&lt;td style=\"width: 33.3%; text-align: center;\"&gt;{{T2}}&lt;/td&gt;&lt;td style=\"width: 33.3%; text-align: center;\"&gt;{{Q2}}&lt;/tr&gt;&lt;/tbody&gt;&lt;/table&gt;"
            },
            {
                "name": "A2",
                "label": "{{function}}",
                "function": "{{Q3}}*100 + {{Q4}}",
                "feedback": "&lt;table style=\"width: 100%;\"&gt;&lt;tbody&gt;&lt;tr&gt;&lt;td style=\"width: 25%; text-align: center; background-color: #BDB1FB;\"&gt;&lt;strong&gt;&lt;span style=\"color: rgb(255, 255, 255);\"&gt;dam&lt;/span&gt;&lt;/strong&gt;&lt;/td&gt;&lt;td style=\"width: 25%; text-align: center; background-color: #BDB1FB;\"&gt;&lt;strong&gt;&lt;span style=\"color: rgb(255, 255, 255);\"&gt;m&lt;/span&gt;&lt;/strong&gt;&lt;/td&gt;&lt;td style=\"width: 25%; text-align: center; background-color: #BDB1FB;\"&gt;&lt;strong&gt;&lt;span style=\"color: rgb(255, 255, 255);\"&gt;dm&lt;/span&gt;&lt;/strong&gt;&lt;/td&gt;&lt;td style=\"width: 25%; text-align: center; background-color: #BDB1FB;\"&gt;&lt;strong&gt;&lt;span style=\"color: rgb(255, 255, 255);\"&gt;cm&lt;/span&gt;&lt;/strong&gt;&lt;/td&gt;&lt;/tr&gt;&lt;tr&gt;&lt;td style=\"width: 25%; text-align: center;\"&gt;{{T3}}&lt;/td&gt;&lt;td style=\"width: 25%; text-align: center;\"&gt;{{T4}}&lt;/td&gt;&lt;td style=\"width: 25%; text-align: center;\"&gt;{{T5}}&lt;/td&gt;&lt;td style=\"width: 25%; text-align: center;\"&gt;{{T6}}&lt;/td&gt;&lt;/tr&gt;&lt;/tbody&gt;&lt;/table&gt;"
            }
        ],
        "uniques": true
    },
    "algorithm": {
        "name": "calculateOperation",
        "params": {
            "method": "equivLiteral"
        }
    }
}</t>
  </si>
  <si>
    <t>M4-MyM-2a</t>
  </si>
  <si>
    <t>Elige la unidad más adecuada para la expresión de una medida de masa</t>
  </si>
  <si>
    <t>Elige la unidad de masa correcta.</t>
  </si>
  <si>
    <t>{{Q2}} tiene una masa de {{Q1}} {{group1}}.</t>
  </si>
  <si>
    <t>Q1= Mín = 30; Máx = 50; Step= 1
Q2= List = Un lavavajillas, Un sofá, Una mesa</t>
  </si>
  <si>
    <t>group1 = g, mg, kg*</t>
  </si>
  <si>
    <t>&lt;p&gt;Para estimar unidades de masa, hay que tener en cuenta que:&lt;/p&gt;
Imagen: M4-MyM-2c-1</t>
  </si>
  <si>
    <t>&lt;p&gt;Para estimar unidades de masa, hay que tener en cuenta que:&lt;/p&gt;
Imagen: M4-MyM-2c-1
&lt;p&gt;La masa de los muebles y los electrodomésticos suele ser mayor que 1 kg.&lt;/p&gt;</t>
  </si>
  <si>
    <t>{"id":"M4-MyM-2a-I-1","stimulus":"&lt;p&gt;Escolha a unidade de massa correta.&lt;/p&gt;","template":"&lt;p&gt;{{Q2}} tem uma massa de {{Q1}} {{response}}.&lt;/p&gt;","hint":"&lt;p&gt;Para estimar unidades de massa, lembre-se de que:&lt;/p&gt;&lt;div style=\"display:flex; justify-content:center;\"&gt;&lt;img src=\"https://blueberry-assets.oneclick.es/M4_MyM_2c_1.svg\" width=\"450\"&gt;&lt;/img&gt;&lt;/div&gt;","feedback":"&lt;p&gt;Para estimar unidades de massa, lembre-se de que:&lt;/p&gt;&lt;div style=\"display:flex; justify-content:center;\"&gt;&lt;img src=\"https://blueberry-assets.oneclick.es/M4_MyM_2c_1.svg\" width=\"450\"&gt;&lt;/img&gt;&lt;/div&gt;&lt;p&gt;A massa de móveis e eletrodomésticos geralmente é maior que 1 kg.&lt;/p&gt;","seed":{"parameters":[{"name":"Q1","label":null,"min":30,"max":50,"step":1},{"name":"Q2","list":["Uma lava-louças","Um sofá","Uma mesa"]}],"calculated":[{"name":"A1","label":"g","group":1,"incorrect":true},{"name":"A2","label":"mg","group":1,"incorrect":true},{"name":"A3","label":"kg","group":1}],"uniques":true},"algorithm":{"name":"groupResponses","template":"Cloze with drop down"}}</t>
  </si>
  <si>
    <t>La masa de una pluma de {{Q2}} es de unos {{Q1}} {{group1}}.</t>
  </si>
  <si>
    <t>Q1 = List = 7, 8, 9, 10
Q2 = List = gallina, halcón, paloma</t>
  </si>
  <si>
    <t>group1 = g, mg*, kg</t>
  </si>
  <si>
    <t>&lt;p&gt;Para estimar unidades de masa, hay que tener en cuenta que:&lt;/p&gt;
Imagen: M4-MyM-2c-1
&lt;p&gt;La masa de una pluma es de unos 8 mg.&lt;/p&gt;</t>
  </si>
  <si>
    <t>{"id":"M4-MyM-2a-I-2","stimulus":"&lt;p&gt;Escolha a unidade de massa correta.&lt;/p&gt;","template":"&lt;p&gt;A massa de uma pena de {{Q2}} é aproximadamente {{Q1}} {{response}}.&lt;/p&gt;","hint":"&lt;p&gt;Para estimar unidades de massa, lembre-se de que:&lt;/p&gt;&lt;div style=\"display:flex; justify-content:center;\"&gt;&lt;img src=\"https://blueberry-assets.oneclick.es/M4_MyM_2c_1.svg\" width=\"450\"&gt;&lt;/img&gt;&lt;/div&gt;","feedback":"&lt;p&gt;Para estimar unidades de massa, lembre-se de que:&lt;/p&gt;&lt;div style=\"display:flex; justify-content:center;\"&gt;&lt;img src=\"https://blueberry-assets.oneclick.es/M4_MyM_2c_1.svg\" width=\"450\"&gt;&lt;/img&gt;&lt;/div&gt;&lt;p&gt;A massa de uma pena é de cerca de 8 mg.&lt;/p&gt;","seed":{"parameters":[{"name":"Q1","label":null,"min":30,"max":50,"step":1},{"name":"Q2","list":["galinha","falcão","pomba"]}],"calculated":[{"name":"A1","label":"g","group":1,"incorrect":true},{"name":"A2","label":"mg","group":1},{"name":"A3","label":"kg","group":1,"incorrect":true}],"uniques":true},"algorithm":{"name":"groupResponses","template":"Cloze with drop down"}}</t>
  </si>
  <si>
    <t>Q1 = Min = 140; Max = 160; Step = 1
Q2 = List = Un melocotón, Una manzana, Una pera</t>
  </si>
  <si>
    <t>group1 = g*, mg, kg</t>
  </si>
  <si>
    <t>&lt;p&gt;Para estimar unidades de masa, hay que tener en cuenta que:&lt;/p&gt;
Imagen: M4-MyM-2c-1
&lt;p&gt;La masa de una pieza de fruta suele estar cerca de los 200 g.&lt;/p&gt;</t>
  </si>
  <si>
    <t>{"id":"M4-MyM-2a-I-3","stimulus":"&lt;p&gt;Escolha a unidade de massa correta.&lt;/p&gt;","template":"&lt;p&gt;{{Q2}} tem uma massa de {{Q1}} {{response}}.&lt;/p&gt;","hint":"&lt;p&gt;Para estimar unidades de massa, lembre-se de que:&lt;/p&gt;&lt;div style=\"display:flex; justify-content:center;\"&gt;&lt;img src=\"https://blueberry-assets.oneclick.es/M4_MyM_2c_1.svg\" width=\"450\"&gt;&lt;/img&gt;&lt;/div&gt;","feedback":"&lt;p&gt;Para estimar unidades de massa, lembre-se de que:&lt;/p&gt;&lt;div style=\"display:flex; justify-content:center;\"&gt;&lt;img src=\"https://blueberry-assets.oneclick.es/M4_MyM_2c_1.svg\" width=\"450\"&gt;&lt;/img&gt;&lt;/div&gt;&lt;p&gt;A massa de um fruto é geralmente próxima de 200 g.&lt;/p&gt;","seed":{"parameters":[{"name":"Q1","label":null,"min":140,"max":160,"step":1},{"name":"Q2","list":["Um pêssego","Uma maçã","Uma pêra"]}],"calculated":[{"name":"A1","label":"g","group":1},{"name":"A2","label":"mg","group":1,"incorrect":true},{"name":"A3","label":"kg","group":1,"incorrect":true}],"uniques":true},"algorithm":{"name":"groupResponses","template":"Cloze with drop down"}}</t>
  </si>
  <si>
    <t>Escribe, en forma abreviada, con cuál de las siguientes unidades de masa se expresan mejor estas medidas: kilogramos, gramos o miligramos.
La masa de {{Q1}} se expresa mejor en {{A1}}.
La masa de {{Q2}} se expresa mejor en {{A2}}.
La masa de {{Q3}} se expresa mejor en {{A3}}.</t>
  </si>
  <si>
    <t>Q1 = List = un móvil, una goma de borrar, un bolígrafo
Q2 = List = un grano de azúcar, una gota de agua
Q3 = List = un niño, una niña, un brik de leche</t>
  </si>
  <si>
    <t>A1 = "g"
A2 = "mg"
A3 = "kg"</t>
  </si>
  <si>
    <t>&lt;p&gt;Para estimar unidades de masa, hay que tener en cuenta que:&lt;/p&gt;
Imagen: M4-MyM-2a</t>
  </si>
  <si>
    <t>&lt;p&gt;Para estimar unidades de masa, hay que tener en cuenta que:&lt;/p&gt;
Imagen: M4-MyM-2c</t>
  </si>
  <si>
    <t>{"id":"M4-MyM-2a-E-1","stimulus":"&lt;p&gt;Escreva, de forma abreviada, com qual das seguintes unidades de massa essas medidas são melhor expressas: quilogramas, gramas ou miligramas.&lt;/p&gt;","template":"&lt;p&gt;A massa de {{Q1}} é melhor expressa em {{response}}.&lt;/p&gt;&lt;p&gt;A massa de {{Q2}} é melhor expressa em {{response}} .&lt;/p&gt;&lt;p&gt;A massa de {{Q3}} é melhor expressa em {{response}}.&lt;/p&gt;","hint":"&lt;p&gt;Para estimar unidades de massa, lembre-se de que:&lt;/p&gt;&lt;div style=\"display:flex; justify-content:center;\"&gt;&lt;img src=\"https://blueberry-assets.oneclick.es/M4_MyM_2c_1.svg\" width=\"450\"&gt;&lt;/img&gt;&lt;/div&gt;","feedback":"&lt;p&gt;Para estimar unidades de massa, lembre-se de que:&lt;/p&gt;&lt;div style=\"display:flex; justify-content:center;\"&gt;&lt;img src=\"https://blueberry-assets.oneclick.es/M4_MyM_2c_1.svg\" width=\"450\"&gt;&lt;/img&gt;&lt;/div&gt;","seed":{"parameters":[{"name":"Q1","label":null,"list":["um celular","uma borracha","uma caneta"]},{"name":"Q2","label":null,"list":["um grão de açúcar","uma gota d'água"]},{"name":"Q3","label":null,"list":["um menino","uma menina","uma caixa de leite"]}],"calculated":[{"name":"A1","label":"g"},{"name":"A2","label":"mg"},{"name":"A3","label":"kg"}],"uniques":true},"algorithm":{"name":"calculateOperation","template":"Cloze with text"}}</t>
  </si>
  <si>
    <t>Escribe, en forma abreviada, con cuál de las siguientes unidades de masa se expresan mejor estas medidas: kilogramos, gramos o miligramos.
La masa de {{Q2}} se expresa mejor en {{A2}}.
La masa de {{Q1}} se expresa mejor en {{A1}}.
La masa de {{Q3}} se expresa mejor en {{A3}}.</t>
  </si>
  <si>
    <t>Q1 = List = un grano de azúcar, una gota de agua
Q2 = List = un niño, una niña, un brik de leche
Q3 = List = un móvil, una goma de borrar, un bolígrafo</t>
  </si>
  <si>
    <t>A1 = "mg"
A2 = "kg"
A3 = "g"</t>
  </si>
  <si>
    <t>&lt;p&gt;Para estimar unidades de masa, hay que tener en cuenta que:&lt;/p&gt;
Imagen: M4-MyM-2a</t>
  </si>
  <si>
    <t>{
    "id": "M4-MyM-2a-E-2",
    "stimulus": "&lt;p&gt;Escreva, de forma abreviada, com qual das seguintes unidades de massa essas medidas são melhor expressas: quilogramas, gramas ou miligramas.&lt;/p&gt;",
    "template": "&lt;p&gt;A massa de {{Q2}} é melhor expressa em {{response}}.&lt;/p&gt;&lt;p&gt;A massa de {{Q1}} é melhor expressa em {{response}}.&lt;/p&gt;&lt;p&gt;A massa de {{Q3}} é melhor expressa em {{response}}.&lt;/p&gt;",
    "hint": "&lt;p&gt;Para estimar unidades de massa, lembre-se de que:&lt;/p&gt;&lt;div style=\"display:flex; justify-content:center;\"&gt;&lt;img src=\"https://blueberry-assets.oneclick.es/M4_MyM_2c_1.svg\" width=\"450\"&gt;&lt;/img&gt;&lt;/div&gt;",
    "feedback": "&lt;p&gt;Para estimar unidades de massa, lembre-se de que:&lt;/p&gt;&lt;div style=\"display:flex; justify-content:center;\"&gt;&lt;img src=\"https://blueberry-assets.oneclick.es/M4_MyM_2c_1.svg\" width=\"450\"&gt;&lt;/img&gt;&lt;/div&gt;",
    "seed": {
        "parameters": [
            {
                "name": "Q1",
                "list": [
                    "um grão de açúcar",
                    "uma gota d'água"
                ]
            },
            {
                "name": "Q2",
                "list": [
                    "um menino",
                    "uma menina",
                    "uma caixa de leite"
                ]
            },
            {
                "name": "Q3",
                "list": [
                    "um celular",
                    "uma borracha",
                    "uma caneta"
                ]
            }
        ],
        "calculated": [
            {
                "name": "A1",
                "label": "kg"
            },
            {
                "name": "A2",
                "label": "mg"
            },
            {
                "name": "A3",
                "label": "g"
            }
        ],
        "uniques": true
    },
    "algorithm": {
        "name": "calculateOperation",
        "template": "Cloze with text"
    }
}</t>
  </si>
  <si>
    <t>Escribe, en forma abreviada, con cuál de las siguientes unidades de masa se expresan mejor estas medidas: kilogramos, gramos o miligramos.
La masa de {{Q3}} se expresa mejor en {{A3}}.
La masa de {{Q2}} se expresa mejor en {{A2}}.
La masa de {{Q1}} se expresa mejor en {{A1}}.</t>
  </si>
  <si>
    <t>Q1 = List = un niño, una niña, un brik de leche
Q2 = List = un móvil, una goma de borrar, un bolígrafo
Q3 = List = un grano de azúcar, una gota de agua</t>
  </si>
  <si>
    <t>A1 = "kg"
A2 = "g"
A3 = "mg"</t>
  </si>
  <si>
    <t>{
    "id": "M4-MyM-2a-E-3",
    "stimulus": "&lt;p&gt;Escreva, de forma abreviada, com qual das seguintes unidades de massa essas medidas são melhor expressas: quilogramas, gramas ou miligramas.&lt;/p&gt;",
    "template": "&lt;p&gt;A massa de {{Q3}} é melhor expressa em {{response}}.&lt;/p&gt;&lt;p&gt;A massa de {{Q2}} é melhor expressa em {{response}}.&lt;/p&gt;&lt;p&gt;A massa de {{Q1}} é melhor expressa em {{response}}.&lt;/p&gt;",
    "hint": "&lt;p&gt;Para estimar unidades de massa, lembre-se de que:&lt;/p&gt;&lt;div style=\"display:flex; justify-content:center;\"&gt;&lt;img src=\"https://blueberry-assets.oneclick.es/M4_MyM_2c_1.svg\" width=\"450\"&gt;&lt;/img&gt;&lt;/div&gt;",
    "feedback": "&lt;p&gt;Para estimar unidades de massa, lembre-se de que:&lt;/p&gt;&lt;div style=\"display:flex; justify-content:center;\"&gt;&lt;img src=\"https://blueberry-assets.oneclick.es/M4_MyM_2c_1.svg\" width=\"450\"&gt;&lt;/img&gt;&lt;/div&gt;",
    "seed": {
        "parameters": [
            {
                "name": "Q1",
                "list": [
                    "um grão de açúcar",
                    "uma gota d'água"
                ]
            },
            {
                "name": "Q2",
                "list": [
                    "um menino",
                    "uma menina",
                    "uma caixa de leite"
                ]
            },
            {
                "name": "Q3",
                "list": [
                    "um celular",
                    "uma borracha",
                    "uma caneta"
                ]
            }
        ],
        "calculated": [
            {
                "name": "A1",
                "label": "g"
            },
            {
                "name": "A2",
                "label": "kg"
            },
            {
                "name": "A3",
                "label": "mg"
            }
        ],
        "uniques": true
    },
    "algorithm": {
        "name": "calculateOperation",
        "template": "Cloze with text"
    }
}</t>
  </si>
  <si>
    <t>M4-MyM-2b</t>
  </si>
  <si>
    <t>Calcula conversiones de unidades de masa ()</t>
  </si>
  <si>
    <t>Indica cuál de estas equivalencias es correcta.
{{Q1}} hg = {{T1}} dg* 
{{Q2}} hg = {{T2}} dg
{{Q3}} hg = {{T3}} dg
{{Q4}} dg = {{T4}} dag*
{{Q5}} dg = {{T5}} dag
{{Q6}} dg = {{T6}} dag
{{Q7}} dag = {{T7}} cg*
{{Q8}} dag = {{T8}} cg
{{Q9}} dag = {{T9}} cg
(3 opciones)</t>
  </si>
  <si>
    <t>Q1= Mín = 10; Máx = 999; Step= 1 
Q2= Mín = 10; Máx = 999; Step= 1 
Q3= Mín = 10; Máx = 999; Step= 1
Q4= Mín = 10; Máx = 999; Step= 1
Q5= Mín = 10; Máx = 999; Step= 1
Q6= Mín = 10; Máx = 999; Step= 1
Q7= Mín = 10; Máx = 999; Step= 1
Q8= Mín = 10; Máx = 999; Step= 1
Q9= Mín = 10; Máx = 999; Step= 1</t>
  </si>
  <si>
    <t>T1 = {{Q1}}*1000
T2 = {{Q2}}*100
T3 = {{Q3}}*10
T4 = {{Q1}}/100
T5 = {{Q2}}/10
T6 = {{Q3}}/1000
T7 = {{Q1}}*1000
T8 = {{Q2}}*100
T9 = {{Q3}}*10</t>
  </si>
  <si>
    <t>&lt;p&gt;Utiliza esta tabla para convertir una unidad de masa en otra.&lt;/p&gt;
Imagen: M4-MyM-2b-1</t>
  </si>
  <si>
    <t xml:space="preserve">&lt;p&gt;Utiliza esta tabla para convertir una unidad de masa en otra.&lt;/p&gt;
Imagen: M4-MyM-2b-1
A2 = {{Q2}} hg = {{Q2}} × 1 000 = {{T10}} dg
A3 = {{Q3}} hg = {{Q3}} × 1 000 = {{T11}} dg
A5 = {{Q5}} dg = {{Q5}} : 100 = {{T12}} dag
A6 = {{Q6}} dg = {{Q6}} : 100 = {{T13}} dag
A8 = {{Q8}} dag = {{Q8}} × 1 000 = {{T14}} cg
A9 = {{Q9}} dag = {{Q9}} × 1 000 = {{T15}} cg
</t>
  </si>
  <si>
    <t>T10 = {{Q2}}*1000
T11 = {{Q3}}*1000
T12 = {{Q5}}/100
T13 = {{Q6}}/100
T14 = {{Q8}}*1000
T15 = {{Q9}}*1000</t>
  </si>
  <si>
    <t>{"id":"M4-MyM-2b-I-1","stimulus":"&lt;p&gt;Indique qual das seguintes equivalências está correta.&lt;/p&gt;","hint":"&lt;p&gt;Use esta tabela para converter as unidades de massa.&lt;/p&gt;&lt;div style=\"display:flex; justify-content:center;\"&gt;&lt;img src=\"https://blueberry-assets.oneclick.es/M5_MyM_2b_1.svg\" width=\"400\"&gt;&lt;/img&gt;&lt;/div&gt;","feedback":"&lt;p&gt;Use esta tabela para converter as unidades de massa.&lt;/p&gt;&lt;div style=\"display:flex; justify-content:center;\"&gt;&lt;img src=\"https://blueberry-assets.oneclick.es/M5_MyM_2b_1.svg\" width=\"400\"&gt;&lt;/img&gt;&lt;/div&gt;","seed":{"parameters":[{"name":"Q1","label":null,"min":10,"max":999,"step":1},{"name":"Q2","label":null,"min":10,"max":999,"step":1},{"name":"Q3","label":null,"min":10,"max":999,"step":1},{"name":"Q4","label":null,"min":10,"max":999,"step":1},{"name":"Q5","label":null,"min":10,"max":999,"step":1},{"name":"Q6","label":null,"min":10,"max":999,"step":1},{"name":"Q7","label":null,"min":10,"max":999,"step":1},{"name":"Q8","label":null,"min":10,"max":999,"step":1},{"name":"Q9","label":null,"min":10,"max":999,"step":1}],"calculated":[{"name":"T1","label":"{{function}}","function":"{{Q1}}*1000","temp":true},{"name":"T2","label":"{{function}}","function":"{{Q2}}*100","temp":true},{"name":"T3","label":"{{function}}","function":"{{Q3}}*10","temp":true},{"name":"T4","label":"{{function}}","function":"{{Q4}}/100","temp":true},{"name":"T5","label":"{{function}}","function":"{{Q5}}/10","temp":true},{"name":"T6","label":"{{function}}","function":"{{Q6}}/1000","temp":true},{"name":"T7","label":"{{function}}","function":"{{Q7}}*1000","temp":true},{"name":"T8","label":"{{function}}","function":"{{Q8}}*100","temp":true},{"name":"T9","label":"{{function}}","function":"{{Q9}}*10","temp":true},{"name":"T10","label":"{{function}}","function":"{{Q2}}*1000","temp":true},{"name":"T11","label":"{{function}}","function":"{{Q3}}*1000","temp":true},{"name":"T12","label":"{{function}}","function":"{{Q5}}/100","temp":true},{"name":"T13","label":"{{function}}","function":"{{Q6}}/100","temp":true},{"name":"T14","label":"{{function}}","function":"{{Q8}}*1000","temp":true},{"name":"T15","label":"{{function}}","function":"{{Q9}}*1000","temp":true},{"name":"A1","label":"{{function}}","function":"{{Q1}} hg = {{T1}} dg"},{"name":"A2","label":"{{function}}","function":"{{Q2}} hg = {{T2}} dg","incorrect":true,"feedback":"{{Q2}} hg = {{Q2}} × 1 000 = {{T10}} dg"},{"name":"A3","label":"{{function}}","function":"{{Q3}} hg = {{T3}} dg","incorrect":true,"feedback":"{{Q3}} hg = {{Q3}} × 1 000 = {{T11}} dg"},{"name":"A4","label":"{{function}}","function":"{{Q4}} dg = {{T4}} dag"},{"name":"A5","label":"{{function}}","function":"{{Q5}} dg = {{T5}} dag","incorrect":true,"feedback":"{{Q5}} dg = {{Q5}} : 100 = {{T12}} dag"},{"name":"A6","label":"{{function}}","function":"{{Q6}} dg = {{T6}} dag","incorrect":true,"feedback":"{{Q6}} dg = {{Q6}} : 100 = {{T13}} dag"},{"name":"A7","label":"{{function}}","function":"{{Q7}} dag = {{T7}} cg"},{"name":"A8","label":"{{function}}","function":"{{Q8}} dag = {{T8}} cg","incorrect":true,"feedback":"{{Q8}} dag = {{Q8}} × 1 000 = {{T14}} cg"},{"name":"A9","label":"{{function}}","function":"{{Q9}} dag = {{T9}} cg","incorrect":true,"feedback":"{{Q9}} dag = {{Q9}} × 1 000 = {{T15}} cg"}],"uniques":true},"algorithm":{"name":"trueFalse","template":"Multiple choice – standard","params":{"countCorrect":1,"countIncorrect":2,"showCheckIcon":false,
            "columns": 3
        }
    }
}</t>
  </si>
  <si>
    <t>Calcula las conversiones de las siguientes masas.</t>
  </si>
  <si>
    <t>{{Q1}} g = {{A1}} dg
{{Q2}} mg = {{A2}} dg</t>
  </si>
  <si>
    <t>Q1= Mín = 10; Máx = 999; Step= 1
Q2= Mín = 10; Máx = 999; Step= 1</t>
  </si>
  <si>
    <t>A1 = {{Q1}}*10
A2 = {{Q2}}/100</t>
  </si>
  <si>
    <t>&lt;p&gt;Utiliza esta tabla para convertir una unidad de masa en otra.&lt;/p&gt;
Imagen: M4-MyM-2b-1
A1 = {{Q1}} g × 10 = {{A1}} dg
A2 = {{Q2}} mg : 100 = {{A2}} dg</t>
  </si>
  <si>
    <t>{"id":"M4-MyM-2b-E-1","stimulus":"&lt;p&gt;Calcule as conversões de unidade das seguintes medidas massas.&lt;/p&gt;","template":"&lt;p style=\"text-align: center\"&gt;{{Q1}} g = {{response}} dg&lt;/p&gt;&lt;p style=\"text-align: center\"&gt;{{Q2}} mg = {{response}} dg&lt;/p&gt;","hint":"&lt;p&gt;Use esta tabela para converter as unidades de massa.&lt;/p&gt;&lt;div style=\"display:flex; justify-content:center;\"&gt;&lt;img src=\"https://blueberry-assets.oneclick.es/M5_MyM_2b_1.svg\" width=\"400\"&gt;&lt;/img&gt;&lt;/div&gt;","feedback":"&lt;p&gt;Use esta tabela para converter as unidades de massa.&lt;/p&gt;&lt;div style=\"display:flex; justify-content:center;\"&gt;&lt;img src=\"https://blueberry-assets.oneclick.es/M5_MyM_2b_1.svg\" width=\"400\"&gt;&lt;/img&gt;&lt;/div&gt;","seed":{"parameters":[{"name":"Q1","label":null,"min":10,"max":999,"step":1},{"name":"Q2","label":null,"min":10,"max":999,"step":1}],"calculated":[{"name":"A1","label":"{{function}}","function":"{{Q1}}*10","feedback":"{{Q1}} g × 10 = {{function}} dg"},{"name":"A2","label":"{{function}}","function":"{{Q2}}/100","feedback":"{{Q2}} mg : 100 = {{function}} dg"}],"uniques":true},"algorithm":{"name":"calculateOperation","params":{"method":"equivLiteral","keyboard":"INTERMEDIATE"}}}</t>
  </si>
  <si>
    <t>{{Q1}} g = {{A1}} cg
{{Q2}} dag = {{A2}} hg</t>
  </si>
  <si>
    <t>A1 = {{Q1}}*100
A2 = {{Q2}}/10</t>
  </si>
  <si>
    <t>&lt;p&gt;Utiliza esta tabla para convertir una unidad de masa en otra.&lt;/p&gt;
Imagen: M4-MyM-2b-1
A1 = {{Q1}} g × 100 = {{A1}} cg
A2 = {{Q2}} dag : 10 = {{A2}} hg</t>
  </si>
  <si>
    <t>{"id":"M4-MyM-2b-E-2","stimulus":"&lt;p&gt;Calcule as conversões de unidade das seguintes medidas massas.&lt;/p&gt;","template":"&lt;p style=\"text-align: center\"&gt;{{Q1}} g = {{response}} cg&lt;/p&gt;&lt;p style=\"text-align: center\"&gt;{{Q2}} dag = {{response}} hg&lt;/p&gt;","hint":"&lt;p&gt;Use esta tabela para converter as unidades de massa.&lt;/p&gt;&lt;div style=\"display:flex; justify-content:center;\"&gt;&lt;img src=\"https://blueberry-assets.oneclick.es/M5_MyM_2b_1.svg\" width=\"400\"&gt;&lt;/img&gt;&lt;/div&gt;","feedback":"&lt;p&gt;Use esta tabela para converter as unidades de massa.&lt;/p&gt;&lt;div style=\"display:flex; justify-content:center;\"&gt;&lt;img src=\"https://blueberry-assets.oneclick.es/M5_MyM_2b_1.svg\" width=\"400\"&gt;&lt;/img&gt;&lt;/div&gt;","seed":{"parameters":[{"name":"Q1","label":null,"min":10,"max":999,"step":1},{"name":"Q2","label":null,"min":10,"max":999,"step":1}],"calculated":[{"name":"A1","label":"{{function}}","function":"{{Q1}}*100","feedback":"{{Q1}} g × 100 = {{function}} cg"},{"name":"A2","label":"{{function}}","function":"{{Q2}}/10","feedback":"{{Q2}} dag : 10 = {{function}} hg"}],"uniques":true},"algorithm":{"name":"calculateOperation","params":{"method":"equivLiteral","keyboard":"INTERMEDIATE"}}}</t>
  </si>
  <si>
    <t>{{Q1}} g = {{A1}} kg
{{Q2}} dg = {{A2}} dag</t>
  </si>
  <si>
    <t>A1 = {{Q1}}/1000
A2 = {{Q2}}/100</t>
  </si>
  <si>
    <t>&lt;p&gt;Utiliza esta tabla para convertir una unidad de masa en otra.&lt;/p&gt;
Imagen: M4-MyM-2b-1
A1 = {{Q1}} g : 1 000 = {{A1}} kg
A2 = {{Q2}} dg : 100 = {{A2}} dag</t>
  </si>
  <si>
    <t>{"id":"M4-MyM-2b-E-3","stimulus":"&lt;p&gt;Calcule as conversões de unidade das seguintes medidas massas.&lt;/p&gt;","template":"&lt;p style=\"text-align: center\"&gt;{{Q1}} g = {{response}} kg&lt;/p&gt;&lt;p style=\"text-align: center\"&gt;{{Q2}} dg = {{response}} dag&lt;/p&gt;","hint":"&lt;p&gt;Use esta tabela para converter as unidades de massa.&lt;/p&gt;&lt;div style=\"display:flex; justify-content:center;\"&gt;&lt;img src=\"https://blueberry-assets.oneclick.es/M5_MyM_2b_1.svg\" width=\"400\"&gt;&lt;/img&gt;&lt;/div&gt;","feedback":"&lt;p&gt;Use esta tabela para converter as unidades de massa.&lt;/p&gt;&lt;div style=\"display:flex; justify-content:center;\"&gt;&lt;img src=\"https://blueberry-assets.oneclick.es/M5_MyM_2b_1.svg\" width=\"400\"&gt;&lt;/img&gt;&lt;/div&gt;","seed":{"parameters":[{"name":"Q1","label":null,"min":10,"max":999,"step":1},{"name":"Q2","label":null,"min":10,"max":999,"step":1}],"calculated":[{"name":"A1","label":"{{function}}","function":"{{Q1}}/1000","feedback":"{{Q1}} g : 1000 = {{function}} kg"},{"name":"A2","label":"{{function}}","function":"{{Q2}}/100","feedback":"{{Q2}} dg : 100 = {{function}} dag"}],"uniques":true},"algorithm":{"name":"calculateOperation","params":{"method":"equivLiteral","keyboard":"INTERMEDIATE"}}}</t>
  </si>
  <si>
    <t>Aída ha comprado {{Q1}} kg de cerezas. ¿A cuántos gramos equivalen?</t>
  </si>
  <si>
    <t>Ha comprado {{A1}} g de cerezas.</t>
  </si>
  <si>
    <t>Q1= Mín = 1; Máx = 8; Step= 1</t>
  </si>
  <si>
    <t>A1 = {{Q1}}*1000</t>
  </si>
  <si>
    <t>¿Cuántos kilogramos de cerezas ha comprado Aída?
Ha comprado &lt;span class=\"no-break\"&gt;{{A2}} kg.&lt;/span&gt;
Cloze math
A2 = {{Q1}}</t>
  </si>
  <si>
    <t>¿Qué pide el enunciado?
Convertir los kilogramos en gramos.*
Convertir los gramos en kilogramos.
Convertir los kilogramos en miligramos.</t>
  </si>
  <si>
    <t>¿En qué tabla están las conversiones de unidades correctas?
M4-MyM-2b-1*
M4-MyM-2b-2
M4-MyM-2b-3
(Single choice)</t>
  </si>
  <si>
    <t>Realiza la siguiente operación para obtener los gramos de cerezas.
{{Q1}} kg = {{Q1}} × 1 000 = {{A1}} g
(Cloze math)
A3 = {{Q1}}*1000</t>
  </si>
  <si>
    <t>{"id":"M4-MyM-2b-A-1","seed":{"parameters":[{"name":"Q1","label":null,"min":1,"max":8,"step":1}],"uniques":true},"scaffolding":[{"id":"step-0","stimulus":"&lt;p&gt;Aline comprou {{Q1}} kg de cerejas. Quantos gramas de cereja ela comprou?&lt;/p&gt;","template":"&lt;p&gt;Ela comprou {{response}} g de cerejas.&lt;/p&gt;","seed":{"parameters":[],"calculated":[{"name":"0-A1","label":"{{function}}","function":"{{Q1}}*1000"}]},"algorithm":{"name":"calculateOperation","params":{"method":"equivLiteral","keyboard":"INTERMEDIATE"}}},{"id":"step-1","stimulus":"&lt;p&gt;Quantos quilos de cerejas Aline comprou?&lt;/p&gt;","template":"&lt;p&gt;Ela comprou &lt;span class=\"no-break\"&gt;{{response}} kg.&lt;/span&gt;&lt;/p&gt;","seed":{"calculated":[{"name":"1-A2","label":"{{function}}","function":"{{Q1}}"}]},"algorithm":{"name":"calculateOperation","params":{"method":"equivLiteral","keyboard":"INTERMEDIATE"}}},{"id":"step-2","stimulus":"&lt;p&gt;O que o enunciado pede?&lt;/p&gt;","seed":{"calculated":[{"name":"2-A1","label":"&lt;p&gt;Converter quilogramas para gramas.&lt;/p&gt;"},{"name":"2-A2","label":"&lt;p&gt;Converter gramas para quilogramas.&lt;/p&gt;","incorrect":true},{"name":"2-A3","label":"&lt;p&gt;Converter quilogramas para miligramas.&lt;/p&gt;","incorrect":true}]},"algorithm":{"name":"trueFalse","template":"Multiple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width=\"450\"&gt;&lt;/img&gt;&lt;/div&gt;"},{"name":"3-A2","label":"&lt;div style=\"display:flex; justify-content:center;\"&gt;&lt;img src=\"https://blueberry-assets.oneclick.es/M5_MyM_2b_2.svg\" width=\"450\"&gt;&lt;/img&gt;&lt;/div&gt;","incorrect":true},{"name":"3-A3","label":"&lt;div style=\"display:flex; justify-content:center;\"&gt;&lt;img src=\"https://blueberry-assets.oneclick.es/M5_MyM_2b_3.svg\" width=\"450\"&gt;&lt;/img&gt;&lt;/div&gt;","incorrect":true}]},"algorithm":{"name":"trueFalse","template":"Multiple choice – standard","params":{"countCorrect":1,"countIncorrect":2,"showCheckIcon":true}}},{"id":"step-4","stimulus":"&lt;p&gt;Efetue a seguinte operação para obter quantos gramas de cereja Aline comprou.&lt;/p&gt;","template":"&lt;p style=\"text-align: center\"&gt;{{Q1}} kg = {{Q1}} × 1 000 = {{response}} g&lt;/p&gt;","seed":{"calculated":[{"name":"4-A1","label":"{{function}}","function":"{{Q1}}*1000"}]},"algorithm":{"name":"calculateOperation","params":{"method":"equivSymbolic","decimalPlaces":2,"keyboard":"INTERMEDIATE"}}}]}</t>
  </si>
  <si>
    <t>David necesita {{Q1}} g de mantequilla para hacer un postre. ¿A cuántos hectogramos equivalen?</t>
  </si>
  <si>
    <t>Necesita {{A1}} hg de mantequilla.</t>
  </si>
  <si>
    <t>Q1= Mín = 101; Máx = 199; Step= 1</t>
  </si>
  <si>
    <t>A1 = {{Q1}}/100</t>
  </si>
  <si>
    <t>¿Cuántos gramos de mantequilla se necesitan para el postre?
Se necesitan &lt;span class=\"no-break\"&gt;{{A2}} g de mantequilla.&lt;/span&gt;
Cloze math
A2 = {{Q1}}</t>
  </si>
  <si>
    <t>¿Qué pide el enunciado?
Convertir los kilogramos en gramos.
Convertir los gramos en hectogramos.*
Convertir los gramos en miligramos.</t>
  </si>
  <si>
    <t>Realiza la siguiente operación para obtener los hectogramos de mantequilla.
{{Q1}} g = {{Q1}} : 100 = {{A1}} hg
(Cloze math)
A3 = {{Q1}}/100</t>
  </si>
  <si>
    <t>{"id":"M4-MyM-2b-A-2","seed":{"parameters":[{"name":"Q1","label":null,"min":101,"max":199,"step":1}],"uniques":true},"scaffolding":[{"id":"step-0","stimulus":"&lt;p&gt;Danilo precisa de {{Q1}} g de manteiga para fazer uma sobremesa. Essa medida equivale a quantos hectogramas?&lt;/p&gt;","template":"&lt;p&gt;A medida equivale a {{response}} hg de manteiga.&lt;/p&gt;","seed":{"parameters":[],"calculated":[{"name":"0-A1","label":"{{function}}","function":"{{Q1}}/100"}]},"algorithm":{"name":"calculateOperation","params":{"method":"equivLiteral","keyboard":"INTERMEDIATE"}}},{"id":"step-1","stimulus":"&lt;p&gt;Quantos gramas de manteiga são necessários para a sobremesa?&lt;/p&gt;","template":"&lt;p&gt;São necessários &lt;span class=\"no-break\"&gt;{{response}} g de manteiga.&lt;/span&gt;&lt;/p&gt;","seed":{"calculated":[{"name":"1-A2","label":"{{function}}","function":"{{Q1}}"}]},"algorithm":{"name":"calculateOperation","params":{"method":"equivLiteral","keyboard":"INTERMEDIATE"}}},{"id":"step-2","stimulus":"&lt;p&gt;O que pede o enunciado?&lt;/p&gt;","seed":{"calculated":[{"name":"2-A1","label":"&lt;p&gt;Converter quilogramas para gramas.&lt;/p&gt;","incorrect":true},{"name":"2-A2","label":"&lt;p&gt;Converter gramas para hectogramas.&lt;/p&gt;"},{"name":"2-A3","label":"&lt;p&gt;Converter gramas para miligramas.&lt;/p&gt;","incorrect":true}]},"algorithm":{"name":"trueFalse","template":"Multiple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width=\"450\"&gt;&lt;/img&gt;&lt;/div&gt;"},{"name":"3-A2","label":"&lt;div style=\"display:flex; justify-content:center;\"&gt;&lt;img src=\"https://blueberry-assets.oneclick.es/M5_MyM_2b_2.svg\" width=\"450\"&gt;&lt;/img&gt;&lt;/div&gt;","incorrect":true},{"name":"3-A3","label":"&lt;div style=\"display:flex; justify-content:center;\"&gt;&lt;img src=\"https://blueberry-assets.oneclick.es/M5_MyM_2b_3.svg\" width=\"450\"&gt;&lt;/img&gt;&lt;/div&gt;","incorrect":true}]},"algorithm":{"name":"trueFalse","template":"Multiple choice – standard","params":{"countCorrect":1,"countIncorrect":2,"showCheckIcon":true}}},{"id":"step-4","stimulus":"&lt;p&gt;Efetue a seguinte operação para obter quantos hectogramas de manteiga serão necessários.&lt;/p&gt;","template":"&lt;p style=\"text-align: center\"&gt;{{Q1}} g = {{Q1}} : 100 = {{response}} hg&lt;/p&gt;","seed":{"calculated":[{"name":"4-A1","label":"{{function}}","function":"{{Q1}}/100"}]},"algorithm":{"name":"calculateOperation","params":{"method":"equivSymbolic","decimalPlaces":2,"keyboard":"INTERMEDIATE"}}}]}</t>
  </si>
  <si>
    <t>Isabel y Diego han comprado {{Q1}} dag de fresas para hacer macedonia. ¿A cuántos kilogramos equivalen?</t>
  </si>
  <si>
    <t>Han comprado {{A1}} kg de fresas.</t>
  </si>
  <si>
    <t>Q1= Mín = 20; Máx = 50; Step= 1</t>
  </si>
  <si>
    <t>¿Cuántos decagramos pesan las fresas?
Pesa &lt;span class=\"no-break\"&gt;{{A2}} dag.&lt;/span&gt;
Cloze math
A2 = {{Q1}}</t>
  </si>
  <si>
    <t>¿Qué pide el enunciado?
Convertir los decagramos en gramos.
Convertir los gramos en kilogramos.
Convertir los decagramos en kilogramos.*</t>
  </si>
  <si>
    <t>Realiza la siguiente operación para obtener los kilogramos de fresas.
{{Q1}} dag = {{Q1}} : 100 = {{A1}} kg
(Cloze math)
A3 = {{Q1}}/100</t>
  </si>
  <si>
    <t>{"id":"M4-MyM-2b-A-3","seed":{"parameters":[{"name":"Q1","label":null,"min":20,"max":50,"step":1}],"uniques":true},"scaffolding":[{"id":"step-0","stimulus":"&lt;p&gt;Isabel e Diego compraram {{Q1}} dag de morango para fazer uma salada de frutas. Quantos quilogramas de morango foram comprados?&lt;/p&gt;","template":"&lt;p&gt;Eles compraram {{response}} kg de morango.&lt;/p&gt;","seed":{"parameters":[],"calculated":[{"name":"0-A1","label":"{{function}}","function":"{{Q1}}/100"}]},"algorithm":{"name":"calculateOperation","params":{"method":"equivLiteral","keyboard":"INTERMEDIATE"}}},{"id":"step-1","stimulus":"&lt;p&gt;Quantos decagramas de morango foram comprados?&lt;/p&gt;","template":"&lt;p&gt;Foram comprados &lt;span class=\"no-break\"&gt;{{response}} dag.&lt;/span&gt;&lt;/p&gt;","seed":{"calculated":[{"name":"1-A2","label":"{{function}}","function":"{{Q1}}"}]},"algorithm":{"name":"calculateOperation","params":{"method":"equivLiteral","keyboard":"INTERMEDIATE"}}},{"id":"step-2","stimulus":"&lt;p&gt;O que pede o enunciado?&lt;/p&gt;","seed":{"calculated":[{"name":"2-A1","label":"&lt;p&gt;Converter decagramas para gramas.&lt;/p&gt;","incorrect":true},{"name":"2-A2","label":"&lt;p&gt;Converter gramas para quilogramas.&lt;/p&gt;","incorrect":true},{"name":"2-A3","label":"&lt;p&gt;Converter decagramas para quilogramas.&lt;/p&gt;"}]},"algorithm":{"name":"trueFalse","template":"Multiple choice – standard"}},{"id":"step-3","stimulus":"&lt;p&gt;Em qual tabela estão as conversões de unidade corretas?&lt;/p&gt;","seed":{"calculated":[{"name":"3-A1","label":"&lt;div style=\"display:flex; justify-content:center;\"&gt;&lt;img src=\"https://blueberry-assets.oneclick.es/M5_MyM_2b_1.svg\" width=\"450\"&gt;&lt;/img&gt;&lt;/div&gt;"},{"name":"3-A2","label":"&lt;div style=\"display:flex; justify-content:center;\"&gt;&lt;img src=\"https://blueberry-assets.oneclick.es/M5_MyM_2b_2.svg\" width=\"450\"&gt;&lt;/img&gt;&lt;/div&gt;","incorrect":true},{"name":"3-A3","label":"&lt;div style=\"display:flex; justify-content:center;\"&gt;&lt;img src=\"https://blueberry-assets.oneclick.es/M5_MyM_2b_3.svg\" width=\"450\"&gt;&lt;/img&gt;&lt;/div&gt;","incorrect":true}]},"algorithm":{"name":"trueFalse","template":"Multiple choice – standard","params":{"countCorrect":1,"countIncorrect":2,"showCheckIcon":true}}},{"id":"step-4","stimulus":"&lt;p&gt;Efetue a seguinte operação para obter quantos quilogramas de morango foram comprados.&lt;/p&gt;","template":"&lt;p style=\"text-align: center\"&gt;{{Q1}} dag = {{Q1}} : 100 = {{response}} kg&lt;/p&gt;","seed":{"calculated":[{"name":"4-A1","label":"{{function}}","function":"{{Q1}}/100"}]},"algorithm":{"name":"calculateOperation","params":{"method":"equivSymbolic","decimalPlaces":2,"keyboard":"INTERMEDIATE"}}}]}</t>
  </si>
  <si>
    <t>M4-MyM-2c</t>
  </si>
  <si>
    <t>Compara y ordena medidas de masa ()</t>
  </si>
  <si>
    <t>Ordena de mayor a menor las siguientes medidas de masa.
{{Q1}} {{Q9}}
{{Q2}} {{Q9}}
{{Q3}} {{Q9}}
{{Q4}} {{Q9}}</t>
  </si>
  <si>
    <t>Q1= Mín = 1;Máx = 100; Step= 1
Q2= Mín = 1;Máx = 100; Step= 1
Q3= Mín = 1;Máx = 100; Step= 1
Q4= Mín = 1;Máx = 100; Step= 1
Q9 Lista= mg, dg, cg, g, dag, hg, kg</t>
  </si>
  <si>
    <t>{"id":"M4-MyM-2c-I-1","stimulus":"&lt;p&gt;Arraste e ordene as seguintes medidas de massa da maior para a menor.&lt;/p&gt;","template":"&lt;p style=\"text-align:center;\"&gt;{{response}} &gt; {{response}} &gt; {{response}}&lt;/p&gt;","feedback":"&lt;p&gt;Como as medidas estão expressas na mesma unidade, basta comparar os números a partir dos algarismos à esquerda.&lt;/p&gt;","hint":"&lt;p&gt;Como as medidas estão expressas na mesma unidade, basta comparar os números a partir dos algarismos à esquerda.&lt;/p&gt;","seed":{"parameters":[{"name":"Q1","label":null,"min":1,"max":100,"step":1},{"name":"Q2","label":null,"min":1,"max":100,"step":1},{"name":"Q3","label":null,"min":1,"max":100,"step":1},{"name":"Q9","label":null,"list":["mg","dg","cg","g","dag","hg","kg"]}],"calculated":[{"name":"A1","label":"{{function}} {{Q9}}","function":"math.max({{Q1}}, {{Q2}}, {{Q3}})"},{"name":"A2","label":"{{function}} {{Q9}}","function":"Lemonlib.round({{Q1}}+{{Q2}}+{{Q3}}-math.min({{Q1}}, {{Q2}}, {{Q3}})-math.max({{Q1}}, {{Q2}}, {{Q3}}), 2)"},{"name":"A3","label":"{{function}} {{Q9}}","function":"math.min({{Q1}}, {{Q2}}, {{Q3}})"}],"uniques":true},"algorithm":{"name":"calculateOperation","template":"Cloze with drag &amp; drop","params":{"keyboard":"INTERMEDIATE"}}}</t>
  </si>
  <si>
    <t>Ordena de menor a mayor las siguientes medidas de masa.
{{T1}} cg
{{T2}} dg
{{Q3}} g
{{T4}} dag</t>
  </si>
  <si>
    <t>Q1= Mín = 1;Máx = 100; Step= 1
Q2= Mín = 1;Máx = 100; Step= 1
Q3= Mín = 1;Máx = 100; Step= 1
Q4= Mín = 1;Máx = 100; Step= 1</t>
  </si>
  <si>
    <t>T1 = {{Q1}}*100
T2 = {{Q2}}*10
T4 = {{Q4}}/10</t>
  </si>
  <si>
    <t>¿Qué pide el enunciado?
Ordenar las medidas de masa de mayor a menor.
Ordenar las medidas de masa de menor a mayor.*
Averiguar la medida de masa de mayor peso.
[single choice]</t>
  </si>
  <si>
    <t>Para ordenar las distintas medidas, hay que expresarlas en la misma unidad. ¿En qué tabla están las conversiones de unidades correctas?
Imagen M4-MyM-2c-1*
Imagen M4-MyM-2c-2
Imagen M4-MyM-2c-3
(Single choice)</t>
  </si>
  <si>
    <t>Con la ayuda de la anterior tabla de conversiones, convierte todas las cantidades a gramos.
{{T1}} cg = {{T1}} : 100 = {{A1}} g
{{T2}} dg = {{T2}} : 10 = {{A2}} g 
{{Q3}} g
{{T4}} dag = {{T4}} × 10 = {{A4}} g 
[cloze with math]
T1 = {{Q1}}*100
T2 = {{Q2}}*10
T4 = {{Q4}}/10
[Respuesta: A1={{Q1}}]
[Respuesta: A2={{Q2}}]
[Respuesta: A4={{Q4}}]</t>
  </si>
  <si>
    <t>Con los resultados anteriores, ordena las medidas de masa de menor a mayor.
{{T1}} cg = {{Q1}} g 
{{T2}} dg = {{Q2}} g
{{Q3}} g
{{T4}} dag = {{Q4}} g
[order list]
T1 = {{Q1}}*100
T2 = {{Q2}}*10
T4 = {{Q4}}/10</t>
  </si>
  <si>
    <t>{
    "id": "M4-MyM-2c-E-1",
    "seed": {
        "parameters": [
            {
                "name": "Q1",
                "label": null,
                "min": 1,
                "max": 100,
                "step": 1
            },
            {
                "name": "Q2",
                "label": null,
                "min": 1,
                "max": 100,
                "step": 1
            },
            {
                "name": "Q3",
                "label": null,
                "min": 1,
                "max": 100,
                "step": 1
            },
            {
                "name": "Q4",
                "label": null,
                "min": 1,
                "max": 100,
                "step": 1
            }
        ],
        "uniques": true
    },
    "scaffolding": [
        {
            "id": "step-0",
            "stimulus": "&lt;p&gt;Arraste e ordene as seguintes medidas de massa da menor para a maior. Coloque-as de cima para baixo.&lt;/p&gt;",
            "seed": {
                "parameters": [],
                "calculated": [
                    {
                        "name": "T1",
                        "label": "{{function}}",
                        "function": "{{Q1}}*100",
                        "temp": true
                    },
                    {
                        "name": "T2",
                        "label": "{{function}}",
                        "function": "{{Q2}}*10",
                        "temp": true
                    },
                    {
                        "name": "T4",
                        "label": "{{function}}",
                        "function": "{{Q4}}/10",
                        "temp": true
                    },
                    {
                        "name": "A1",
                        "label": "{{T1}} cg",
                        "function": "{{Q1}}"
                    },
                    {
                        "name": "A2",
                        "label": "{{T2}} cg",
                        "function": "{{Q2}}"
                    },
                    {
                        "name": "A3",
                        "label": "{{Q3}} g",
                        "function": "{{Q3}}"
                    },
                    {
                        "name": "A4",
                        "label": "{{T4}} dag",
                        "function": "{{Q4}}"
                    }
                ]
            },
            "algorithm": {
                "name": "orderNumbers",
                "params": {
                    "order": "asc"
                }
            }
        },
        {
            "id": "step-1",
            "stimulus": "&lt;p&gt;O que pede o enunciado?&lt;/p&gt;",
            "seed": {
                "calculated": [
                    {
                        "name": "1-A1",
                        "label": "&lt;p&gt;Ordenar as medidas de massa da maior para a menor.&lt;/p&gt;",
                        "incorrect": true
                    },
                    {
                        "name": "1-A2",
                        "label": "&lt;p&gt;Ordenar as medidas de massa da menor para a maior.&lt;/p&gt;"
                    },
                    {
                        "name": "1-A3",
                        "label": "&lt;p&gt;Encontrar a medida de massa mais pesada.&lt;/p&gt;",
                        "incorrect": true
                    }
                ]
            },
            "algorithm": {
                "name": "trueFalse",
                "template": "Multiple choice – standard"
            }
        },
        {
            "id": "step-2",
            "stimulus": "&lt;p&gt;Para ordenar as diferentes medidas, elas devem estar expressas na mesma unidade. Em qual tabela estão as conversões de unidade corretas?&lt;/p&gt;",
            "seed": {
                "calculated": [
                    {
                        "name": "2-A1",
                        "label": "&lt;div style=\"display:flex; justify-content:center;\"&gt;&lt;img src=\"https://blueberry-assets.oneclick.es/M4_MyM_2c_1.svg\" width=\"450\"&gt;&lt;/img&gt;&lt;/div&gt;"
                    },
                    {
                        "name": "2-A2",
                        "label": "&lt;div style=\"display:flex; justify-content:center;\"&gt;&lt;img src=\"https://blueberry-assets.oneclick.es/M4_MyM_2c_2.svg\" width=\"450\"&gt;&lt;/img&gt;&lt;/div&gt;",
                        "incorrect": true
                    },
                    {
                        "name": "2-A2",
                        "label": "&lt;div style=\"display:flex; justify-content:center;\"&gt;&lt;img src=\"https://blueberry-assets.oneclick.es/M4_MyM_2c_3.svg\" width=\"450\"&gt;&lt;/img&gt;&lt;/div&gt;",
                        "incorrect": true
                    }
                ]
            },
            "algorithm": {
                "name": "trueFalse",
                "template": "Multiple choice – standard",
                "params": {
                    "countCorrect": 1,
                    "countIncorrect": 2,
                    "showCheckIcon": true,
                    "columns": 1
                }
            }
        },
        {
            "id": "step-3",
            "stimulus": "&lt;p&gt;Com a ajuda da tabela de conversão acima, converta todas as medidas para gramas.&lt;/p&gt;",
            "template": "&lt;p style=\"text-align: center\"&gt;{{T1}} cg = {{T1}} : 100 = {{response}} g&lt;/p&gt;&lt;p style=\"text-align: center\"&gt;{{T2}} dg = {{T2}} : 10 = {{response}} g&lt;/p&gt;&lt;p style=\"text-align: center\"&gt;{{Q3}} g&lt;/p&gt;&lt;p style=\"text-align: center\"&gt;{{T4}} dag = {{T4}} × 10 = {{response}} g&lt;/p&gt;",
            "seed": {
                "calculated": [
                    {
                        "name": "T1",
                        "function": "{{Q1}}*100",
                        "temp": true
                    },
                    {
                        "name": "T2",
                        "function": "{{Q2}}*10",
                        "temp": true
                    },
                    {
                        "name": "T4",
                        "function": "{{Q4}}/10",
                        "temp": true
                    },
                    {
                        "name": "3-A1",
                        "label": "{{function}}",
                        "function": "{{Q1}}"
                    },
                    {
                        "name": "3-A2",
                        "label": "{{function}}",
                        "function": "{{Q2}}"
                    },
                    {
                        "name": "3-A3",
                        "label": "{{function}}",
                        "function": "{{Q4}}"
                    }
                ]
            },
            "algorithm": {
                "name": "calculateOperation",
                "params": {
                    "method": "equivLiteral",
                    "keyboard": "NUMERICAL"
                }
            }
        },
        {
            "id": "step-4",
            "stimulus": "&lt;p&gt;Com os resultados acima, arraste e ordene as medidas de massa da menor para a maior. Coloque-as de cima para baixo.&lt;/p&gt;",
            "seed": {
                "parameters": [],
                "calculated": [
                    {
                        "name": "T1",
                        "label": "{{function}}",
                        "function": "{{Q1}}*100",
                        "temp": true
                    },
                    {
                        "name": "T2",
                        "label": "{{function}}",
                        "function": "{{Q2}}*10",
                        "temp": true
                    },
                    {
                        "name": "T4",
                        "label": "{{function}}",
                        "function": "{{Q4}}/10",
                        "temp": true
                    },
                    {
                        "name": "A1",
                        "label": "{{T1}} cg = {{Q1}} g ",
                        "function": "{{Q1}}"
                    },
                    {
                        "name": "A2",
                        "label": "{{T2}} dg = {{Q2}} g",
                        "function": "{{Q2}}"
                    },
                    {
                        "name": "A3",
                        "label": "{{Q3}} g",
                        "function": "{{Q3}}"
                    },
                    {
                        "name": "A4",
                        "label": "{{T4}} dag = {{Q4}} g",
                        "function": "{{Q4}}"
                    }
                ]
            },
            "algorithm": {
                "name": "orderNumbers",
                "params": {
                    "order": "asc"
                }
            }
        }
    ]
}</t>
  </si>
  <si>
    <t>Un equipo científico acaba de recoger dos meteoritos que han caído en el océano. Uno pesa {{T1}} dag y el otro, {{T2}} dg. ¿Cuántos gramos pesa el más ligero de los dos?</t>
  </si>
  <si>
    <t>El meteorito de menor masa pesa {{A1}} g.</t>
  </si>
  <si>
    <t>Q1 = Min = 100; Max = 999 ; Step= 1
Q2 = Min = 100; Max = 999; Step= 1</t>
  </si>
  <si>
    <t>T1 = {{Q1}}/10
T2 = {{Q2}}*10
A1 = math.min({{Q1}}, {{Q2}})</t>
  </si>
  <si>
    <t>¿Cuánto pesa cada meteorito?
El primero pesa {{A1}} dag y el segundo, {{A2}} dg.
A1= {{T1}}
A2= {{T2}}
(Cloze math)</t>
  </si>
  <si>
    <t xml:space="preserve">¿Qué pide el enunciado?
Indicar los gramos del meteorito menos pesado.*
Indicar los gramos del meteorito más pesado.
Indicar los gramos que pesan entre los dos meteoritos.
</t>
  </si>
  <si>
    <t>Con la ayuda de la anterior tabla de conversiones, calcula los gramos que pesa cada meteorito.
{{T1}} dag = {{T1}} dag × 10 = {{A1}} g
{{T2}} dg = {{T2}} dg : 10 = {{A2}} g
A1={{Q1}}
A2={{Q2}}
[cloze with math]</t>
  </si>
  <si>
    <t>Selecciona, por tanto, qué meteorito es el más ligero.
El meteorito de {{T3}} hm.*
El meteorito de {{T4}} hm.
(single choice) 
T3 = math.min({{Q1}}, {{Q2}})
T4 = math.max({{Q1}}, {{Q2}})</t>
  </si>
  <si>
    <t>{"id":"M4-MyM-2c-A-1","seed":{"parameters":[{"name":"Q1","label":null,"max":100,"min":999,"step":1},{"name":"Q2","label":null,"max":100,"min":999,"step":1}],"uniques":true},"scaffolding":[{"id":"step-0","stimulus":"&lt;p&gt;Uma equipe de cientistas acaba de coletar dois meteoritos que caíram no oceano. Um pesa {{T1}} dag e o outro {{T2}} dg. Quantos gramas pesa o mais leve entre os dois?&lt;/p&gt;","template":"&lt;p&gt;O meteorito de menor massa pesa {{response}} g.&lt;/p&gt;","seed":{"calculated":[{"name":"T1","function":"{{Q1}}/10","temp":true},{"name":"T2","function":"{{Q2}}*10","temp":true},{"name":"A1","label":"math.min({{Q1}}, {{Q2}})","function":"math.min({{Q1}}, {{Q2}})"}]},"algorithm":{"name":"calculateOperation","params":{"method":"equivLiteral","keyboard":"INTERMEDIATE"}}},{"id":"step-1","stimulus":"&lt;p&gt;Quanto pesa cada meteorito?&lt;/p&gt;","template":"&lt;p&gt;O primeiro pesa {{response}} dag e o segundo pesa {{response}} dg.&lt;/p&gt;","seed":{"calculated":[{"name":"T1","function":"{{Q1}}/10","temp":true},{"name":"T2","function":"{{Q2}}*10","temp":true},{"name":"A1","label":"{{T1}}","function":"{{T1}}"},{"name":"A2","label":"{{T2}}","function":"{{T2}}"}]},"algorithm":{"name":"calculateOperation","params":{"method":"equivLiteral","keyboard":"INTERMEDIATE"}}},{"id":"step-2","stimulus":"&lt;p&gt;O que pede o enunciado?&lt;/p&gt;","seed":{"calculated":[{"name":"2-A1","label":"&lt;p&gt;Indicar a massa em gramas do meteorito menos pesado.&lt;/p&gt;"},{"name":"2-A2","label":"&lt;p&gt;Indicar a massa em gramas do meteorito mais pesado.&lt;/p&gt;","incorrect":true},{"name":"2-A3","label":"&lt;p&gt;Indicar a massa total em gramas dos dois meteoritos.&lt;/p&gt;","incorrect":true}]},"algorithm":{"name":"trueFalse","template":"Multiple choice – standard"}},{"id":"step-3","stimulus":"&lt;p&gt;Para ordenar as diferentes medidas, elas devem estar expressas na mesma unidade. Em qual tabela estão as conversões de unidades corretas?&lt;/p&gt;","seed":{"calculated":[{"name":"2-A1","label":"&lt;div style=\"display:flex; justify-content:center;\"&gt;&lt;img src=\"https://blueberry-assets.oneclick.es/M4_MyM_2c_1.svg\" width=\"450\"&gt;&lt;/img&gt;&lt;/div&gt;"},{"name":"2-A2","label":"&lt;div style=\"display:flex; justify-content:center;\"&gt;&lt;img src=\"https://blueberry-assets.oneclick.es/M4_MyM_2c_2.svg\" width=\"450\"&gt;&lt;/img&gt;&lt;/div&gt;","incorrect":true},{"name":"2-A2","label":"&lt;div style=\"display:flex; justify-content:center;\"&gt;&lt;img src=\"https://blueberry-assets.oneclick.es/M4_MyM_2c_3.svg\" width=\"450\"&gt;&lt;/img&gt;&lt;/div&gt;","incorrect":true}]},"algorithm":{"name":"trueFalse","template":"Multiple choice – standard"}},{"id":"step-4","stimulus":"&lt;p&gt;Com a ajuda da tabela de conversões acima, calcule quantas gramas pesa cada meteorito.&lt;/p&gt;","template":"&lt;p style=\"text-align: center\"&gt;{{T1}} dag = {{T1}} dag × 10 = {{response}} g&lt;/p&gt;&lt;p style=\"text-align: center\"&gt;{{T2}} dg = {{T2}} dg : 10 = {{response}} g&lt;/p&gt;","seed":{"calculated":[{"name":"T1","function":"{{Q1}}/10","temp":true},{"name":"T2","function":"{{Q2}}*10","temp":true},{"name":"3-A1","label":"{{Q1}}","function":"{{Q1}}"},{"name":"3-A2","label":"{{Q2}}","function":"{{Q2}}"}]},"algorithm":{"name":"calculateOperation","params":{"method":"equivLiteral","keyboard":"INTERMEDIATE"}}},{"id":"step-5","stimulus":"&lt;p&gt;Selecione, portanto, qual meteorito é o mais leve.&lt;/p&gt;","seed":{"calculated":[{"name":"T3","function":"math.min({{Q1}}, {{Q2}})","temp":true},{"name":"T4","function":"math.max({{Q1}}, {{Q2}})","temp":true},{"name":"A1","label":"&lt;p&gt;O meteorito de {{T3}} g.&lt;/p&gt;"},{"name":"A2","label":"&lt;p&gt;O meteorito de {{T4}} g.&lt;/p&gt;","incorrect":true}]},"algorithm":{"name":"trueFalse","template":"Multiple choice – standard"}}]}</t>
  </si>
  <si>
    <t xml:space="preserve">Víctor ha comprado las siguientes cantidades de fiambre. Arrastra las medidas al hueco que corresponda para completar la siguiente comparación. </t>
  </si>
  <si>
    <t>Q1 = Min = 100; Max = 1000; Step= 50
Q2 = Min = 100; Max = 1000; Step= 50
N1= lomo, queso, jamón, chorizo, salchichón
N2= lomo, queso, jamón, chorizo, salchichón</t>
  </si>
  <si>
    <t>T1 = math.min({{Q1}}, {{Q2}})
T2 = math.max({{Q1}}, {{Q2}})*10
A1 = "{{T1}} g de {{N1}}"
A2 = "{{T2}} dg de {{N2}}"</t>
  </si>
  <si>
    <t>¿Qué pide el enunciado?
Ordenar de menor a mayor las masas de fiambre.*
Ordenar de mayor a menor las masas de fiambre.
[single choice]</t>
  </si>
  <si>
    <t>Con la ayuda de la anterior tabla de conversiones, convierte los decigramos a gramos.
{{T2}} dg = {{T2}} : 10 = {{A1}} g
[cloze with math]
T2 = math.max({{Q1}}, {{Q2}})*10
[Respuesta: A1=math.max({{Q1}}, {{Q2}})/10]</t>
  </si>
  <si>
    <t>Ahora, arrastra los gramos de fiambre al hueco que corresponda para completar la comparación.
{{A1}} &lt; {{A2}}
A1= "{{T1}} g de {{N1}}"
A2= "{{T2}} g de {{N2}}"
(drag and drop)</t>
  </si>
  <si>
    <t>{"id":"M4-MyM-2c-A-2","seed":{"parameters":[{"name":"Q1","label":null,"max":100,"min":1000,"step":50},{"name":"Q2","label":null,"max":100,"min":1000,"step":50},{"name":"N1","list":["lombo","mortadela","salame","queijo","rosbife"]},{"name":"N2","list":["lombo","mortadela","salame","queijo","rosbife"]}],"uniques":true},"scaffolding":[{"id":"step-0","stimulus":"&lt;p&gt;Victor comprou as seguintes quantidades de frios em uma padaria. Arraste as medidas para as lacunas correspondente para completar a seguinte comparação.&lt;/p&gt;","template":"&lt;p style=\"text-align: center\"&gt;{{response}} &lt; {{response}}&lt;/p&gt;","seed":{"calculated":[{"name":"T1","function":"math.min({{Q1}}, {{Q2}})","temp":true},{"name":"T2","function":"math.max({{Q1}}, {{Q2}})*10","temp":true},{"name":"A1","label":"{{T1}} g de {{N1}}","function":"math.min({{Q1}}, {{Q2}})"},{"name":"A2","label":"{{T2}} dg de {{N2}}","function":"math.max({{Q1}}, {{Q2}})*10"}]},"algorithm":{"name":"calculateOperation","template":"Cloze with drag &amp; drop","params":{"keyboard":"NUMERICAL"}}},{"id":"step-1","stimulus":"&lt;p&gt;O que pede o enunciado?&lt;/p&gt;","seed":{"calculated":[{"name":"2-A1","label":"&lt;p&gt;Ordenar as massas de frios da menor para a maior.&lt;/p&gt;"},{"name":"2-A2","label":"&lt;p&gt;Ordenar as massas de frios da maior para a menor.&lt;/p&gt;","incorrect":true}]},"algorithm":{"name":"trueFalse","template":"Multiple choice – standard"}},{"id":"step-2","stimulus":"&lt;p&gt;Para ordenar as diferentes medidas, elas devem estar expressas na mesma unidade. Em qual tabela estão as conversões de unidade corretas?&lt;/p&gt;","seed":{"calculated":[{"name":"2-A1","label":"&lt;p&gt;&lt;img src='https://blueberry-assets.oneclick.es/M4_MyM_2c_1.svg' width=\"450\"&gt;&lt;/p&gt;"},{"name":"2-A2","label":"&lt;div style=\"display:flex; justify-content:center;\"&gt;&lt;img src=\"https://blueberry-assets.oneclick.es/M4_MyM_2c_2.svg\" width=\"450\"&gt;&lt;/img&gt;&lt;/div&gt;","incorrect":true},{"name":"2-A3","label":"&lt;p&gt;&lt;img src='https://blueberry-assets.oneclick.es/M4_MyM_2c_3.svg' width=\"450\"&gt;&lt;/p&gt;","incorrect":true}]},"algorithm":{"name":"trueFalse","template":"Multiple choice – standard"}},{"id":"step-3","stimulus":"&lt;p&gt;Com a ajuda da tabela de conversão acima, converta decigramas para gramas.&lt;/p&gt;","template":"&lt;p style=\"text-align: center\"&gt;{{T2}} dg = {{T2}} : 10 = {{response}} g&lt;/p&gt;","seed":{"calculated":[{"name":"T2","function":"math.max({{Q1}}, {{Q2}})*10","temp":true},{"name":"3-A1","label":"math.max({{Q1}}, {{Q2}})","function":"math.max({{Q1}}, {{Q2}})"}]},"algorithm":{"name":"calculateOperation","params":{"method":"equivLiteral","keyboard":"NUMERICAL"}}},{"id":"step-4","stimulus":"&lt;p&gt;Agora, arraste as medidas em gramas dos frios até o espaço correspondente para completar a comparação.&lt;/p&gt;","template":"&lt;p style=\"text-align: center\"&gt;{{response}} &lt; {{response}}&lt;/p&gt;","seed":{"calculated":[{"name":"T1","function":"math.min({{Q1}}, {{Q2}})","temp":true},{"name":"T2","function":"math.max({{Q1}}, {{Q2}})*10","temp":true},{"name":"A1","label":"{{T1}} g de {{N1}}","function":"math.min({{Q1}}, {{Q2}})"},{"name":"A2","label":"{{T2}} dg de {{N2}}","function":"math.max({{Q1}}, {{Q2}})*10"}]},"algorithm":{"name":"calculateOperation","template":"Cloze with drag &amp; drop","params":{"keyboard":"NUMERICAL"}}}]}</t>
  </si>
  <si>
    <t>Una doctora ha pesado a tres hermanos durante una revisión médica. Ordena sus pesos de mayor a menor.
María: {{Q1}} kg
Aitana: {{T1}} hg
Adrián: {{T2}} dag</t>
  </si>
  <si>
    <t>Q1= Min = 38; Max = 50; Step= 1
Q2= Min = 38; Max = 50; Step= 1
Q3= Min = 38; Max = 50; Step= 1</t>
  </si>
  <si>
    <t>T1 = {{Q2}}*10
T2 = {{Q3}}*100
Ordenar según valores de T. DESC</t>
  </si>
  <si>
    <t>¿Qué pide el enunciado?
Ordenar de mayor a menor las masas de los tres hermanos.*
Ordenar de menor a mayor las masas de los tres hermanos.
[single choice]</t>
  </si>
  <si>
    <t>Con la ayuda de la anterior tabla de conversiones, convierte todas las masas a kilogramos.
{{Q1}} kg
{{T1}} hg = {{T1}} : 10 = {{A1}} kg
{{T2}} dag = {{T2}} : 100 = {{A2}} kg
[Cloze with math]
A1 = Q2
A2 = Q3</t>
  </si>
  <si>
    <t>Con los resultados anteriores, ordena las masas de los hermanos de mayor a menor.
María: {{Q1}} kg
Aitana: {{T1}} hg = {{Q2}} kg
Adrián: {{T2}} dag = {{Q3}} kg
(Order list)</t>
  </si>
  <si>
    <t>{"id":"M4-MyM-2c-A-3","seed":{"parameters":[{"name":"Q1","label":null,"max":38,"min":50,"step":1},{"name":"Q2","label":null,"max":38,"min":50,"step":1},{"name":"Q3","label":null,"max":38,"min":50,"step":1}],"uniques":true},"scaffolding":[{"id":"step-0","stimulus":"&lt;p&gt;Um médico pesou três irmãos durante uma consulta médica. Arraste e ordene as medidas dos pesos do maior para o menor. Coloque-os de cima para baixo.&lt;/p&gt;","seed":{"calculated":[{"name":"T1","function":"{{Q2}}*10","temp":true},{"name":"T2","function":"{{Q3}}*100","temp":true},{"name":"A1","label":"Maria: {{Q1}} kg","function":"{{Q1}}"},{"name":"A2","label":"Manoela: {{T1}} hg","function":"{{Q2}}"},{"name":"A3","label":"Andressa: {{T2}} dag","function":"{{Q3}}"}]},"algorithm":{"name":"orderNumbers","params":{"order":"desc"}}},{"id":"step-1","stimulus":"&lt;p&gt;O que pede o enunciado?&lt;/p&gt;","seed":{"calculated":[{"name":"2-A1","label":"&lt;p&gt;Ordenar as massas dos três irmãos da maior para a menor.&lt;/p&gt;"},{"name":"2-A2","label":"&lt;p&gt;Ordenar as massas dos três irmãos da menor para a maior.&lt;/p&gt;","incorrect":true}]},"algorithm":{"name":"trueFalse","template":"Multiple choice – standard"}},{"id":"step-2","stimulus":"&lt;p&gt;Para ordenar as diferentes medidas, elas devem ser expressas na mesma unidade. Em qual tabela estão as conversões de unidade corretas?&lt;/p&gt;","seed":{"calculated":[{"name":"2-A1","label":"&lt;p&gt;&lt;img src='https://blueberry-assets.oneclick.es/M4_MyM_2c_1.svg' width=\"450\"&gt;&lt;/p&gt;"},{"name":"2-A2","label":"&lt;div style=\"display:flex; justify-content:center;\"&gt;&lt;img src=\"https://blueberry-assets.oneclick.es/M4_MyM_2c_2.svg\" width=\"450\"&gt;&lt;/img&gt;&lt;/div&gt;","incorrect":true},{"name":"2-A3","label":"&lt;p&gt;&lt;img src='https://blueberry-assets.oneclick.es/M4_MyM_2c_3.svg' width=\"450\"&gt;&lt;/p&gt;","incorrect":true}]},"algorithm":{"name":"trueFalse","template":"Multiple choice – standard"}},{"id":"step-3","stimulus":"&lt;p&gt;Com a ajuda da tabela de conversão acima, converta todas as massas para quilogramas.&lt;/p&gt;","template":"&lt;p style=\"text-align: center\"&gt;{{Q1}} kg&lt;/p&gt;&lt;p style=\"text-align: center\"&gt;{{T1}} hg = {{T1}} : 10 = {{response}} kg&lt;/p&gt;&lt;p style=\"text-align: center\"&gt;{{T2}} dag = {{T2}} : 100 = {{response}} kg&lt;/p&gt;","seed":{"calculated":[{"name":"T1","function":"{{Q2}}*10","temp":true},{"name":"T2","function":"{{Q3}}*100","temp":true},{"name":"3-A1","label":"{{Q2}}","function":"{{Q2}}"},{"name":"3-A2","label":"{{Q3}}","function":"{{Q3}}"}]},"algorithm":{"name":"calculateOperation","params":{"method":"equivLiteral","keyboard":"NUMERICAL"}}},{"id":"step-4","stimulus":"&lt;p&gt;Com os resultados anteriores, arraste e ordene as medidas de massa dos irmãos da maior para a menor. Coloque-as de cima para baixo.&lt;/p&gt;","seed":{"calculated":[{"name":"T1","function":"{{Q2}}*10","temp":true},{"name":"T2","function":"{{Q3}}*100","temp":true},{"name":"A1","label":"Maria: {{Q1}} kg","function":"{{Q1}}"},{"name":"A2","label":"Manoela: {{T1}} hg = {{Q2}} kg","function":"{{Q2}}"},{"name":"A3","label":"Andressa: {{T2}} dag = {{Q3}} kg","function":"{{Q3}}"}]},"algorithm":{"name":"orderNumbers","params":{"order":"desc"}}}]}</t>
  </si>
  <si>
    <t>M4-MyM-3a</t>
  </si>
  <si>
    <t>Elige la unidad más adecuada para la expresión de una medida de volumen</t>
  </si>
  <si>
    <t>Selecciona las afirmaciones correctas.
Una botella tiene una capacidad de 50 cl.*
Un vaso tiene una capacidad de 25 cl.*
Una bañera tiene una capacidad de 150 l.*
Una garrafa tiene una capacidad de 20 l.*
Una botella tiene una capacidad de {{Q1}} {{Q2}}.
Un vaso tiene una capacidad de {{Q3}} {{Q4}}.
Una bañera tiene una capacidad de {{Q5}} {{Q6}}.
Una garrafa tiene una capacidad de {{Q7}} {{Q8}}.
(Se ven 3, 2 correctas)</t>
  </si>
  <si>
    <t>Q1: Mín = 10; Máx = 30; Step = 5.
Q2: "l"; "dal", "hl", "kl", "ml"
Q3: Mín = 5; Máx = 30; Step = 5.
Q4: "l"; "dal", "hl", "kl", "ml"
Q5: Mín = 100; Máx = 200; Step = 5.
Q6: "ml"; "dl", "cl", "kl"
Q7: Mín = 5; Máx = 20; Step = 1.
Q8: "ml"; "dl", "cl", "kl"</t>
  </si>
  <si>
    <t>1 kl = 1 000 l y 1 l = 1 000 ml</t>
  </si>
  <si>
    <t>&lt;p&gt;1 kl equivale a 1 000 l y 1 l equivale a 1 000 ml.&lt;/p&gt;
- Si falla A5
&lt;p&gt;La capacidad de una botella suele estar entre los 0.75 l y los 2 l.&lt;/p&gt;
- Si falla A6
&lt;p&gt;La capacidad de un vaso suele ser de unos 250 ml.&lt;/p&gt;
- Si falla A7
&lt;p&gt;La capacidad de una bañera está por encima de los 100 l.&lt;/p&gt;
-Si falla A8
&lt;p&gt;La capacidad de una garrafa suele estar entre los 5 l y los 20 l.&lt;/p&gt;
(No TE correcto)</t>
  </si>
  <si>
    <t>{"id":"M4-MyM-3a-I-1","stimulus":"&lt;p&gt;Selecione as afirmações corretas.&lt;/p&gt;","hint":"&lt;p&gt;1 kl = 1 000 l e 1 l = 1 000 ml&lt;/p&gt;","feedback":"&lt;p&gt;1 kl equivale a 1 000 l e 1 l equivale a 1 000 ml.&lt;/p&gt;","seed":{"parameters":[{"name":"Q1","label":null,"min":10,"max":30,"step":5},{"name":"Q2","label":null,"list":["l","dal","hl","kl","ml"]},{"name":"Q3","label":null,"min":5,"max":30,"step":5},{"name":"Q4","label":null,"list":["l","dal","hl","kl","ml"]},{"name":"Q5","label":null,"min":100,"max":200,"step":5},{"name":"Q6","label":null,"list":["ml","dl","cl","kl"]},{"name":"Q7","label":null,"min":5,"max":20,"step":1},{"name":"Q8","label":null,"list":["ml","dl","cl","kl"]}],"calculated":[{"name":"A1","label":"Uma garrafa de água mineral tem uma capacidade de 50 cl.","function":""},{"name":"A2","label":"Um copo tem capacidade de 25 cl.","function":""},{"name":"A3","label":"Uma banheira tem uma capacidade de 150 l.","function":""},{"name":"A4","label":"Um galão água mineral tem capacidade de 20 l.","function":""},{"name":"A5","label":"Uma garrafa de água mineral tem capacidade de {{Q1}} {{Q2}}.","function":"","incorrect":true,"feedback":"&lt;p&gt;A capacidade de uma garrafa de água mineral é geralmente entre 0.75 l e 2 l.&lt;/p&gt;"},{"name":"A6","label":"Um copo tem capacidade de {{Q3}} {{Q4}}.","function":"","incorrect":true,"feedback":"&lt;p&gt;A capacidade de um copo é geralmente cerca de 250 ml.&lt;/p&gt;"},{"name":"A7","label":"Uma banheira tem uma capacidade de {{Q5}} {{Q6}}.","function":"","incorrect":true,"feedback":"&lt;p&gt;A capacidade de uma banheira geralmente é maior que 100 l.&lt;/p&gt;"},{"name":"A8","label":"Um galão de água mineral tem capacidade de {{Q7}} {{Q8}}.","function":"","incorrect":true,"feedback":"&lt;p&gt;A capacidade de um galão de água mineral é geralmente entre 5 l e 20 l.&lt;/p&gt;"}],"uniques":true},"algorithm":{"name":"trueFalse","template":"Multiple choice – multiple response","params":{"countCorrect":2,"countIncorrect":1,"showCheckIcon":true}}}</t>
  </si>
  <si>
    <t>Completa estas oraciones con la unidad de capacidad correspondiente. Escríbela en su forma abreviada.</t>
  </si>
  <si>
    <t>&lt;p&gt;El cubo de una fregona tiene una capacidad de {{Q1}} {{A1}}.&lt;/p&gt;&lt;p&gt;Ana ha llenado con zumo un vaso con una capacidad de {{Q2}} {{A2}}.&lt;/p&gt;&lt;p&gt;Una gota de agua puede ocupar {{Q3}} {{A3}}.&lt;/p&gt;&lt;p&gt;Una piscina grande tiene una capacidad de {{Q4}} {{A4}}.&lt;/p&gt;</t>
  </si>
  <si>
    <t>Q1= Min = 10; Max = 16; Step = 1
Q2= Min = 20; Max = 30; Step = 1
Q3= List = 1, 2
Q4= Min = 2000; Max = 3000; Step = 100</t>
  </si>
  <si>
    <t>A1 = "l"
A2 = "cl"
A3 = "ml"
A4 = "kl"</t>
  </si>
  <si>
    <t>&lt;p&gt;1 kl equivale a 1 000 l y 1 l equivale a 1 000 ml.&lt;/p&gt;
-Si falla A1
&lt;p&gt;Un cubo de fregar suele tener un capacidad de entre 10 l y 16 l.&lt;/p&gt;
-Si falla A2
&lt;p&gt;Un vaso tiene un capacidad aproximada de unos 20 cl o 30 cl.&lt;/p&gt;
-Si falla A3
&lt;p&gt;Una gota ocupa aproximadamente 1 ml o 2 ml.&lt;/p&gt;
-Si falla A4
&lt;p&gt;La capacidad de una piscina grande es de unos 2 500 kl.&lt;/p&gt;</t>
  </si>
  <si>
    <t>{"id":"M4-MyM-3a-E-1","stimulus":"&lt;p&gt;Complete estas frases com a unidade de capacidade adequada. Escreva as unidades na forma abreviada.&lt;/p&gt;","template":"&lt;p&gt;Um balde tem uma capacidade de {{Q1}} {{response}}.&lt;/p&gt;&lt;p&gt;Ana encheu com suco um copo com capacidade de {{Q2}} {{response}}.&lt;/p&gt;&lt;p&gt;Uma gota de água pode ter {{Q3}} {{response}}.&lt;/p&gt;&lt;p&gt;Uma piscina grande tem uma capacidade de {{Q4}} {{response}}.&lt;/p&gt;","hint":"&lt;p&gt;1 kl = 1 000 l e 1 l = 1 000 ml&lt;/p&gt;","feedback":"&lt;p&gt;1 kl equivale a 1 000 l e 1 l equivale a 1 000 ml.&lt;/p&gt;","seed":{"parameters":[{"name":"Q1","label":null,"min":10,"max":16,"step":1},{"name":"Q2","label":null,"min":20,"max":30,"step":1},{"name":"Q3","list":["1","2"]},{"name":"Q4","label":null,"min":20,"max":30,"step":1}],"calculated":[{"name":"A1","label":"l","feedback":"&lt;p&gt;Um balde geralmente tem uma capacidade entre 10 l e 16 l.&lt;/p&gt;"},{"name":"A2","label":"cl","feedback":"&lt;p&gt;Um copo tem uma capacidade aproximada de 20 cl a 30 cl.&lt;/p&gt;"},{"name":"A3","label":"ml","feedback":"&lt;p&gt;Uma gota de água tem aproximadamente 1 ml o 2 ml.&lt;/p&gt;"},{"name":"A4","label":"kl","feedback":"&lt;p&gt;A capacidade de uma piscina grande é de cerca de 25 kl.&lt;/p&gt;"}],"uniques":true},"algorithm":{"name":"calculateOperation","template":"Cloze with drag &amp; drop","params":{"keyboard":"NUMERICAL"}}}</t>
  </si>
  <si>
    <t>&lt;p&gt;Una piscina grande tiene una capacidad de {{Q4}} {{A1}}.&lt;/p&gt;&lt;p&gt;Ana ha llenado con zumo un vaso con una capacidad de {{Q2}} {{A2}}.&lt;/p&gt;&lt;p&gt;Una gota de agua puede ocupar {{Q3}} {{A3}}.&lt;/p&gt;&lt;p&gt;El cubo de una fregona tiene una capacidad de {{Q1}} {{A4}}.&lt;/p&gt;</t>
  </si>
  <si>
    <t>A1 = "kl"
A2 = "cl"
A3 = "ml"
A4 = "l"</t>
  </si>
  <si>
    <t>&lt;p&gt;1 kl equivale a 1 000 l y 1 l equivale a 1 000 ml.&lt;/p&gt;
-Si falla A1
&lt;p&gt;La capacidad de una piscina grande es de unos 2 500 kl.&lt;/p&gt;
-Si falla A2
&lt;p&gt;Un vaso tiene un capacidad aproximada de unos 20 cl o 30 cl.&lt;/p&gt;
-Si falla A3
&lt;p&gt;Una gota ocupa aproximadamente 1 ml o 2 ml.&lt;/p&gt;
-Si falla A4
&lt;p&gt;Un cubo de fregar suele tener un capacidad de entre 10 l y 16 l.&lt;/p&gt;</t>
  </si>
  <si>
    <t>{"id":"M4-MyM-3a-E-2","stimulus":"&lt;p&gt;Complete estas frases com a unidade de capacidade adequada. Escreva as unidades na forma abreviada.&lt;/p&gt;","template":"&lt;p&gt;Uma piscina grande tem uma capacidade de {{Q4}} {{response}}.&lt;/p&gt;&lt;p&gt;Ana encheu com suco um copo com capacidade de {{Q2}} {{response}}.&lt;/p&gt;&lt;p&gt;Uma gota de água pode ter {{Q3}} {{response}}.&lt;/p&gt;&lt;p&gt;Um balde tem uma capacidade de {{Q1}} {{response}}.&lt;/p&gt;","hint":"&lt;p&gt;1 kl = 1 000 l e 1 l = 1 000 ml&lt;/p&gt;","feedback":"&lt;p&gt;1 kl equivale a 1 000 l e 1 l equivale a 1 000 ml.&lt;/p&gt;","seed":{"parameters":[{"name":"Q1","label":null,"min":10,"max":16,"step":1},{"name":"Q2","label":null,"min":20,"max":30,"step":1},{"name":"Q3","list":["1","2"]},{"name":"Q4","label":null,"min":20,"max":30,"step":1}],"calculated":[{"name":"A1","label":"kl","feedback":"&lt;p&gt;A capacidade de uma piscina grande é de cerca de 25 kl.&lt;/p&gt;"},{"name":"A2","label":"cl","feedback":"&lt;p&gt;Um copo tem uma capacidade aproximada de 20 cl a 30 cl.&lt;/p&gt;"},{"name":"A3","label":"ml","feedback":"&lt;p&gt;Uma gota de água tem aproximadamente 1 ml ou 2 ml.&lt;/p&gt;"},{"name":"A4","label":"l","feedback":"&lt;p&gt;Um balde geralmente tem uma capacidade entre 10 l e 16 l.&lt;/p&gt;"}],"uniques":true},"algorithm":{"name":"calculateOperation","template":"Cloze with drag &amp; drop","params":{"keyboard":"NUMERICAL"}}}</t>
  </si>
  <si>
    <t>&lt;p&gt;Una gota de agua puede ocupar {{Q3}} {{A1}}.&lt;/p&gt;&lt;p&gt;El cubo de una fregona tiene una capacidad de {{Q1}} {{A2}}.&lt;/p&gt;&lt;p&gt;Una piscina grande tiene una capacidad de {{Q4}} {{A3}}.&lt;/p&gt;&lt;p&gt;Ana ha llenado con zumo un vaso con una capacidad de {{Q2}} {{A4}}.&lt;/p&gt;</t>
  </si>
  <si>
    <t>A1 = "ml"
A2 = "l"
A3 = "kl"
A4 = "cl"</t>
  </si>
  <si>
    <t>&lt;p&gt;1 kl equivale a 1 000 l y 1 l equivale a 1 000 ml.&lt;/p&gt;
-Si falla A1
&lt;p&gt;Una gota ocupa aproximadamente 1 ml o 2 ml.&lt;/p&gt;
-Si falla A2
&lt;p&gt;Un cubo de fregar suele tener un capacidad de entre 10 l y 16 l.&lt;/p&gt;
-Si falla A3
&lt;p&gt;La capacidad de una piscina grande es de unos 2 500 kl.&lt;/p&gt;
-Si falla A4
&lt;p&gt;Un vaso tiene un capacidad aproximada de unos 20 cl o 30 cl.&lt;/p&gt;</t>
  </si>
  <si>
    <t>{"id":"M4-MyM-3a-E-3","stimulus":"&lt;p&gt;Complete estas frases com a unidade de capacidade adequada. Escreva as unidades na forma abreviada.&lt;/p&gt;","template":"&lt;p&gt;Uma gota de água pode ter {{Q3}} {{response}}.&lt;/p&gt;&lt;p&gt;Um balde tem uma capacidade de {{Q1}} {{response}}.&lt;/p&gt;&lt;p&gt;Uma piscina grande tem uma capacidade de {{Q4}} {{response}}.&lt;/p&gt;&lt;p&gt;Ana encheu com suco um copo com capacidade de {{Q2}} {{response}}.&lt;/p&gt;","hint":"&lt;p&gt;1 kl = 1 000 l e 1 l = 1 000 ml&lt;/p&gt;","feedback":"&lt;p&gt;1 kl equivale a 1 000 l e 1 l equivale a 1 000 ml.&lt;/p&gt;","seed":{"parameters":[{"name":"Q1","label":null,"min":10,"max":16,"step":1},{"name":"Q2","label":null,"min":20,"max":30,"step":1},{"name":"Q3","list":["1","2"]},{"name":"Q4","label":null,"min":20,"max":30,"step":1}],"calculated":[{"name":"A1","label":"ml","feedback":"&lt;p&gt;Uma gota de água tem aproximadamente 1 ml ou 2 ml.&lt;/p&gt;"},{"name":"A2","label":"l","feedback":"&lt;p&gt;Um balde geralmente tem uma capacidade entre 10 l e 16 l.&lt;/p&gt;"},{"name":"A3","label":"kl","feedback":"&lt;p&gt;A capacidade de uma piscina grande é de cerca de 25 kl.&lt;/p&gt;"},{"name":"A4","label":"cl","feedback":"&lt;p&gt;Um copo tem uma capacidade aproximada de 20 cl a 30 cl.&lt;/p&gt;"}],"uniques":true},"algorithm":{"name":"calculateOperation","template":"Cloze with drag &amp; drop","params":{"keyboard":"NUMERICAL"}}}</t>
  </si>
  <si>
    <t>M4-MyM-3b</t>
  </si>
  <si>
    <t>Calcula conversiones de unidades de volumen ()</t>
  </si>
  <si>
    <t>Selecciona la equivalencia correcta.
{{Q1}} l = {{T1}} cl*
{{Q1}} l = {{T2}} cl
{{Q1}} l = {{T3}} cl
{{Q1}} l = {{T4}} cl
{{Q1}} l = {{T5}} cl
(Se ven 3)</t>
  </si>
  <si>
    <t>Q1 = Min = 10; Max =200; Step = 1</t>
  </si>
  <si>
    <t>T1 = {{Q1}}*100
T2 = {{Q1}}*1000
T3 = {{Q1}}*10
T4 = {{Q1}}/10
T5 = {{Q1}}/100</t>
  </si>
  <si>
    <t>&lt;p&gt;La equivalencia entre unidades de capacidad es:&lt;/p&gt;
Imagen: M4-MyM-3b-1</t>
  </si>
  <si>
    <t>&lt;p&gt;La equivalencia entre unidades de capacidad es:&lt;/p&gt;
Imagen: M4-MyM-3b-1
&lt;p&gt;Para calcular esta equivalencia hay que multiplicar los litros por 100:&lt;/p&gt;&lt;p&gt;{{Q1}} l = {{Q1}} × 100 = {{A1}} cl&lt;/p&gt;</t>
  </si>
  <si>
    <t>{"id":"M4-MyM-3b-I-1","stimulus":"&lt;p&gt;Selecione a equivalência correta.&lt;/p&gt;","hint":"&lt;p&gt;A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width=\"450\"&gt;&lt;/img&gt;&lt;/div&gt;&lt;p&gt;Para calcular essa equivalência, multiplique a quantidade de litros por 100:&lt;/p&gt;&lt;p&gt;{{Q1}} l = {{Q1}} × 100 = {{A1}} cl&lt;/p&gt;","seed":{"parameters":[{"name":"Q1","label":null,"min":10,"max":200,"step":1}],"calculated":[{"name":"T1","function":"{{Q1}}*100","temp":true},{"name":"T2","function":"{{Q1}}*1000","temp":true},{"name":"T3","function":"{{Q1}}*10","temp":true},{"name":"T4","function":"{{Q1}}/10","temp":true},{"name":"T5","function":"{{Q1}}/100","temp":true},{"name":"A1","label":"{{Q1}} l = {{T1}} cl","function":"{{Q1}}*100"},{"name":"A2","label":"{{Q1}} l = {{T2}} cl","incorrect":true},{"name":"A3","label":"{{Q1}} l = {{T3}} cl","incorrect":true},{"name":"A4","label":"{{Q1}} l = {{T4}} cl","incorrect":true},{"name":"A5","label":"{{Q1}} l = {{T5}} cl","incorrect":true}],"uniques":true},"algorithm":{"name":"trueFalse","template":"Multiple choice – standard","params":{"countCorrect":1,"countIncorrect":2,"showCheckIcon":false,
            "columns": 3
        }
    }
}</t>
  </si>
  <si>
    <t>Selecciona la equivalencia correcta.
{{Q1}} ml = {{T1}} dl*
{{Q1}} ml = {{T2}} dl
{{Q1}} ml = {{T3}} dl
{{Q1}} ml = {{T4}} dl
{{Q1}} ml = {{T5}} dl
(Se ven 3)</t>
  </si>
  <si>
    <t>T1 = {{Q1}}/100
T2 = {{Q1}}/1000
T3 = {{Q1}}/10
T4 = {{Q1}}*100
T5 = {{Q1}}*10</t>
  </si>
  <si>
    <t>&lt;p&gt;La equivalencia entre unidades de capacidad es:&lt;/p&gt;
Imagen: M4-MyM-3b-1
&lt;p&gt;Para calcular esta equivalencia hay que dividir los mililitros entre 100:&lt;/p&gt;&lt;p&gt;{{Q1}} ml = {{Q1}} : 100 = {{A1}} dl&lt;/p&gt;</t>
  </si>
  <si>
    <t>{"id":"M4-MyM-3b-I-2","stimulus":"&lt;p&gt;Selecione a equivalência correta.&lt;/p&gt;","hint":"&lt;p&gt;A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width=\"450\"&gt;&lt;/img&gt;&lt;/div&gt;&lt;p&gt;Para calcular essa equivalência basta dividir a quantidade de mililitros por 100:&lt;/p&gt;&lt;p&gt;{{Q1}} ml = {{Q1}} : 100 = {{A1}} dl&lt;/p&gt;","seed":{"parameters":[{"name":"Q1","label":null,"min":10,"max":200,"step":1}],"calculated":[{"name":"T1","function":"{{Q1}}/100","temp":true},{"name":"T2","function":"{{Q1}}/1000","temp":true},{"name":"T3","function":"{{Q1}}/10","temp":true},{"name":"T4","function":"{{Q1}}*100","temp":true},{"name":"T5","function":"{{Q1}}*10","temp":true},{"name":"A1","label":"{{Q1}} ml = {{T1}} dl","function":"{{Q1}}/100"},{"name":"A2","label":"{{Q1}} ml = {{T2}} dl","incorrect":true},{"name":"A3","label":"{{Q1}} ml = {{T3}} dl","incorrect":true},{"name":"A4","label":"{{Q1}} ml = {{T4}} dl","incorrect":true},{"name":"A5","label":"{{Q1}} ml = {{T5}} dl","incorrect":true}],"uniques":true},"algorithm":{"name":"trueFalse","template":"Multiple choice – standard","params":{"countCorrect":1,"countIncorrect":2,"showCheckIcon":false,
            "columns": 3
        }
    }
}</t>
  </si>
  <si>
    <t>Selecciona la equivalencia correcta.
{{Q1}} cl = {{T1}} ml*
{{Q1}} cl = {{T2}} ml
{{Q1}} cl = {{T3}} ml
{{Q1}} cl = {{T4}} ml
{{Q1}} cl = {{T5}} ml
(Se ven 3)</t>
  </si>
  <si>
    <t>T1 = {{Q1}}*10
T2 = {{Q1}}*100
T3 = {{Q1}}*1000
T4 = {{Q1}}/10
T5 = {{Q1}}/100</t>
  </si>
  <si>
    <t>&lt;p&gt;La equivalencia entre unidades de capacidad es:&lt;/p&gt;
Imagen: M4-MyM-3b-1
&lt;p&gt;Para calcular esta equivalencia hay que multiplicar los centilitros por 10:&lt;/p&gt;&lt;p&gt;{{Q1}} cl = {{Q1}} × 10 = {{A1}} ml&lt;/p&gt;</t>
  </si>
  <si>
    <t>{"id":"M4-MyM-3b-I-3","stimulus":"&lt;p&gt;Selecione a equivalência correta.&lt;/p&gt;","hint":"&lt;p&gt;A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width=\"450\"&gt;&lt;/img&gt;&lt;/div&gt;&lt;p&gt;Para calcular essa equivalência basta multiplicar a quantidade de centilitros por 10:&lt;/p&gt;&lt;p&gt;{{Q1}} cl = {{Q1}} × 10 = {{A1}} ml&lt;/p&gt;","seed":{"parameters":[{"name":"Q1","label":null,"min":10,"max":200,"step":1}],"calculated":[{"name":"T1","function":"{{Q1}}*10","temp":true},{"name":"T2","function":"{{Q1}}*100","temp":true},{"name":"T3","function":"{{Q1}}*1000","temp":true},{"name":"T4","function":"{{Q1}}/10","temp":true},{"name":"T5","function":"{{Q1}}/100","temp":true},{"name":"A1","label":"{{Q1}} cl = {{T1}} ml","function":"{{Q1}}*10"},{"name":"A2","label":"{{Q1}} cl = {{T2}} ml","incorrect":true},{"name":"A3","label":"{{Q1}} cl = {{T3}} ml","incorrect":true},{"name":"A4","label":"{{Q1}} cl = {{T4}} ml","incorrect":true},{"name":"A5","label":"{{Q1}} cl = {{T5}} ml","incorrect":true}],"uniques":true},"algorithm":{"name":"trueFalse","template":"Multiple choice – standard","params":{"countCorrect":1,"countIncorrect":2,"showCheckIcon":false,
            "columns": 3
        }
    }
}</t>
  </si>
  <si>
    <t>Calcula estas conversiones.</t>
  </si>
  <si>
    <t>{{Q1}} l = {{A1}} dl
{{Q2}} cl = {{A2}} dl</t>
  </si>
  <si>
    <t>Q1 = Min = 10; Max =200; Step = 1
Q2 = Min = 10; Max = 200; Step = 1</t>
  </si>
  <si>
    <t>A1 = {{Q1}}*10
A2 = {{Q2}}/10</t>
  </si>
  <si>
    <t>&lt;p&gt;La equivalencia entre unidades de capacidad es:&lt;/p&gt;
Imagen: M4-MyM-3b-1
- Si falla A1
&lt;p&gt;Para calcular esta equivalencia hay que multiplicar los litros por 10:&lt;/p&gt;&lt;p&gt;{{Q1}} l = {{Q1}} × 10 = {{A1}} dl&lt;/p&gt;
-Si falla A2
&lt;p&gt;Para calcular esta equivalencia hay que dividir los cl entre 10:&lt;/p&gt;&lt;p&gt;{{Q2}} cl = {{Q2}} : 10 = {{A2}} dl&lt;/p&gt;</t>
  </si>
  <si>
    <t>{"id":"M4-MyM-3b-E-1","stimulus":"&lt;p&gt;Calcule essas conversões.&lt;/p&gt;","template":"&lt;p style=\"text-align: center\"&gt;{{Q1}} l = {{response}} dl&lt;/p&gt;&lt;p style=\"text-align: center\"&gt;{{Q2}} cl = {{response}} dl&lt;/p&gt;","hint":"&lt;p&gt;A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width=\"450\"&gt;&lt;/img&gt;&lt;/div&gt;","seed":{"parameters":[{"name":"Q1","label":null,"min":10,"max":200,"step":1},{"name":"Q2","label":null,"min":10,"max":200,"step":1}],"calculated":[{"name":"A1","function":"{{Q1}}*10","feedback":"&lt;p&gt;Para calcular essa equivalência basta multiplicar a quantidade de litros por 10:&lt;/p&gt;&lt;p style=\"text-align: center\"&gt;{{Q1}} l = {{Q1}} × 10 = {{function}} dl&lt;/p&gt;"},{"name":"A2","function":"{{Q2}}/10","feedback":"&lt;p&gt;Para calcular essa equivalência basta dividir os centilitros por 10:&lt;/p&gt;&lt;p style=\"text-align: center\"&gt;{{Q2}} cl = {{Q2}} : 10 = {{function}} dl&lt;/p&gt;"}],"uniques":true},"algorithm":{"name":"calculateOperation","params":{"method":"equivLiteral","keyboard":"NUMERICAL"}}}</t>
  </si>
  <si>
    <t>{{Q1}} l = {{A1}} kl
{{Q2}} l = {{A2}} cl</t>
  </si>
  <si>
    <t>A1 = {{Q1}}/1000
A2 = {{Q2}}*100</t>
  </si>
  <si>
    <t>&lt;p&gt;La equivalencia entre unidades de capacidad es:&lt;/p&gt;
Imagen: M4-MyM-3b-1
- Si falla A1
&lt;p&gt;Para calcular esta equivalencia hay que dividir los litros entre 1 000:&lt;/p&gt;&lt;p&gt;{{Q1}} l = {{Q1}} : 1 000 = {{A1}} kl&lt;/p&gt;
-Si falla A2
&lt;p&gt;Para calcular esta equivalencia hay que multiplicar los litros por 100:&lt;/p&gt;&lt;p&gt;{{Q2}} l = {{Q2}} × 100 = {{A2}} cl&lt;/p&gt;</t>
  </si>
  <si>
    <t>{"id":"M4-MyM-3b-E-2","stimulus":"&lt;p&gt;Calcule essas conversões.&lt;/p&gt;","template":"&lt;p style=\"text-align: center\"&gt;{{Q1}} l = {{response}} kl&lt;/p&gt;&lt;p style=\"text-align: center\"&gt;{{Q2}} l = {{response}} cl&lt;/p&gt;","hint":"&lt;p&gt;A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width=\"450\"&gt;&lt;/img&gt;&lt;/div&gt;","seed":{"parameters":[{"name":"Q1","label":null,"min":10,"max":200,"step":1},{"name":"Q2","label":null,"min":10,"max":200,"step":1}],"calculated":[{"name":"A1","function":"{{Q1}}/1000","feedback":"&lt;p&gt;Para calcular essa equivalência basta dividir a quantidade de litros por 1 000:&lt;/p&gt;&lt;p style=\"text-align: center\"&gt;{{Q1}} l = {{Q1}} : 1 000 = {{function}} kl&lt;/p&gt;"},{"name":"A2","function":"{{Q2}}*100","feedback":"&lt;p&gt;Para calcular essa equivalência basta multiplicar a quantidade de litros por 100:&lt;/p&gt;&lt;p style=\"text-align: center\"&gt;{{Q2}} l = {{Q2}} × 100 = {{function}} cl&lt;/p&gt;"}],"uniques":true},"algorithm":{"name":"calculateOperation","params":{"method":"equivLiteral","keyboard":"NUMERICAL"}}}</t>
  </si>
  <si>
    <t>{{Q1}} ml = {{A1}} l
{{Q2}} cl = {{A2}} dl</t>
  </si>
  <si>
    <t>A1 = {{Q1}}/1000
A2 = {{Q2}}/10</t>
  </si>
  <si>
    <t>&lt;p&gt;La equivalencia entre unidades de capacidad es:&lt;/p&gt;
Imagen: M4-MyM-3b-1
- Si falla A1
&lt;p&gt;Para calcular esta equivalencia hay que dividir los mililitros entre 1 000:&lt;/p&gt;&lt;p&gt;{{Q1}} ml = {{Q1}} : 1 000 = {{A1}} l&lt;/p&gt;
-Si falla A2
&lt;p&gt;Para calcular esta equivalencia hay que dividir los centilitros entre 10:&lt;/p&gt;&lt;p&gt;{{Q2}} cl = {{Q2}} : 10 = {{A2}} dl&lt;/p&gt;</t>
  </si>
  <si>
    <t>{"id":"M4-MyM-3b-E-3","stimulus":"&lt;p&gt;Calcule essas conversões.&lt;/p&gt;","template":"&lt;p style=\"text-align: center\"&gt;{{Q1}} ml = {{response}} l&lt;/p&gt;&lt;p style=\"text-align: center\"&gt;{{Q2}} cl = {{response}} dl&lt;/p&gt;","hint":"&lt;p&gt;A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width=\"450\"&gt;&lt;/img&gt;&lt;/div&gt;","seed":{"parameters":[{"name":"Q1","label":null,"min":10,"max":200,"step":1},{"name":"Q2","label":null,"min":10,"max":200,"step":1}],"calculated":[{"name":"A1","function":"{{Q1}}/1000","feedback":"&lt;p&gt;Para calcular esta equivalência basta dividir a quantidade de mililitros por 1 000:&lt;/p&gt;&lt;p style=\"text-align: center\"&gt;{{Q1}} ml = {{Q1}} : 1 000 = {{function}} l&lt;/p&gt;"},{"name":"A2","function":"{{Q2}}/10","feedback":"&lt;p&gt;Para calcular essa equivalência basta dividir a quantidade de centilitros por 10:&lt;/p&gt;&lt;p style=\"text-align: center\"&gt;{{Q2}} cl = {{Q2}} : 10 = {{function}} dl&lt;/p&gt;"}],"uniques":true},"algorithm":{"name":"calculateOperation","params":{"method":"equivLiteral","keyboard":"NUMERICAL"}}}</t>
  </si>
  <si>
    <t>Begoña ha bebido de una botella en la que había {{Q1}} dl de agua. ¿A cuántos centilitros equivalen?</t>
  </si>
  <si>
    <t>En la botella había {{A1}} cl de agua.</t>
  </si>
  <si>
    <t>Q1= Min = 5; Max = 20; Step = 1</t>
  </si>
  <si>
    <t>A1 = {{Q1}}*10</t>
  </si>
  <si>
    <t>&lt;p&gt;La equivalencia entre litros, decilitros y centilitros es la siguiente:&lt;/p&gt;
Imagen: M4-MyM-3b-1
&lt;p&gt;{{Q1}} × 10 = {{A1}} cl&lt;/p&gt;</t>
  </si>
  <si>
    <t>{"id":"M4-MyM-3b-A-1","stimulus":"&lt;p&gt;Beatriz bebeu {{Q1}} dl de água que havia em uma garrafa. Essa quantidade equivale a quantos centilitros?&lt;/p&gt;","template":"&lt;p&gt;Havia {{response}} cl de água na garrafa.&lt;/p&gt;","hint":"&lt;p&gt;A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width=\"450\"&gt;&lt;/img&gt;&lt;/div&gt;&lt;p style=\"text-align: center\"&gt;{{Q1}} × 10 = {{A1}} cl&lt;/p&gt;","seed":{"parameters":[{"name":"Q1","label":null,"min":5,"max":20,"step":1}],"calculated":[{"name":"A1","function":"{{Q1}}*10"}],"uniques":true},"algorithm":{"name":"calculateOperation","params":{"method":"equivLiteral","keyboard":"NUMERICAL"}}}</t>
  </si>
  <si>
    <t>Un socorrista ha echado {{Q1}} dl de cloro a la piscina en la que trabaja. ¿Cuántos litros son?</t>
  </si>
  <si>
    <t>Ha echado {{A1}} l.</t>
  </si>
  <si>
    <t>Q1= Min= 30; Max= 150; Step = 1</t>
  </si>
  <si>
    <t>A1 = {{Q1}}/10</t>
  </si>
  <si>
    <t>&lt;p&gt;La equivalencia entre litros, decilitros y centilitros es la siguiente:&lt;/p&gt;
Imagen: M4-MyM-3b-1
&lt;p&gt;{{Q1}} : 10 = {{A1}} l&lt;/p&gt;</t>
  </si>
  <si>
    <t>{"id":"M4-MyM-3b-A-2","stimulus":"&lt;p&gt;Um salva-vidas colocou {{Q1}} dl de cloro na piscina em que ele trabalha. Quanto vale essa medida em litros?&lt;/p&gt;","template":"&lt;p&gt;Ele colocou {{response}} l.&lt;/p&gt;","hint":"&lt;p&gt;A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width=\"450\"&gt;&lt;/img&gt;&lt;/div&gt;&lt;p style=\"text-align: center\"&gt;{{Q1}} : 10 = {{A1}} l&lt;/p&gt;","seed":{"parameters":[{"name":"Q1","label":null,"min":30,"max":150,"step":1}],"calculated":[{"name":"A1","function":"{{Q1}}/10"}],"uniques":true},"algorithm":{"name":"calculateOperation","params":{"method":"equivLiteral","keyboard":"NUMERICAL"}}}</t>
  </si>
  <si>
    <t>Gonzalo ha usado {{Q1}} l de agua para fregar los suelos de un edificio. ¿A cuántos centilitros equivalen?</t>
  </si>
  <si>
    <t>{{Q1}} dl = {{A1}} dal</t>
  </si>
  <si>
    <t>Q1= Min = 8; Max = 15; Step = 1</t>
  </si>
  <si>
    <t>&lt;p&gt;La equivalencia entre litros, decilitros y centilitros es la siguiente:&lt;/p&gt;
Imagen: M4-MyM-3b-1
&lt;p&gt;{{Q1}} × 100 = {{A1}} dal&lt;/p&gt;</t>
  </si>
  <si>
    <t>{"id":"M4-MyM-3b-A-3","stimulus":"&lt;p&gt;Otávio usou {{Q1}} l de água para limpar o chão de um prédio. Essa medida vale quantos centilitros?&lt;/p&gt;","template":"&lt;p style=\"text-align: center\"&gt;{{Q1}} l = {{response}} cl&lt;/p&gt;","hint":"&lt;p&gt;A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width=\"450\"&gt;&lt;/img&gt;&lt;/div&gt;&lt;p style=\"text-align: center\"&gt;{{Q1}} × 100 = {{A1}} cl&lt;/p&gt;","seed":{"parameters":[{"name":"Q1","label":null,"min":30,"max":150,"step":1}],"calculated":[{"name":"A1","function":"{{Q1}}*100"}],"uniques":true},"algorithm":{"name":"calculateOperation","params":{"method":"equivLiteral","keyboard":"NUMERICAL"}}}</t>
  </si>
  <si>
    <t>M4-MyM-3c</t>
  </si>
  <si>
    <t>Compara y ordena medidas de volumen ()</t>
  </si>
  <si>
    <t>Ordena de mayor a menor las siguientes medidas de capacidad.
{{Q1}} {{Q9}}
{{Q2}} {{Q9}}
{{Q3}} {{Q9}}
{{Q4}} {{Q9}}</t>
  </si>
  <si>
    <t>Q1: Mín 1;Máx 100; Step: 1
Q2: Mín 1;Máx 100; Step: 1
Q3: Mín 1;Máx 100; Step: 1
Q4: Mín 1;Máx 100; Step: 1
Q9 Lista = ml, dl, cl, l, dal, hl, kl</t>
  </si>
  <si>
    <t>A1 = {{Q1}}
A2 = {{Q2}}
A3 = {{Q3}}
A4 = {{Q4}}</t>
  </si>
  <si>
    <t>{"id":"M4-MyM-3c-I-1","stimulus":"&lt;p&gt;Arraste e ordene as seguintes medidas de capacidade da maior para a menor.&lt;/p&gt;","template":"&lt;p style=\"text-align:center;\"&gt;{{response}} &gt; {{response}} &gt; {{response}}&lt;/p&gt;","hint":"&lt;p&gt;Como as medidas estão expressas na mesma unidade, basta comparar os números a partir dos algarismos à esquerda.&lt;/p&gt;","feedback":"&lt;p&gt;Como as medidas estão expressas na mesma unidade, basta comparar os números a partir dos algarismos à esquerda.&lt;/p&gt;","seed":{"parameters":[{"name":"Q1","label":null,"min":1,"max":100,"step":1},{"name":"Q2","label":null,"min":1,"max":100,"step":1},{"name":"Q3","label":null,"min":1,"max":100,"step":1},{"name":"Q9","label":null,"list":["ml","dl","cl","l","dal","hl","kl"]}],"calculated":[{"name":"A1","label":"{{function}} {{Q9}}","function":"math.max({{Q1}}, {{Q2}}, {{Q3}})"},{"name":"A2","label":"{{function}} {{Q9}}","function":"Lemonlib.round({{Q1}}+{{Q2}}+{{Q3}}-math.min({{Q1}}, {{Q2}}, {{Q3}})-math.max({{Q1}}, {{Q2}}, {{Q3}}), 2)"},{"name":"A3","label":"{{function}} {{Q9}}","function":"math.min({{Q1}}, {{Q2}}, {{Q3}})"}],"uniques":true},"algorithm":{"name":"calculateOperation","template":"Cloze with drag &amp; drop","params":{"keyboard":"NUMERICAL"}}}</t>
  </si>
  <si>
    <t>Ordena de mayor a menor las siguientes medidas de capacidad.
{{T1}} cl
{{T2}} dl
{{Q3}} l
{{T3}} dal</t>
  </si>
  <si>
    <t>Q1 = Min = 1; Max = 100; Step= 0.1
Q2 = Min = 1; Max = 100; Step= 0.1
Q3 = Min = 1; Max = 100; Step= 0.1
Q4 = Min = 1; Max = 100; Step= 0.1</t>
  </si>
  <si>
    <t>T1 = {{Q1}}/100
T2 = {{Q2}}/10
T3 = {{Q4}}*10
A1 = {{Q1}}
A2 = {{Q2}}
A3 = {{Q3}}
A4 = {{Q4}}</t>
  </si>
  <si>
    <t>¿Qué pide el enunciado?
Ordenar las capacidades de mayor a menor.*
Ordenar las capacidades de menor a mayor.
Seleccionar la capacidad mayor.
[single choice]</t>
  </si>
  <si>
    <t>Para ordenar las distintas medidas, hay que expresarlas en la misma unidad. ¿En qué tabla están las conversiones de unidades correctas?
Imagen M4-MyM-3b-1*
Imagen M4-MyM-3b-2
Imagen M4-MyM-3b-3
(Single choice)</t>
  </si>
  <si>
    <t>Con la ayuda de la anterior tabla de conversiones, convierte todas las cantidades a litros.
{{T1}} cl = {{T1}} : 100 = {{A1}} l
{{T2}} dl = {{T2}} : 10 = {{A2}} l
{{Q3}} l
{{T3}} dal = {{T3}} : 10 = {{A3}} l
T1 = {{Q1}}/100
T2 = {{Q2}}/10
T3 = {{Q4}}*10
A1={{Q1}}
A2={{Q2}}
A3={{Q4}}
[cloze with math]</t>
  </si>
  <si>
    <t>Con los resultados anteriores, ordena las capacidades de mayor a menor.
{{T1}} cl = {{Q1}} l
{{T2}} dl = {{Q2}} l
{{Q3}} l
{{T3}} dal = {{Q4}} cl
[order list]</t>
  </si>
  <si>
    <t>{"id":"M4-MyM-3c-E-1","seed":{"parameters":[{"name":"Q1","label":null,"max":1,"min":100,"step":0.1},{"name":"Q2","label":null,"max":1,"min":100,"step":0.1},{"name":"Q3","label":null,"max":1,"min":100,"step":0.1},{"name":"Q4","label":null,"max":1,"min":100,"step":0.1}],"uniques":true},"scaffolding":[{"id":"step-0","stimulus":"&lt;p&gt;Arraste e ordene as seguintes medidas de capacidade da maior para a menor. Coloque-as de cima para baixo.&lt;/p&gt;","seed":{"calculated":[{"name":"T1","function":"Lemonlib.round({{Q1}}*100, 3)","temp":true},{"name":"T2","function":"Lemonlib.round({{Q2}}/10, 2)","temp":true},{"name":"T3","function":"{{Q4}}*10","temp":true},{"name":"A1","label":"{{T1}} cl","function":"{{Q1}}"},{"name":"A2","label":"{{T2}} dal","function":"{{Q2}}"},{"name":"A3","label":"{{Q3}} l","function":"{{Q3}}"},{"name":"A4","label":"{{T3}} dl","function":"{{Q4}}"}]},"algorithm":{"name":"orderNumbers","params":{"order":"desc"}}},{"id":"step-1","stimulus":"&lt;p&gt;O que pede o enunciado?&lt;/p&gt;","seed":{"calculated":[{"name":"2-A1","label":"Ordenar as medidas de capacidade da maior para a menor."},{"name":"2-A2","label":"Ordenar as medidas de capacidade da menor para a maior.","incorrect":true},{"name":"2-A3","label":"Selecionar a maior medida de capacidade.","incorrect":true}]},"algorithm":{"name":"trueFalse","template":"Multiple choice – standard"}},{"id":"step-2","stimulus":"&lt;p&gt;Para ordenar as diferentes medidas, elas devem estar expressas na mesma unidade. Em qual tabela estão as conversões de unidade corretas?&lt;/p&gt;","seed":{"calculated":[{"name":"2-A1","label":"&lt;div style=\"display:flex; justify-content:center;\"&gt;&lt;img src='https://blueberry-assets.oneclick.es/M4_MyM_3b_1.svg' width=\"450\"&gt;&lt;/div&gt;"},{"name":"2-A2","label":"&lt;div style=\"display:flex; justify-content:center;\"&gt;&lt;img src='https://blueberry-assets.oneclick.es/M4_MyM_3b_2.svg' width=\"450\"&gt;&lt;/div&gt;","incorrect":true},{"name":"2-A3","label":"&lt;div style=\"display:flex; justify-content:center;\"&gt;&lt;img src='https://blueberry-assets.oneclick.es/M4_MyM_3b_3.svg' width=\"450\"&gt;&lt;/div&gt;","incorrect":true}]},"algorithm":{"name":"trueFalse","template":"Multiple choice – standard"}},{"id":"step-3","stimulus":"&lt;p&gt;Com a ajuda da tabela de conversões anterior, converta todas as medidas para litros.&lt;/p&gt;","template":"&lt;p style=\"text-align: center\"&gt;{{T1}} cl = {{T1}} : 100 = {{response}} l&lt;/p&gt;&lt;p style=\"text-align: center\"&gt;{{T2}} dal = {{T2}} x 10 = {{response}} l&lt;/p&gt;&lt;p style=\"text-align: center\"&gt;{{T3}} dl = {{T3}} : 10 = {{response}} l&lt;/p&gt;","seed":{"calculated":[{"name":"T1","function":"Lemonlib.round({{Q1}}*100, 3)","temp":true},{"name":"T2","function":"Lemonlib.round({{Q2}}/10, 2)","temp":true},{"name":"T3","function":"{{Q4}}*10","temp":true},{"name":"3-A1","label":"{{Q1}}","function":"{{Q1}}"},{"name":"3-A2","label":"{{Q2}}","function":"{{Q2}}"},{"name":"3-A3","label":"{{Q4}}","function":"{{Q4}}"}]},"algorithm":{"name":"calculateOperation","params":{"method":"equivLiteral","keyboard":"NUMERICAL"}}},{"id":"step-5","stimulus":"&lt;p&gt;Com os resultados anteriores, arraste e ordene as medidas de capacidade da maior para a menor. Coloque-as de cima para baixo.&lt;/p&gt;","seed":{"calculated":[{"name":"T1","function":"Lemonlib.round({{Q1}}*100, 3)","temp":true},{"name":"T2","function":"Lemonlib.round({{Q2}}/10, 2)","temp":true},{"name":"T3","function":"{{Q4}}*10","temp":true},{"name":"A1","label":"{{T1}} cl = {{Q1}} l","function":"{{Q1}}"},{"name":"A2","label":"{{T2}} dal = {{Q2}} l","function":"{{Q2}}"},{"name":"A3","label":"{{Q3}} l","function":"{{Q3}}"},{"name":"A4","label":"{{T3}} dl = {{Q4}} l","function":"{{Q4}}"}]},"algorithm":{"name":"orderNumbers","params":{"order":"desc"}}}]}</t>
  </si>
  <si>
    <t>Dos tinajas que recogen el agua de lluvia contienen las siguientes cantidades de agua. Arrastra sus capacidades a los huecos para completar la siguiente comparación.</t>
  </si>
  <si>
    <t>Q1= Min = 500; Max = 1000; Step = 1
Q2= Min = 500; Max = 1000; Step = 1</t>
  </si>
  <si>
    <t>T1 = math.max({{Q1}}, {{Q2}})*10
T2 = math.min({{Q1}}, {{Q2}})/10
A1 = "{{T1}} dl"
A2 = "{{T2}} dal"</t>
  </si>
  <si>
    <t>Con la ayuda de la anterior tabla de conversiones, convierte todas las cantidades a litros.
{{T1}} dal = {{T1}} × 10 = {{A1}} l
{{T2}} dl = {{T2}} : 10 = {{A2}} l
A1=math.max({{Q1}}, {{Q2}})
A2 =math.min({{Q1}}, {{Q2}})
[cloze with math]</t>
  </si>
  <si>
    <t>Con los resultados anteriores, arrastra las capacidades al hueco que corresponda para completar la comparación.
{{A1}} &gt; {{A2}}
A1= {{T1}} dal = {{T3}} l
A2= {{T2}} dl = {{T4}} l
T3= math.max({{Q1}}, {{Q2}})
T4 = math.min({{Q1}}, {{Q2}})
[drag and drop]</t>
  </si>
  <si>
    <t>{"id":"M4-MyM-3c-A-1","seed":{"parameters":[{"name":"Q1","label":null,"max":500,"min":1000,"step":1},{"name":"Q2","label":null,"max":500,"min":1000,"step":1}],"uniques":true},"scaffolding":[{"id":"step-0","stimulus":"&lt;p&gt;Dois tambores que coletam água da chuva contêm as seguintes medidas de capacidade. Arraste as medidas para as lacunas correspondentes para completar a seguinte comparação.&lt;/p&gt;","template":"&lt;p style=\"text-align: center\"&gt;{{response}} &gt; {{response}}&lt;/p&gt;","seed":{"calculated":[{"name":"T1","function":"math.max({{Q1}}, {{Q2}})*10","temp":true},{"name":"T2","function":"math.min({{Q1}}, {{Q2}})/10","temp":true},{"name":"A1","label":"{{T1}} dl","function":"math.max({{Q1}}, {{Q2}})*10"},{"name":"A2","label":"{{T2}} dal","function":"math.min({{Q1}}, {{Q2}})/10"}]},"algorithm":{"name":"calculateOperation","template":"Cloze with drag &amp; drop","params":{"keyboard":"NUMERICAL"}}},{"id":"step-1","stimulus":"&lt;p&gt;O que pede o enunciado?&lt;/p&gt;","seed":{"calculated":[{"name":"2-A1","label":"Ordenar as medidas de capacidade da maior para a menor."},{"name":"2-A2","label":"Ordenar as medidas de capacidade da menor para a maior.","incorrect":true},{"name":"2-A2","label":"Determinar a medida de maior capacidade.","incorrect":true}]},"algorithm":{"name":"trueFalse","template":"Multiple choice – standard"}},{"id":"step-2","stimulus":"&lt;p&gt;Para ordenar as diferentes medidas, elas devem estar expressas na mesma unidade. Em qual tabela estão as conversões de unidade corretas?&lt;/p&gt;","seed":{"calculated":[{"name":"2-A1","label":"&lt;div style=\"display:flex; justify-content:center;\"&gt;&lt;img src='https://blueberry-assets.oneclick.es/M4_MyM_3b_1.svg' width=\"450\"&gt;&lt;/div&gt;"},{"name":"2-A2","label":"&lt;div style=\"display:flex; justify-content:center;\"&gt;&lt;img src='https://blueberry-assets.oneclick.es/M4_MyM_3b_2.svg' width=\"450\"&gt;&lt;/div&gt;","incorrect":true},{"name":"2-A3","label":"&lt;div style=\"display:flex; justify-content:center;\"&gt;&lt;img src='https://blueberry-assets.oneclick.es/M4_MyM_3b_3.svg' width=\"450\"&gt;&lt;/div&gt;","incorrect":true}]},"algorithm":{"name":"trueFalse","template":"Multiple choice – standard"}},{"id":"step-3","stimulus":"&lt;p&gt;Com a ajuda da tabela de conversão acima, converta todas as medidas para litros.&lt;/p&gt;","template":"&lt;p style=\"text-align: center\"&gt;{{T1}} dl = {{T1}} : 10 = {{response}} l&lt;/p&gt;&lt;p style=\"text-align: center\"&gt;{{T2}} dal = {{T2}} × 10 = {{response}} l&lt;/p&gt;","seed":{"calculated":[{"name":"T1","function":"math.max({{Q1}}, {{Q2}})*10","temp":true},{"name":"T2","function":"math.min({{Q1}}, {{Q2}})/10","temp":true},{"name":"3-A1","label":"math.max({{Q1}}, {{Q2}})","function":"math.max({{Q1}}, {{Q2}})"},{"name":"3-A2","label":"math.min({{Q1}}, {{Q2}})","function":"math.min({{Q1}}, {{Q2}})"}]},"algorithm":{"name":"calculateOperation","params":{"method":"equivLiteral","keyboard":"NUMERICAL"}}},{"id":"step-4","stimulus":"&lt;p&gt;Com os resultados anteriores, arraste as medidas para as lacunas correspondentes para completar a comparação.&lt;/p&gt;","template":"&lt;p style=\"text-align: center\"&gt;{{response}} &gt; {{response}}&lt;/p&gt;","seed":{"calculated":[{"name":"T1","function":"math.max({{Q1}}, {{Q2}})*10","temp":true},{"name":"T2","function":"math.min({{Q1}}, {{Q2}})/10","temp":true},{"name":"T3","function":"math.max({{Q1}}, {{Q2}})","temp":true},{"name":"T4","function":"math.min({{Q1}}, {{Q2}})","temp":true},{"name":"A1","label":"{{T1}} dl = {{T3}} l","function":"math.min({{Q1}}, {{Q2}})"},{"name":"A2","label":"{{T2}} dal = {{T4}} l","function":"math.max({{Q1}}, {{Q2}})*10"}]},"algorithm":{"name":"calculateOperation","template":"Cloze with drag &amp; drop","params":{"keyboard":"NUMERICAL"}}}]}</t>
  </si>
  <si>
    <t>Patricia y Granada han preparado limonada y cada una ha utilizado las siguientes cantidades de zumo de limón. Arrastra estas medidas a los huecos para completar la siguiente comparación.</t>
  </si>
  <si>
    <t>Q1-Q2= Mín = 100; Máx = 900; Step= 1</t>
  </si>
  <si>
    <t>T1 = math.min{{Q1}}, {{Q2}})/10
T2 = math.max({{Q1}}, {{Q2}})/100
A1 = "{{T1}} cl"
A2 = "{{T2}} dl"</t>
  </si>
  <si>
    <t>¿Qué pide el enunciado?
Ordenar las capacidades de menor a mayor.*
Ordenar las capacidades de mayor a menor.
Seleccionar la capacidad mayor.
[single choice]</t>
  </si>
  <si>
    <t>Con la ayuda de la anterior tabla de conversiones, convierte todas las cantidades a mililitros.
{{T1}} cl = {{T1}} × 10 = {{A1}} ml
{{T2}} dl = {{T2}} × 100 = {{A2}} ml
A1=math.max({{Q1}}, {{Q2}})
A2 =math.min({{Q1}}, {{Q2}})
[cloze with math]</t>
  </si>
  <si>
    <t>Con los resultados anteriores, arrastra las cantidades al hueco que corresponda para completar la comparación.
{{A1}} &lt; {{A2}}
A1= {{T1}} cl = {{T3}} ml
A2= {{T2}} dl = {{T4}} ml
T3= math.min({{Q1}}, {{Q2}})
T4 = math.max({{Q1}}, {{Q2}})
[drag and drop]</t>
  </si>
  <si>
    <t>{"id":"M4-MyM-3c-A-2","seed":{"parameters":[{"name":"Q1","label":null,"max":100,"min":900,"step":1},{"name":"Q2","label":null,"max":100,"min":900,"step":1}],"uniques":true},"scaffolding":[{"id":"step-0","stimulus":"&lt;p&gt;Patrícia e Sofia prepararam duas limonadas e cada uma usou as seguintes quantidades de suco de limão. Arraste essas medidas para as lacunas correspondentes para completar a seguinte comparação.&lt;/p&gt;","template":"&lt;p style=\"text-align: center\"&gt;{{response}} &lt; {{response}}&lt;/p&gt;","seed":{"calculated":[{"name":"T1","function":"math.min({{Q1}}, {{Q2}})/10","temp":true},{"name":"T2","function":"math.max({{Q1}}, {{Q2}})/100","temp":true},{"name":"A1","label":"{{T1}} cl","function":"math.min({{Q1}}, {{Q2}})/10"},{"name":"A2","label":"{{T2}} dl","function":"math.max({{Q1}}, {{Q2}})/100"}]},"algorithm":{"name":"calculateOperation","template":"Cloze with drag &amp; drop","params":{"keyboard":"NUMERICAL"}}},{"id":"step-1","stimulus":"&lt;p&gt;O que pede o enunciado?&lt;/p&gt;","seed":{"calculated":[{"name":"2-A1","label":"Ordenar as medidas de capacidade da menor para a maior."},{"name":"2-A2","label":"Ordenar as medidas de capacidade da maior para a menor.","incorrect":true},{"name":"2-A2","label":"Determinar a maior medida de capacidade.","incorrect":true}]},"algorithm":{"name":"trueFalse","template":"Multiple choice – standard"}},{"id":"step-2","stimulus":"&lt;p&gt;Para ordenar as diferentes medidas, elas devem estar expressas na mesma unidade. Em qual tabela estão as conversões de unidade corretas?&lt;/p&gt;","seed":{"calculated":[{"name":"2-A1","label":"&lt;div style=\"display:flex; justify-content:center;\"&gt;&lt;img src='https://blueberry-assets.oneclick.es/M4_MyM_3b_1.svg' width=\"450\"&gt;&lt;/div&gt;"},{"name":"2-A2","label":"&lt;div style=\"display:flex; justify-content:center;\"&gt;&lt;img src='https://blueberry-assets.oneclick.es/M4_MyM_3b_2.svg' width=\"450\"&gt;&lt;/div&gt;","incorrect":true},{"name":"2-A3","label":"&lt;div style=\"display:flex; justify-content:center;\"&gt;&lt;img src='https://blueberry-assets.oneclick.es/M4_MyM_3b_3.svg' width=\"450\"&gt;&lt;/div&gt;","incorrect":true}]},"algorithm":{"name":"trueFalse","template":"Multiple choice – standard"}},{"id":"step-3","stimulus":"&lt;p&gt;Com a ajuda da tabela de conversão acima, converta todas as medidas para mililitros.&lt;/p&gt;","template":"&lt;p style=\"text-align: center\"&gt;{{T1}} cl = {{T1}} × 10 = {{response}} ml&lt;/p&gt;&lt;p style=\"text-align: center\"&gt;{{T2}} dl = {{T2}} × 100 = {{response}} ml&lt;/p&gt;","seed":{"calculated":[{"name":"T1","function":"math.min({{Q1}}, {{Q2}})/10","temp":true},{"name":"T2","function":"math.max({{Q1}}, {{Q2}})/100","temp":true},{"name":"3-A1","label":"math.min({{Q1}}, {{Q2}})","function":"math.min({{Q1}}, {{Q2}})"},{"name":"3-A2","label":"math.max({{Q1}}, {{Q2}})","function":"math.max({{Q1}}, {{Q2}})"}]},"algorithm":{"name":"calculateOperation","params":{"method":"equivLiteral","keyboard":"NUMERICAL"}}},{"id":"step-4","stimulus":"&lt;p&gt;Com os resultados anteriores, arraste cada medida para o espaço correspondente para completar a comparação.&lt;/p&gt;","template":"&lt;p style=\"text-align: center\"&gt;{{response}} &lt; {{response}}&lt;/p&gt;","seed":{"calculated":[{"name":"T1","function":"math.min({{Q1}}, {{Q2}})/10","temp":true},{"name":"T2","function":"math.max({{Q1}}, {{Q2}})/100","temp":true},{"name":"T3","function":"math.min({{Q1}}, {{Q2}})","temp":true},{"name":"T4","function":"math.max({{Q1}}, {{Q2}})","temp":true},{"name":"A1","label":"{{T1}} cl = {{T3}} ml","function":"math.min({{Q1}}, {{Q2}})"},{"name":"A2","label":"{{T2}} dl = {{T4}} ml","function":"math.max({{Q1}}, {{Q2}})*10"}]},"algorithm":{"name":"calculateOperation","template":"Cloze with drag &amp; drop","params":{"keyboard":"NUMERICAL"}}}]}</t>
  </si>
  <si>
    <t xml:space="preserve">En un pueblo han organizado un concurso en el que los niños tienen que llevar agua de la fuente con las manos hasta unas jarras. Ordena las medidas de mayor a menor para ver quién de los niños ha llenado más su jarra. 
{{T1}} cl
{{T2}} dl
{{Q1}} ml
</t>
  </si>
  <si>
    <t>Q1-Q3= Mín = 100;Máx = 1200 ; Step= 10</t>
  </si>
  <si>
    <t>T1 = {{Q1}}/10
T2 = {{Q2}}/100
(ordenar por Q1, Q2, Q3) DESC</t>
  </si>
  <si>
    <t>&lt;p&gt;Para saber cuál es la de mayor capacidad expresamos todas las medidas en la misma unidad y después comparamos.&lt;/p&gt;</t>
  </si>
  <si>
    <t>¿Qué pide el enunciado?
Ordenar las medidas de mayor a menor.*
Ordenar las medidas de menor a mayor.
Seleccionar la medida mayor.
[single choice]</t>
  </si>
  <si>
    <t>Con la ayuda de la anterior tabla de conversiones, convierte todas las cantidades a mililitros.
{{T1}} cl = {{T1}} × 10 = {{A1}} l
{{T2}} dl = {{T2}} × 100 = {{A2}} l
{{Q3}} ml
A1={{Q1}}
A2 ={{Q2}}
[cloze with math]</t>
  </si>
  <si>
    <t>Con los resultados anteriores, ordena las capacidades de mayor a menor.
{{T1}} cl = {{Q1}} ml
{{T2}} dl = {{Q2}} ml
{{Q3}} ml
[order list]</t>
  </si>
  <si>
    <t>{"id":"M4-MyM-3c-A-3","seed":{"parameters":[{"name":"Q1","label":null,"max":100,"min":1200,"step":10},{"name":"Q2","label":null,"max":100,"min":1200,"step":10},{"name":"Q3","label":null,"max":100,"min":1200,"step":10}],"uniques":true},"scaffolding":[{"id":"step-0","stimulus":"&lt;p&gt;Em uma cidade foi organizada uma gincana na qual as crianças precisavam carregar com as mãos um jarro com água retirada de uma fonte da cidade. Arraste e ordene as medidas da maior para a menor para descobrir quem encheu mais o pote. Coloque-as de cima para baixo.&lt;/p&gt;","seed":{"calculated":[{"name":"T1","function":"{{Q1}}/10","temp":true},{"name":"T2","function":"{{Q2}}/100","temp":true},{"name":"A1","label":"{{T1}} cl","function":"{{Q1}}"},{"name":"A2","label":"{{T2}} dl","function":"{{Q2}}"},{"name":"A3","label":"{{Q3}} ml","function":"{{Q3}}"}]},"algorithm":{"name":"orderNumbers","params":{"order":"desc"}}},{"id":"step-1","stimulus":"&lt;p&gt;O que pede o enunciado?&lt;/p&gt;","seed":{"calculated":[{"name":"2-A1","label":"Ordenar as medidas de capacidade da maior para a menor."},{"name":"2-A2","label":"Ordenar as medidas de capacidade da menor para a maior.","incorrect":true},{"name":"3-A3","label":"Determinar a maior medida de capacidade.","incorrect":true}]},"algorithm":{"name":"trueFalse","template":"Multiple choice – standard"}},{"id":"step-2","stimulus":"&lt;p&gt;Para ordenar as diferentes medidas, elas devem estar expressas na mesma unidade. Em qual tabela estão as conversões de unidade corretas?&lt;/p&gt;","seed":{"calculated":[{"name":"2-A1","label":"&lt;div style=\"display:flex; justify-content:center;\"&gt;&lt;img src='https://blueberry-assets.oneclick.es/M4_MyM_3b_1.svg' width=\"450\"&gt;&lt;/div&gt;"},{"name":"2-A2","label":"&lt;div style=\"display:flex; justify-content:center;\"&gt;&lt;img src='https://blueberry-assets.oneclick.es/M4_MyM_3b_2.svg' width=\"450\"&gt;&lt;/div&gt;","incorrect":true},{"name":"2-A3","label":"&lt;div style=\"display:flex; justify-content:center;\"&gt;&lt;img src='https://blueberry-assets.oneclick.es/M4_MyM_3b_3.svg' width=\"450\"&gt;&lt;/div&gt;","incorrect":true}]},"algorithm":{"name":"trueFalse","template":"Multiple choice – standard"}},{"id":"step-3","stimulus":"&lt;p&gt;Com a ajuda da tabela de conversão acima, converta todas as medidas para mililitros.&lt;/p&gt;","template":"&lt;p style=\"text-align: center\"&gt;{{T1}} cl = {{T1}} × 10 = {{response}} ml&lt;/p&gt;&lt;p style=\"text-align: center\"&gt;{{T2}} dl = {{T2}} × 100 = {{response}} ml&lt;/p&gt;&lt;p&gt;{{Q3}} ml&lt;/p&gt;","seed":{"calculated":[{"name":"T1","function":"{{Q1}}/10","temp":true},{"name":"T2","function":"{{Q2}}/100","temp":true},{"name":"3-A1","label":"{{Q1}}","function":"{{Q1}}"},{"name":"3-A2","label":"{{Q2}}","function":"{{Q2}}"}]},"algorithm":{"name":"calculateOperation","params":{"method":"equivLiteral","keyboard":"NUMERICAL"}}},{"id":"step-4","stimulus":"&lt;p&gt;Com os resultados anteriores, arraste e ordene as medidas de capacidade da maior para a menor. Coloque-as de cima para baixo.&lt;/p&gt;","seed":{"calculated":[{"name":"T1","function":"{{Q1}}/100","temp":true},{"name":"T2","function":"{{Q2}}/10","temp":true},{"name":"A1","label":"{{T1}} cl = {{Q1}} ml","function":"{{Q1}}"},{"name":"A2","label":"{{T2}} dl = {{Q2}} ml","function":"{{Q2}}"},{"name":"A3","label":"{{Q3}} ml","function":"{{Q3}}"}]},"algorithm":{"name":"orderNumbers","params":{"order":"desc"}}}]}</t>
  </si>
  <si>
    <t>M4-MyM-4a</t>
  </si>
  <si>
    <t>Realiza sumas y restas con magnitudes (longitud, masa, volumen) expresadas de forma simple ()</t>
  </si>
  <si>
    <t>Escoge el resultado de esta resta. 
{{T1}} {{Q3}} − {{Q2}} {{Q3}} = ... 
{{T2}} {{Q3}}* 
{{T3}} {{Q3}}
{{T4}} {{Q3}}
{{T5}} {{Q3}}
{{T6}} {{Q3}}</t>
  </si>
  <si>
    <t>Q1= Mín 100;Máx 5000; Step= 1
Q2= Mín 100;Máx 5000; Step= 1
Q3= "km", "hm", "dam", "m", "dm", "cm", "mm", "kg", "hg", "dag", "g", "dg", "cg", "mg", "kl", "hl", "dal", "l", "dl", "cl", "ml"
Q4= Mín = 1; Máx = 90; Step = 10
Q5= Mín = 1; Máx = 90; Step = 10
Q6= Mín = 1; Máx = 10; Step = 1
Q7= Mín = 1; Máx = 10; Step = 1</t>
  </si>
  <si>
    <t>T1 = {{Q1}}+{{Q2}}
T2 = {{Q1}}
T3 = {{Q1}}+{{Q4}}
T4 = {{Q1}}-{{Q5}}
T5 = {{Q1}}+{{Q6}}
T6 = {{Q1}}-{{Q7}}</t>
  </si>
  <si>
    <t>&lt;p&gt;Cuando las unidades son las mismas, se resta igual que en una resta de números naturales.&lt;/p&gt;</t>
  </si>
  <si>
    <t>&lt;p&gt;Cuando las unidades son las mismas, se resta igual que en una resta de números naturales.&lt;/p&gt;
Resta vertical de 4 cifras
{{T1}} − {{Q2}} = {{A1}}</t>
  </si>
  <si>
    <t>{"id":"M4-MyM-4a-I-1","stimulus":"&lt;p&gt;Escolha o resultado desta subtração.&lt;/p&gt;&lt;p style=\"text-align: center\"&gt;{{T1}} {{Q3}} − {{Q2}} {{Q3}} = ...&lt;/p&gt;","hint":"&lt;p&gt;Como as unidades são as mesmas, basta subtrair os números naturais.&lt;/p&gt;","feedback":"&lt;p&gt;Como as unidades são as mesmas, basta subtrair os números naturais.&lt;/p&gt;&lt;div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35%;\"&gt;{{Q2}}&lt;/span&gt;&lt;span class=\"lemo-graphie-label\" style=\"position: absolute; right: 15%; top: 8%;\"&gt;{{T1}}&lt;/span&gt;&lt;/div&gt;&lt;/div&gt;&lt;/div&gt;","seed":{"parameters":[{"name":"Q1","label":null,"min":100,"max":5000,"step":1},{"name":"Q2","label":null,"min":100,"max":5000,"step":1},{"name":"Q3","label":null,"list":["km","hm","dam","m","dm","cm","mm","kg","hg","dag","g","dg","cg","mg","kl","hl","dal","l","dl","cl","ml"]},{"name":"Q4","label":null,"min":1,"max":90,"step":10},{"name":"Q5","label":null,"min":1,"max":90,"step":10},{"name":"Q6","label":null,"min":1,"max":10,"step":1},{"name":"Q7","label":null,"min":1,"max":10,"step":1}],"calculated":[{"name":"T1","label":"{{function}}","function":"{{Q1}}+{{Q2}}","temp":true},{"name":"T2","label":"{{function}}","function":"{{Q1}}","temp":true},{"name":"T3","label":"{{function}}","function":"{{Q1}}+{{Q4}}","temp":true},{"name":"T4","label":"{{function}}","function":"{{Q1}}-{{Q5}}","temp":true},{"name":"T5","label":"{{function}}","function":"{{Q1}}+{{Q6}}","temp":true},{"name":"T6","label":"{{function}}","function":"{{Q1}}-{{Q7}}","temp":true},{"name":"A1","label":"{{T2}} {{Q3}}"},{"name":"A2","label":"{{T3}} {{Q3}}","incorrect":true},{"name":"A3","label":"{{T4}} {{Q3}}","incorrect":true},{"name":"A4","label":"{{T5}} {{Q3}}","incorrect":true},{"name":"A5","label":"{{T6}} {{Q3}}","incorrect":true}],"uniques":true},"algorithm":{"name":"trueFalse","template":"Multiple choice – standard","params":{"countCorrect":1,"countIncorrect":2,"showCheckIcon":false,
            "columns": 3
        }
    }
}</t>
  </si>
  <si>
    <t>Escoge el resultado de esta suma. 
{{Q1}} {{Q3}} + {{Q2}} {{Q3}} = ... 
{{T2}} {{Q3}}* 
{{T3}} {{Q3}}
{{T4}} {{Q3}}
{{T5}} {{Q3}}
{{T6}} {{Q3}}</t>
  </si>
  <si>
    <t>Q1= Mín 100;Máx 9999; Step= 1
Q2= Mín 100;Máx 9999; Step= 1
Q3= "km", "hm", "dam", "m", "dm", "cm", "mm", "kg", "hg", "dag", "g", "dg", "cg", "mg", "kl", "hl", "dal", "l", "dl", "cl", "ml"
Q4= Mín = 1; Máx = 90; Step = 10
Q5= Mín = 1; Máx = 90; Step = 10
Q6= Mín = 1; Máx = 10; Step = 1
Q7= Mín = 1; Máx = 10; Step = 1</t>
  </si>
  <si>
    <t>T2 = {{Q1}}+{{Q2}}
T3 = {{Q1}}+{{Q2}}+{{Q4}}
T4 = {{Q1}}+{{Q2}}-{{Q5}}
T5 = {{Q1}}+{{Q2}}+{{Q6}}
T6 = {{Q1}}+{{Q2}}-{{Q7}}</t>
  </si>
  <si>
    <t>&lt;p&gt;Cuando las unidades son las mismas, se suma igual que en una suma de números naturales.&lt;/p&gt;</t>
  </si>
  <si>
    <t>&lt;p&gt;Cuando las unidades son las mismas, se suma igual que en una suma de números naturales.&lt;/p&gt;
Suma vertical de 4 cifras
{{Q1}} + {{Q2}} = {{A1}}</t>
  </si>
  <si>
    <t>{"id":"M4-MyM-4a-I-2","stimulus":"&lt;p&gt;Escolha o resultado desta adição.&lt;/p&gt;&lt;p style=\"text-align: center\"&gt;{{Q1}} {{Q3}} + {{Q2}} {{Q3}} = ...&lt;/p&gt;","hint":"&lt;p&gt;Como as unidades são as mesmas, basta somar os números naturais.&lt;/p&gt;","feedback":"&lt;p&gt;Como as unidades são as mesmas, basta somar os números naturais.&lt;/p&gt;&lt;div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35%;\"&gt;{{Q2}}&lt;/span&gt;&lt;span class=\"lemo-graphie-label\" style=\"position: absolute; right: 15%; top: 8%;\"&gt;{{Q1}}&lt;/span&gt;&lt;/div&gt;&lt;/div&gt;&lt;/div&gt;","seed":{"parameters":[{"name":"Q1","label":null,"min":100,"max":9999,"step":1},{"name":"Q2","label":null,"min":100,"max":9999,"step":1},{"name":"Q3","label":null,"list":["km","hm","dam","m","dm","cm","mm","kg","hg","dag","g","dg","cg","mg","kl","hl","dal","l","dl","cl","ml"]},{"name":"Q4","label":null,"min":1,"max":90,"step":10},{"name":"Q5","label":null,"min":1,"max":90,"step":10},{"name":"Q6","label":null,"min":1,"max":10,"step":1},{"name":"Q7","label":null,"min":1,"max":10,"step":1}],"calculated":[{"name":"T2","label":"{{function}}","function":"{{Q1}}+{{Q2}}","temp":true},{"name":"T3","label":"{{function}}","function":"{{Q1}}+{{Q2}}+{{Q4}}","temp":true},{"name":"T4","label":"{{function}}","function":"{{Q1}}+{{Q2}}-{{Q5}}","temp":true},{"name":"T5","label":"{{function}}","function":"{{Q1}}+{{Q2}}+{{Q6}}","temp":true},{"name":"T6","label":"{{function}}","function":"{{Q1}}+{{Q2}}-{{Q7}}","temp":true},{"name":"A1","label":"{{T2}} {{Q3}}"},{"name":"A2","label":"{{T3}} {{Q3}}","incorrect":true},{"name":"A3","label":"{{T4}} {{Q3}}","incorrect":true},{"name":"A4","label":"{{T5}} {{Q3}}","incorrect":true},{"name":"A5","label":"{{T6}} {{Q3}}","incorrect":true}],"uniques":true},"algorithm":{"name":"trueFalse","template":"Multiple choice – standard","params":{"countCorrect":1,"countIncorrect":2,"showCheckIcon":false,
            "columns": 3
        }
    }
}</t>
  </si>
  <si>
    <t>{{T1}} {{Q11}} − {{Q2}} {{Q11}} = {{A1}} {{Q11}}</t>
  </si>
  <si>
    <t>Q1= Mín 100;Máx 5000; Step= 1
Q2= Mín 100;Máx 5000; Step= 1
Q11= "km", "hm", "dam", "m", "dm", "cm", "mm", "kg", "hg", "dag", "g", "dg", "cg", "mg", "kl", "hl", "dal", "l", "dl", "cl", "ml"</t>
  </si>
  <si>
    <t>T1 = {{Q1}}+{{Q2}
A1 = {{Q1}}</t>
  </si>
  <si>
    <t>&lt;p&gt;Cuando las unidades son las mismas, se resta igual que en una resta de números naturales.&lt;/p&gt;
Resta vertical de 4 cifras
{{T1}} − {{Q2}} = {{A1}}</t>
  </si>
  <si>
    <t>{"id":"M4-MyM-4a-E-1","stimulus":"&lt;p&gt;Calcule a seguinte subtração.&lt;/p&gt;","template":"&lt;p style=\"text-align: center\"&gt;{{T1}} {{Q11}} − {{Q2}} {{Q11}} = {{response}} {{Q11}}&lt;/p&gt;","hint":"&lt;p&gt;Como as unidades são as mesmas, basta subtrair os números naturais.&lt;/p&gt;","feedback":"&lt;p&gt;Como as unidades são as mesmas, basta subtrair os números naturais.&lt;/p&gt;&lt;div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T1}}&lt;/span&gt;&lt;/div&gt;&lt;/div&gt;&lt;/div&gt;","seed":{"parameters":[{"name":"Q1","label":null,"min":100,"max":5000,"step":1},{"name":"Q2","label":null,"min":100,"max":5000,"step":1},{"name":"Q11","label":null,"list":["km","hm","dam","m","dm","cm","mm","kg","hg","dag","g","dg","cg","mg","kl","hl","dal","l","dl","cl","ml"]}],"calculated":[{"name":"T1","label":"{{function}}","function":"{{Q1}}+{{Q2}}","temp":true},{"name":"A1","label":"{{function}}","function":"{{Q1}}"}],"uniques":true},"algorithm":{"name":"calculateOperation","params":{"method":"equivLiteral","keyboard":"NUMERICAL"}}}</t>
  </si>
  <si>
    <t>{{Q1}} {{Q11}} + {{Q2}} {{Q11}} = {{A1}} {{Q11}}</t>
  </si>
  <si>
    <t>Q1= Mín 100;Máx 9999; Step= 1
Q2= Mín 100;Máx 9999; Step= 1
Q11= "km", "hm", "dam", "m", "dm", "cm", "mm", "kg", "hg", "dag", "g", "dg", "cg", "mg", "kl", "hl", "dal", "l", "dl", "cl", "ml"</t>
  </si>
  <si>
    <t>{"id":"M4-MyM-4a-E-2","stimulus":"&lt;p&gt;Calcule a seguinte adição.&lt;/p&gt;","template":"&lt;p style=\"text-align: center\"&gt;{{Q1}} {{Q11}} + {{Q2}} {{Q11}} = {{response}} {{Q11}}&lt;/p&gt;","hint":"&lt;p&gt;Como as unidades são as mesmas, basta somar os números naturais.&lt;/p&gt;","feedback":"&lt;p&gt;Como as unidades são as mesmas, basta somar os números naturais.&lt;/p&gt;&lt;div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seed":{"parameters":[{"name":"Q1","label":null,"min":100,"max":9999,"step":1},{"name":"Q2","label":null,"min":100,"max":9999,"step":1},{"name":"Q11","label":null,"list":["km","hm","dam","m","dm","cm","mm","kg","hg","dag","g","dg","cg","mg","kl","hl","dal","l","dl","cl","ml"]}],"calculated":[{"name":"A1","label":"{{function}}","function":"{{Q1}}+{{Q2}}"}],"uniques":true},"algorithm":{"name":"calculateOperation","params":{"method":"equivLiteral","keyboard":"NUMERICAL"}}}</t>
  </si>
  <si>
    <t>David y su padre han comprado {{Q1}} g de peras y {{Q2}} g de melocotones. ¿Cuál es la masa de la compra?</t>
  </si>
  <si>
    <t>La compra pesa {{A1}} g.</t>
  </si>
  <si>
    <t>Q1= Mín = 100; Máx = 5000; Step = 10
Q2= Mín = 100; Máx = 5000; Step = 10</t>
  </si>
  <si>
    <t>&lt;p&gt;Cuando las unidades son las mismas, se suman los valores y se mantienen las unidades.&lt;/p&gt;</t>
  </si>
  <si>
    <t>&lt;p&gt;Cuando las unidades son las mismas, se suman los valores y se mantienen las unidades.&lt;/p&gt;
Suma vertical de 4 cifras
{{Q1}} + {{Q2}} = {{A1}}</t>
  </si>
  <si>
    <t>{"id":"M4-MyM-4a-A-1","stimulus":"&lt;p&gt;Daniel e seu pai compraram {{Q1}} g de maçãs e {{Q2}} g de pêssegos. Qual é a medida de massa total dessa compra?&lt;/p&gt;","template":"&lt;p&gt;A massa total da compra mede {{response}} g.&lt;/p&gt;","hint":"&lt;p&gt;Como as unidades são as mesmas, basta somar os números naturais.&lt;/p&gt;","feedback":"&lt;p&gt;Como as unidades são as mesmas, basta somar os números naturais.&lt;/p&gt;&lt;div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seed":{"parameters":[{"name":"Q1","label":null,"min":100,"max":5000,"step":10},{"name":"Q2","label":null,"min":100,"max":5000,"step":10}],"calculated":[{"name":"A1","label":"{{function}}","function":"{{Q1}}+{{Q2}}"}],"uniques":true},"algorithm":{"name":"calculateOperation","params":{"method":"equivLiteral","keyboard":"NUMERICAL"}}}</t>
  </si>
  <si>
    <t>Pepa ha recorrido en bicicleta {{Q1}} m por la mañana y {{Q2}} m por la tarde. ¿Cuántos metros ha pedaleado en total?</t>
  </si>
  <si>
    <t>Pepa ha recorrido {{A1}} m.</t>
  </si>
  <si>
    <t xml:space="preserve">Q1= Mín = 1000; Máx = 5000; Step = 1
Q2= Mín = 1000; Máx = 5000; Step = 1
</t>
  </si>
  <si>
    <t>{"id":"M4-MyM-4a-A-2","stimulus":"&lt;p&gt;Pietra pedalou {{Q1}} m de manhã e {{Q2}} m à tarde. Quantos metros ela pedalou no total?&lt;/p&gt;","template":"&lt;p&gt;Pietra pedalou {{response}} m.&lt;/p&gt;","hint":"&lt;p&gt;Como as unidades são as mesmas, basta somar os números naturais.&lt;/p&gt;","feedback":"&lt;p&gt;Como as unidades são as mesmas, basta somar os números naturais.&lt;/p&gt;&lt;div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seed":{"parameters":[{"name":"Q1","label":null,"min":1000,"max":5000,"step":1},{"name":"Q2","label":null,"min":1000,"max":5000,"step":1}],"calculated":[{"name":"A1","label":"{{function}}","function":"{{Q1}}+{{Q2}}"}],"uniques":true},"algorithm":{"name":"calculateOperation","params":{"method":"equivLiteral","keyboard":"NUMERICAL"}}}</t>
  </si>
  <si>
    <t>A una piscina que tiene {{T1}} l se le han vaciado {{Q2}} l. ¿Cuántos litros hay ahora en la piscina?</t>
  </si>
  <si>
    <t>En la piscina quedan {{A1}} l.</t>
  </si>
  <si>
    <t>Q1= Mín = 10000; Máx = 25000; Step = 1
Q2= Mín = 10000; Máx = 25000; Step = 1</t>
  </si>
  <si>
    <t>T1 = {{Q1}} + {{Q2}} 
A1 = {{Q1}}</t>
  </si>
  <si>
    <t>&lt;p&gt;Cuando las unidades son las mismas, se restan los valores y se mantienen las unidades.&lt;/p&gt;</t>
  </si>
  <si>
    <t>&lt;p&gt;Cuando las unidades son las mismas, se restan los valores y se mantienen las unidades.&lt;/p&gt;
Resta vertical de 4 cifras
{{T1}} − {{Q2}} = {{A1}}</t>
  </si>
  <si>
    <t>{"id":"M4-MyM-4a-A-3","stimulus":"&lt;p&gt;Uma piscina estava com {{T1}} l de água, mas teve {{Q2}} l esvaziados. Quantos litros a piscina tem agora?&lt;/p&gt;","template":"&lt;p&gt;A piscina tem {{response}} l.&lt;/p&gt;","hint":"&lt;p&gt;Como as unidades são as mesmas, basta subtrair os números naturais.&lt;/p&gt;","feedback":"&lt;p&gt;Como as unidades são as mesmas, basta subtrair os números naturais.&lt;/p&gt;&lt;div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T1}}&lt;/span&gt;&lt;/div&gt;&lt;/div&gt;&lt;/div&gt;","seed":{"parameters":[{"name":"Q1","label":null,"min":10000,"max":25000,"step":1},{"name":"Q2","label":null,"min":10000,"max":25000,"step":1}],"calculated":[{"name":"T1","label":"{{function}}","function":"{{Q1}}+{{Q2}}","temp":true},{"name":"A1","label":"{{function}}","function":"{{Q1}}"}],"uniques":true},"algorithm":{"name":"calculateOperation","params":{"method":"equivLiteral","keyboard":"NUMERICAL"}}}</t>
  </si>
  <si>
    <t>M4-MyM-4b</t>
  </si>
  <si>
    <t>Realiza multiplicaciones y divisiones con magnitudes (longitud, masa, volumen) expresadas de forma simple ()</t>
  </si>
  <si>
    <t>Arrastra el resultado correcto de esta multiplicación.</t>
  </si>
  <si>
    <t>{{Q1}} {{Q5}} × {{Q2}} = {{A1}}</t>
  </si>
  <si>
    <t>Q1= Mín= 100;Máx= 999; Step= 1
Q2= Mín=  2;Máx= 9; Step= 1
Q3= Mín=  2;Máx= 9; Step= 1
Q4= Mín=  2;Máx= 9; Step= 1
Q5= "km", "hm", "dam", "m", "dm", "cm", "mm", "kg", "hg", "dag", "g", "dg", "cg", "mg", "kl", "hl", "dal", "l", "dl", "cl", "ml"</t>
  </si>
  <si>
    <t>T1 = {{Q1}}*{{Q2}}
T2 = {{Q1}}*{{Q3}}
T3 = {{Q1}}*{{Q4}}
A1 = "{{T1}} {{Q5}}"
A2 = "{{T2}} {{Q5}}"
A3 = "{{T3}} {{Q5}}"</t>
  </si>
  <si>
    <t>&lt;p&gt;Las multiplicaciones de unidades de medida son iguales que las de números naturales.&lt;/p&gt;</t>
  </si>
  <si>
    <t>{"id":"M4-MyM-4b-I-1","stimulus":"&lt;p&gt;Arraste o resultado correto desta multiplicação.&lt;/p&gt;","template":"&lt;p style=\"text-align: center\"&gt;{{Q1}} {{Q5}} × {{Q2}} = {{response}}&lt;/p&gt;","hint":"&lt;p&gt;Para multiplicar as unidades de medida, basta operar com os números naturais.&lt;/p&gt;","feedback":"&lt;p&gt;Para multiplicar as unidades de medida, basta operar com os números naturais.&lt;/p&gt;","seed":{"parameters":[{"name":"Q1","label":null,"min":100,"max":999,"step":1},{"name":"Q2","label":null,"min":2,"max":9,"step":1},{"name":"Q3","label":null,"min":2,"max":9,"step":1},{"name":"Q4","label":null,"min":2,"max":9,"step":1},{"name":"Q5","list":["km","hm","dam","m","dm","cm","mm","kg","hg","dag","g","dg","cg","mg","kl","hl","dal","l","dl","cl","ml"]}],"calculated":[{"name":"T1","function":"{{Q1}}*{{Q2}}","temp":true},{"name":"T2","function":"{{Q1}}*{{Q3}}","temp":true},{"name":"T3","function":"{{Q1}}*{{Q4}}","temp":true},{"name":"A1","label":"{{T1}} {{Q5}}"},{"name":"A2","label":"{{T2}} {{Q5}}","incorrect":true},{"name":"A3","label":"{{T3}} {{Q5}}","incorrect":true}],"uniques":true},"algorithm":{"name":"calculateOperation","template":"Cloze with drag &amp; drop","params":{"keyboard":"INTERMEDIATE"}}}</t>
  </si>
  <si>
    <t>{{T1}} {{Q5}} : {{Q1}} = {{A1}}</t>
  </si>
  <si>
    <t>Q1= Mín=  2;Máx= 9; Step= 1
Q2= Mín= 100;Máx= 999; Step= 1
Q3= Mín= 100;Máx= 999; Step= 1
Q4= Mín= 100;Máx= 999; Step= 1
Q5= "km", "hm", "dam", "m", "dm", "cm", "mm", "kg", "hg", "dag", "g", "dg", "cg", "mg", "kl", "hl", "dal", "l", "dl", "cl", "ml"</t>
  </si>
  <si>
    <t>T1 = {{Q1}}*{{Q2}}
A1 = "{{Q2}} {{Q5}}"
A2 = "{{Q3}} {{Q5}}"
A3 = "{{Q4}} {{Q5}}"</t>
  </si>
  <si>
    <t>&lt;p&gt;Las divisiones de unidades de medida son iguales que las de números naturales.&lt;/p&gt;</t>
  </si>
  <si>
    <t>{"id":"M4-MyM-4b-I-2","stimulus":"&lt;p&gt;Arraste o resultado correto desta divisão.&lt;/p&gt;","template":"&lt;p style=\"text-align: center\"&gt;{{T1}} {{Q5}} : {{Q1}} = {{response}}&lt;/p&gt;","hint":"&lt;p&gt;Para dividir as unidades de medida, basta operar com os números naturais.&lt;/p&gt;","feedback":"&lt;p&gt;Para dividir as unidades de medida, basta operar com os números naturais.&lt;/p&gt;","seed":{"parameters":[{"name":"Q1","label":null,"min":2,"max":9,"step":1},{"name":"Q2","label":null,"min":100,"max":999,"step":1},{"name":"Q3","label":null,"min":100,"max":999,"step":1},{"name":"Q4","label":null,"min":100,"max":999,"step":1},{"name":"Q5","list":["km","hm","dam","m","dm","cm","mm","kg","hg","dag","g","dg","cg","mg","kl","hl","dal","l","dl","cl","ml"]}],"calculated":[{"name":"T1","function":"{{Q1}}*{{Q2}}","temp":true},{"name":"A1","label":"{{Q2}} {{Q5}}"},{"name":"A2","label":"{{Q3}} {{Q5}}","incorrect":true},{"name":"A3","label":"{{Q4}} {{Q5}}","incorrect":true}],"uniques":true},"algorithm":{"name":"calculateOperation","template":"Cloze with drag &amp; drop","params":{"keyboard":"INTERMEDIATE"}}}</t>
  </si>
  <si>
    <t xml:space="preserve">Calcula esta multiplicación. </t>
  </si>
  <si>
    <t>{{Q1}} {{Q3}} × {{Q2}} = {{A1}} {{Q3}}</t>
  </si>
  <si>
    <t>Q1= Mín= 100;Máx= 999; Step= 1
Q2= Mín= 2;Máx= 9; Step= 1
Q3= "km", "hm", "dam", "m", "dm", "cm", "mm", "kg", "hg", "dag", "g", "dg", "cg", "mg", "kl", "hl", "dal", "l", "dl", "cl", "ml"</t>
  </si>
  <si>
    <t>{"id":"M4-MyM-4b-E-1","stimulus":"&lt;p&gt;Calcule esta multiplicação.&lt;/p&gt;","template":"&lt;p style=\"text-align: center\"&gt;{{Q1}} {{Q3}} × {{Q2}} = {{response}} {{Q3}}&lt;/p&gt;","hint":"&lt;p&gt;Para multiplicar as unidades de medida, basta operar com os números naturais.&lt;/p&gt;","feedback":"&lt;p&gt;Para multiplicar as unidades de medida, basta operar com os números naturais.&lt;/p&gt;","seed":{"parameters":[{"name":"Q1","label":null,"min":100,"max":999,"step":1},{"name":"Q2","label":null,"min":2,"max":9,"step":1},{"name":"Q3","list":["km","hm","dam","m","dm","cm","mm","kg","hg","dag","g","dg","cg","mg","kl","hl","dal","l","dl","cl","ml"]}],"calculated":[{"name":"A1","function":"{{Q1}}*{{Q2}}"}],"uniques":true},"algorithm":{"name":"calculateOperation","params":{"method":"equivLiteral","keyboard":"NUMERICAL"}}}</t>
  </si>
  <si>
    <t xml:space="preserve">Calcula esta división. </t>
  </si>
  <si>
    <t>{{T1}} {{Q3}} : {{Q1}} = {{A1}} {{Q3}}</t>
  </si>
  <si>
    <t>Q1= Mín=  2;Máx= 9; Step= 1
Q2= Mín= 100;Máx= 999; Step= 1
Q3= "km", "hm", "dam", "m", "dm", "cm", "mm", "kg", "hg", "dag", "g", "dg", "cg", "mg", "kl", "hl", "dal", "l", "dl", "cl", "ml"</t>
  </si>
  <si>
    <t>{"id":"M4-MyM-4b-E-2","stimulus":"&lt;p&gt;Calcule esta divisão.&lt;/p&gt;","template":"&lt;p style=\"text-align: center\"&gt;{{T1}} {{Q3}} : {{Q1}} = {{response}} {{Q3}}&lt;/p&gt;","hint":"&lt;p&gt;Para dividir as unidades de medida, basta operar com os números naturais.&lt;/p&gt;","feedback":"&lt;p&gt;Para dividir as unidades de medida, basta operar com os números naturais.&lt;/p&gt;","seed":{"parameters":[{"name":"Q1","label":null,"min":2,"max":9,"step":1},{"name":"Q2","label":null,"min":100,"max":999,"step":1},{"name":"Q3","list":["km","hm","dam","m","dm","cm","mm","kg","hg","dag","g","dg","cg","mg","kl","hl","dal","l","dl","cl","ml"]}],"calculated":[{"name":"T1","function":"{{Q1}}*{{Q2}}","temp":true},{"name":"A1","function":"{{Q2}}"}],"uniques":true},"algorithm":{"name":"calculateOperation","params":{"method":"equivLiteral","keyboard":"NUMERICAL"}}}</t>
  </si>
  <si>
    <t>Una pastelería elabora mensualmente {{Q1}} g de cruasanes. ¿Cuántos gramos de cruasanes tendrá que producir en {{Q2}} meses?</t>
  </si>
  <si>
    <t>Tendrá que producir {{A1}} g.</t>
  </si>
  <si>
    <t>Q1= Min= 10001; Max= 99999; Step= 1
Q2= Min= 2; Max= 9; Step= 1</t>
  </si>
  <si>
    <t>&lt;p&gt;Las multiplicaciones y divisiones de unidades de medida son iguales que las de números naturales.&lt;/p&gt;</t>
  </si>
  <si>
    <t>&lt;p&gt;Las multiplicacionesde unidades de medida son iguales que las de números naturales.&lt;/p&gt;&lt;p&gt;{{Q1}} g × {{Q2}} = {{A1}} g&lt;/p&gt;</t>
  </si>
  <si>
    <t>{"id":"M4-MyM-4b-A-1","stimulus":"&lt;p&gt;Uma padaria faz {{Q1}} g de croissants mensalmente. Quantos gramas de croissants são produzidos em {{Q2}} meses nessa padaria?&lt;/p&gt;","template":"&lt;p&gt;São produzidos {{response}} g.&lt;/p&gt;","hint":"&lt;p&gt;As multiplicações e divisões de unidades de medida são as mesmas dos números naturais.&lt;/p&gt;","feedback":"&lt;p&gt;As multiplicações e divisões de unidades de medida são as mesmas dos números naturais.&lt;/p&gt;&lt;p style=\"text-align: center\"&gt;{{Q1}} g × {{Q2}} = {{A1}} g&lt;/p&gt;","seed":{"parameters":[{"name":"Q1","label":null,"min":10001,"max":99999,"step":1},{"name":"Q2","label":null,"min":2,"max":9,"step":1}],"calculated":[{"name":"A1","function":"{{Q1}}*{{Q2}}"}],"uniques":true},"algorithm":{"name":"calculateOperation","params":{"method":"equivLiteral","keyboard":"NUMERICAL"}}}</t>
  </si>
  <si>
    <t>En un restaurante se preparan sardinas en escabeche cada día. Para ello, los chefs necesitan tener una mezcla de {{Q1}} ml de vinagre, vino y aceite. ¿Cuántos mililitros necesitarán para {{Q2}} días?</t>
  </si>
  <si>
    <t>Necesitarán {{A1}} ml.</t>
  </si>
  <si>
    <t>Q1= Min= 1001; Max= 5999; Step= 1
Q2= Min= 2; Max= 9; Step= 1</t>
  </si>
  <si>
    <t>&lt;p&gt;Las multiplicaciones de unidades de medida son iguales que las de números naturales.&lt;/p&gt;&lt;p&gt;{{Q1}} ml × {{Q2}} = {{A1}} ml&lt;/p&gt;</t>
  </si>
  <si>
    <t>{"id":"M4-MyM-4b-A-2","stimulus":"&lt;p&gt;Em um restaurante, são preparadas sardinhas em conserva todos os dias. Para fazer isso, os cozinheiros precisam ter uma mistura de {{Q1}} ml de vinagre, vinho e óleo. Em {{Q2}} dias, de quantos mililitros dessa mistura eles precisam?&lt;/p&gt;","template":"&lt;p&gt;Eles precisam de {{response}} ml.&lt;/p&gt;","hint":"&lt;p&gt;As multiplicações e divisões de unidades de medida são as mesmas dos números naturais.&lt;/p&gt;","feedback":"&lt;p&gt;As multiplicações e divisões de unidades de medida são as mesmas dos números naturais.&lt;/p&gt;&lt;p style=\"text-align: center\"&gt;{{Q1}} ml × {{Q2}} = {{A1}} ml&lt;/p&gt;","seed":{"parameters":[{"name":"Q1","label":null,"min":1001,"max":5999,"step":1},{"name":"Q2","label":null,"min":2,"max":9,"step":1}],"calculated":[{"name":"A1","function":"{{Q1}}*{{Q2}}"}],"uniques":true},"algorithm":{"name":"calculateOperation","params":{"method":"equivLiteral","keyboard":"NUMERICAL"}}}</t>
  </si>
  <si>
    <t>Se ha descubierto una nueva gruta de {{T1}} m y los espeleólogos tienen que marcar el terreno cada {{Q1}} m. ¿Cuántas señales habrá en esta nueva gruta?</t>
  </si>
  <si>
    <t>Habrá {{A1}} señales.</t>
  </si>
  <si>
    <t>&lt;p&gt;Las divisiones de unidades de medida son iguales que las de números naturales.&lt;/p&gt;&lt;p&gt;{{Q1}} m : {{Q2}} m = {{A1}} señales&lt;/p&gt;</t>
  </si>
  <si>
    <t>{"id":"M4-MyM-4b-A-3","stimulus":"&lt;p&gt;Uma nova gruta com extensão de {{T1}} m foi descoberta. Para explorá-la, os espeleólogos precisam marcar essa extensão a cada {{Q1}} m. Quantas marcações serão feitas?&lt;/p&gt;","template":"&lt;p&gt;Haverá {{response}} marcações.&lt;/p&gt;","hint":"&lt;p&gt;As multiplicações e divisões de unidades de medida são as mesmas dos números naturais.&lt;/p&gt;","feedback":"&lt;p&gt;As multiplicações e divisões de unidades de medida são as mesmas dos números naturais.&lt;/p&gt;&lt;p style=\"text-align: center\"&gt;{{T1}} m : {{Q1}} m = {{Q2}} señales&lt;/p&gt;","seed":{"parameters":[{"name":"Q1","label":null,"min":1001,"max":5999,"step":1},{"name":"Q2","label":null,"min":2,"max":9,"step":1}],"calculated":[{"name":"T1","function":"{{Q1}}*{{Q2}}","temp":true},{"name":"A1","function":"{{Q2}}"}],"uniques":true},"algorithm":{"name":"calculateOperation","params":{"method":"equivLiteral","keyboard":"NUMERICAL"}}}</t>
  </si>
  <si>
    <t>M4-MyM-5a</t>
  </si>
  <si>
    <t>Reconoce las equivalencias entre monedas y billetes de euro</t>
  </si>
  <si>
    <t>¿En cuáles de estas opciones hay la misma cantidad de euros?
M4-MyM-5a-20a
M4-MyM-5a-21*
M4-MyM-5a-22
M4-MyM-5a-23
M4-MyM-5a-24*
M4-MyM-5a-28
M4-MyM-5a-29
Que se vean 6</t>
  </si>
  <si>
    <t>Suma el valor de las monedas y los billetes.</t>
  </si>
  <si>
    <t>&lt;p&gt;Hay que sumar el valor de las monedas y los billetes:&lt;/p&gt;&lt;p&gt;1 billete de 5 € + 2 monedas de 1 € = 7 €&lt;/p&gt;&lt;p&gt;3 monedas de 2 € + 1 moneda de 1 € = 7 €&lt;/p&gt;</t>
  </si>
  <si>
    <t>{"id":"M4-MyM-5a-I-1","stimulus":"&lt;p&gt;Em qual destas opções existe a mesma quantidade de reais?&lt;/p&gt;","feedback":"&lt;p&gt;É preciso somar o valor das notas e moedas:&lt;/p&gt;&lt;p style=\"text-align: center\"&gt;1 nota de R$ 5 + 2 moedas de R$ 1 = R$ 7&lt;/p&gt;&lt;p style=\"text-align: center\"&gt;3 notas de R$ 2 + 1 moeda de R$ 1 = R$ 7&lt;/p&gt;","hint":"&lt;p&gt;Some o valor das moedas e notas.&lt;/p&gt;","seed":{"parameters":[],"calculated":[{"name":"A1","label":"&lt;div style=\"display:flex; justify-content:center;\"&gt;&lt;img src=\"https://blueberry-assets.oneclick.es/M4_MyM_5a_31.png\" width=\"250\"&gt;&lt;/img&gt;&lt;/div&gt;","incorrect":true},{"name":"A2","label":"&lt;div style=\"display:flex; justify-content:center;\"&gt;&lt;img src=\"https://blueberry-assets.oneclick.es/M4_MyM_5a_32.png\" width=\"250\"&gt;&lt;/img&gt;&lt;/div&gt;","incorrect":true},{"name":"A3","label":"&lt;div style=\"display:flex; justify-content:center;\"&gt;&lt;img src=\"https://blueberry-assets.oneclick.es/M4_MyM_5a_33.png\" width=\"250\"&gt;&lt;/img&gt;&lt;/div&gt;"},{"name":"A4","label":"&lt;div style=\"display:flex; justify-content:center;\"&gt;&lt;img src=\"https://blueberry-assets.oneclick.es/M4_MyM_5a_34.png\" width=\"250\"&gt;&lt;/img&gt;&lt;/div&gt;","incorrect":true},{"name":"A5","label":"&lt;div style=\"display:flex; justify-content:center;\"&gt;&lt;img src=\"https://blueberry-assets.oneclick.es/M4_MyM_5a_35.png\" width=\"250\"&gt;&lt;/img&gt;&lt;/div&gt;","incorrect":true},{"name":"A6","label":"&lt;div style=\"display:flex; justify-content:center;\"&gt;&lt;img src=\"https://blueberry-assets.oneclick.es/M4_MyM_5a_36.png\" width=\"250\"&gt;&lt;/img&gt;&lt;/div&gt;","incorrect":true},{"name":"A7","label":"&lt;div style=\"display:flex; justify-content:center;\"&gt;&lt;img src=\"https://blueberry-assets.oneclick.es/M4_MyM_5a_37.png\" width=\"250\"&gt;&lt;/img&gt;&lt;/div&gt;"}],"uniques":true},"algorithm":{"name":"trueFalse","template":"Multiple choice – multiple response","params":{"countCorrect":2,"countIncorrect":4,"showCheckIcon":false,"columns":3}}}</t>
  </si>
  <si>
    <t>¿En cuáles de estas opciones hay la misma cantidad de euros?
M4-MyM-5a-20a
M4-MyM-5a-21
M4-MyM-5a-22*
M4-MyM-5a-23
M4-MyM-5a-25
M4-MyM-5a-28*
M4-MyM-5a-29
Que se vean 6</t>
  </si>
  <si>
    <t>&lt;p&gt;Hay que sumar el valor de las monedas y los billetes:&lt;/p&gt;&lt;p&gt;1 billete de 5 € + 1 moneda de 2 € + 2 monedas de 1 € = 9 €&lt;/p&gt;&lt;p&gt;1 billete de 5 € + 2 monedas de 2 € = 9 €&lt;/p&gt;</t>
  </si>
  <si>
    <t>{"id":"M4-MyM-5a-I-2","stimulus":"&lt;p&gt;Em qual destas opções existe a mesma quantidade de reais?&lt;/p&gt;","feedback":"&lt;p&gt;É preciso somar o valor das notas e moedas:&lt;/p&gt;&lt;p style=\"text-align: center\"&gt;1 nota de R$ 5 + 1 nota de R$ 2 + 2 moedas de R$ 1 = R$ 9&lt;/p&gt;&lt;p style=\"text-align: center\"&gt;1 nota de R$ 5 + 2 notas de R$ 2 = R$ 9&lt;/p&gt;","hint":"&lt;p&gt;Some o valor das moedas e notas.&lt;/p&gt;","seed":{"parameters":[],"calculated":[{"name":"A1","label":"&lt;div style=\"display:flex; justify-content:center;\"&gt;&lt;img src=\"https://blueberry-assets.oneclick.es/M4_MyM_5a_31.png\" width=\"250\"&gt;&lt;/img&gt;&lt;/div&gt;","incorrect":true},{"name":"A2","label":"&lt;div style=\"display:flex; justify-content:center;\"&gt;&lt;img src=\"https://blueberry-assets.oneclick.es/M4_MyM_5a_32.png\" width=\"250\"&gt;&lt;/img&gt;&lt;/div&gt;","incorrect":true},{"name":"A3","label":"&lt;div style=\"display:flex; justify-content:center;\"&gt;&lt;img src=\"https://blueberry-assets.oneclick.es/M4_MyM_5a_38.png\" width=\"250\"&gt;&lt;/img&gt;&lt;/div&gt;"},{"name":"A4","label":"&lt;div style=\"display:flex; justify-content:center;\"&gt;&lt;img src=\"https://blueberry-assets.oneclick.es/M4_MyM_5a_34.png\" width=\"250\"&gt;&lt;/img&gt;&lt;/div&gt;"},{"name":"A5","label":"&lt;div style=\"display:flex; justify-content:center;\"&gt;&lt;img src=\"https://blueberry-assets.oneclick.es/M4_MyM_5a_35.png\" width=\"250\"&gt;&lt;/img&gt;&lt;/div&gt;","incorrect":true},{"name":"A6","label":"&lt;div style=\"display:flex; justify-content:center;\"&gt;&lt;img src=\"https://blueberry-assets.oneclick.es/M4_MyM_5a_36.png\" width=\"250\"&gt;&lt;/img&gt;&lt;/div&gt;","incorrect":true},{"name":"A7","label":"&lt;div style=\"display:flex; justify-content:center;\"&gt;&lt;img src=\"https://blueberry-assets.oneclick.es/M4_MyM_5a_37.png\" width=\"250\"&gt;&lt;/img&gt;&lt;/div&gt;","incorrect":true}],"uniques":true},"algorithm":{"name":"trueFalse","template":"Multiple choice – multiple response","params":{"countCorrect":2,"countIncorrect":4,"showCheckIcon":false,"columns":3}}}</t>
  </si>
  <si>
    <t>¿En cuáles de estas opciones hay la misma cantidad de euros?
M4-MyM-5a-20a
M4-MyM-5a-21
M4-MyM-5a-22
M4-MyM-5a-23*
M4-MyM-5a-26*
M4-MyM-5a-28
M4-MyM-5a-29
Que se vean 6</t>
  </si>
  <si>
    <t>&lt;p&gt;Hay que sumar el valor de las monedas y los billetes:&lt;/p&gt;&lt;p&gt;2 billetes de 5 € + 2 monedas de 50 cts. = 11 €&lt;/p&gt;&lt;p&gt;1 billete de 5 € + 3 monedas de 2 € = 11 €&lt;/p&gt;</t>
  </si>
  <si>
    <t>{"id":"M4-MyM-5a-I-3","stimulus":"&lt;p&gt;Em qual destas opções existe a mesma quantidade de reais?&lt;/p&gt;","feedback":"&lt;p&gt;É preciso somar o valor das notas e moedas:&lt;/p&gt;&lt;p style=\"text-align: center\"&gt;2 notas de R$ 5 + 2 moedas de 50 centavos = R$ 11&lt;/p&gt;&lt;p style=\"text-align: center\"&gt;1 nota de R$ 5 + 3 notas de R$ 2 = R$ 11&lt;/p&gt;","hint":"&lt;p&gt;Some o valor das moedas e notas.&lt;/p&gt;","seed":{"parameters":[],"calculated":[{"name":"A1","label":"&lt;div style=\"display:flex; justify-content:center;\"&gt;&lt;img src=\"https://blueberry-assets.oneclick.es/M4_MyM_5a_31.png\" width=\"250\"&gt;&lt;/img&gt;","incorrect":true},{"name":"A2","label":"&lt;div style=\"display:flex; justify-content:center;\"&gt;&lt;img src=\"https://blueberry-assets.oneclick.es/M4_MyM_5a_32.png\" width=\"250\"&gt;&lt;/img&gt;&lt;/div&gt;","incorrect":true},{"name":"A3","label":"&lt;div style=\"display:flex; justify-content:center;\"&gt;&lt;img src=\"https://blueberry-assets.oneclick.es/M4_MyM_5a_39.png\" width=\"250\"&gt;&lt;/img&gt;&lt;/div&gt;"},{"name":"A4","label":"&lt;div style=\"display:flex; justify-content:center;\"&gt;&lt;img src=\"https://blueberry-assets.oneclick.es/M4_MyM_5a_34.png\" width=\"250\"&gt;&lt;/img&gt;&lt;/div&gt;","incorrect":true},{"name":"A5","label":"&lt;div style=\"display:flex; justify-content:center;\"&gt;&lt;img src=\"https://blueberry-assets.oneclick.es/M4_MyM_5a_35.png\" width=\"250\"&gt;&lt;/img&gt;&lt;/div&gt;"},{"name":"A6","label":"&lt;div style=\"display:flex; justify-content:center;\"&gt;&lt;img src=\"https://blueberry-assets.oneclick.es/M4_MyM_5a_36.png\" width=\"250\"&gt;&lt;/img&gt;&lt;/div&gt;","incorrect":true},{"name":"A7","label":"&lt;div style=\"display:flex; justify-content:center;\"&gt;&lt;img src=\"https://blueberry-assets.oneclick.es/M4_MyM_5a_37.png\" width=\"250\"&gt;&lt;/img&gt;&lt;/div&gt;","incorrect":true}],"uniques":true},"algorithm":{"name":"trueFalse","template":"Multiple choice – multiple response","params":{"countCorrect":2,"countIncorrect":4,"showCheckIcon":false,"columns":3}}}</t>
  </si>
  <si>
    <t>¿En cuáles de estas opciones hay la misma cantidad de euros?
M4-MyM-5a-20a
M4-MyM-5a-21
M4-MyM-5a-22
M4-MyM-5a-23*
M4-MyM-5a-27*
M4-MyM-5a-28
M4-MyM-5a-29
Que se vean 6</t>
  </si>
  <si>
    <t>&lt;p&gt;Hay que sumar el valor de las monedas y los billetes:&lt;/p&gt;&lt;p&gt;1 billete de 10 € + 1 billete de 5 € = 15 €&lt;/p&gt;&lt;p&gt;2 billetes de 5 € + 2 monedas de 2 € + 1 moneda de 1 € = 15 €&lt;/p&gt;</t>
  </si>
  <si>
    <t>{"id":"M4-MyM-5a-I-4","stimulus":"&lt;p&gt;Em qual destas opções existe a mesma quantidade de reais?&lt;/p&gt;","feedback":"&lt;p&gt;É preciso somar o valor das notas e moedas:&lt;/p&gt;&lt;p style=\"text-align: center\"&gt;1 nota de R$ 10 + 1 nota de R$ 5 = R$ 15&lt;/p&gt;&lt;p style=\"text-align: center\"&gt;2 notas de R$ 5 + 2 notas de R$ 2 + 1 moeda de R$ 1 = R$ 15&lt;/p&gt;","hint":"&lt;p&gt;Some o valor das moedas e notas.&lt;/p&gt;","seed":{"parameters":[],"calculated":[{"name":"A1","label":"&lt;div style=\"display:flex; justify-content:center;\"&gt;&lt;img src=\"https://blueberry-assets.oneclick.es/M4_MyM_5a_31.png\" width=\"250\"&gt;&lt;/img&gt;&lt;/div&gt;","incorrect":true},{"name":"A2","label":"&lt;div style=\"display:flex; justify-content:center;\"&gt;&lt;img src=\"https://blueberry-assets.oneclick.es/M4_MyM_5a_40.png\" width=\"250\"&gt;&lt;/img&gt;&lt;/div&gt;"},{"name":"A3","label":"&lt;div style=\"display:flex; justify-content:center;\"&gt;&lt;img src=\"https://blueberry-assets.oneclick.es/M4_MyM_5a_42.png\" width=\"250\"&gt;&lt;/img&gt;&lt;/div&gt;","incorrect":true},{"name":"A4","label":"&lt;div style=\"display:flex; justify-content:center;\"&gt;&lt;img src=\"https://blueberry-assets.oneclick.es/M4_MyM_5a_34.png\" width=\"250\"&gt;&lt;/img&gt;&lt;/div&gt;","incorrect":true},{"name":"A5","label":"&lt;div style=\"display:flex; justify-content:center;\"&gt;&lt;img src=\"https://blueberry-assets.oneclick.es/M4_MyM_5a_35.png\" width=\"250\"&gt;&lt;/img&gt;&lt;/div&gt;","incorrect":true},{"name":"A6","label":"&lt;div style=\"display:flex; justify-content:center;\"&gt;&lt;img src=\"https://blueberry-assets.oneclick.es/M4_MyM_5a_36.png\" width=\"250\"&gt;&lt;/img&gt;&lt;/div&gt;"},{"name":"A7","label":"&lt;div style=\"display:flex; justify-content:center;\"&gt;&lt;img src=\"https://blueberry-assets.oneclick.es/M4_MyM_5a_37.png\" width=\"250\"&gt;&lt;/img&gt;&lt;/div&gt;","incorrect":true}],"uniques":true},"algorithm":{"name":"trueFalse","template":"Multiple choice – multiple response","params":{"countCorrect":2,"countIncorrect":4,"showCheckIcon":false,"columns":3}}}</t>
  </si>
  <si>
    <t>¿Cuántos euros hay en total entre estos billetes?
{{T1}}
{{T2}}
{{T3}}</t>
  </si>
  <si>
    <t>Hay {{A1}} €.</t>
  </si>
  <si>
    <t>Q1 = list = 2, 3, 4
Q2 = list = 2, 3, 4
Q3 = list = 2, 3, 4
uniques: false</t>
  </si>
  <si>
    <t>T1 = 'M4-MyM-5a-7'.repeat({{Q1}})
T2 = 'M4-MyM-5a-8'.repeat({{Q2}})
T3 = 'M4-MyM-5a-9'.repeat({{Q3}})
A1 = {{Q1}}*5+{{Q2}}*10+{{Q3}}*20
T4 = {{Q1}}*5
T5 = {{Q2}}*10
T6 = {{Q3}}*20</t>
  </si>
  <si>
    <t>Suma el valor de los billetes.</t>
  </si>
  <si>
    <t>&lt;p&gt;Hay que sumar el valor de los billetes:&lt;/p&gt;&lt;p&gt;{{Q1}} billetes de 5 € = {{T4}} €&lt;/p&gt;&lt;p&gt;{{Q2}} billetes de 10 € = {{T5}} €&lt;/p&gt;&lt;p&gt;{{Q3}} billetes de 20 € = {{T6}} €&lt;/p&gt;&lt;p&gt;{{T4}} € + {{T5}} € + {{T6}} € = {{A1}} €&lt;/p&gt;</t>
  </si>
  <si>
    <t>{"id":"M4-MyM-5a-E-1","stimulus":"&lt;p&gt;Quantos reais totalizam as seguintes notas?&lt;/p&gt;&lt;div style=\"display:flex\"&gt;{{T1}}&lt;/div&gt;&lt;div style=\"display:flex\"&gt;{{T2}}&lt;/div&gt;&lt;div style=\"display:flex\"&gt;{{T3}}&lt;/div&gt;","template":"&lt;p&gt;Há R$ {{response}}.&lt;/p&gt;","feedback":"&lt;p&gt;É preciso somar o valor de cada nota:&lt;/p&gt;&lt;p style=\"text-align: center\"&gt;{{Q1}} notas de R$ 5 = R$ {{T4}}&lt;/p&gt;&lt;p style=\"text-align: center\"&gt;{{Q2}} notas de R$ 10 = R$ {{T5}}&lt;/p&gt;&lt;p style=\"text-align: center\"&gt;{{Q3}} notas de R$ 20 = R$ {{T6}}&lt;/p&gt;&lt;p style=\"text-align: center\"&gt;R$ {{T4}} + R$ {{T5}} + R$ {{T6}} = R$ {{A1}}&lt;/p&gt;","hint":"&lt;p&gt;Some os valores das notas.&lt;/p&gt;","seed":{"parameters":[{"name":"Q1","list":[2,3,4]},{"name":"Q2","list":[2,3,4]},{"name":"Q3","list":[2,3,4]}],"calculated":[{"name":"T1","function":"'&lt;img src=\"https://blueberry-assets.oneclick.es/M4_MyM_5a_16.png\" width=\"150\"&gt;&lt;/img&gt;'.repeat({{Q1}})","temp":true},{"name":"T2","function":"'&lt;img src=\"https://blueberry-assets.oneclick.es/M4_MyM_5a_17.png\" width=\"150\"&gt;&lt;/img&gt;'.repeat({{Q2}})","temp":true},{"name":"T3","function":"'&lt;img src=\"https://blueberry-assets.oneclick.es/M4_MyM_5a_18.png\" width=\"150\"&gt;&lt;/img&gt;'.repeat({{Q3}})","temp":true},{"name":"A1","label":"{{function}}","function":"{{Q1}}*5+{{Q2}}*10+{{Q3}}*20"},{"name":"T4","function":"{{Q1}}*5","temp":true},{"name":"T5","function":"{{Q2}}*10","temp":true},{"name":"T6","function":"{{Q3}}*20","temp":true}],"uniques":false},"algorithm":{"name":"calculateOperation","params":{"method":"equivLiteral","keyboard":"NUMERICAL"}}}</t>
  </si>
  <si>
    <t>¿Cuántos euros hay en total entre estos billetes y monedas?
{{T1}}
{{T2}}
{{T3}}
{{T4}}</t>
  </si>
  <si>
    <t>Q1 = list = 2, 3, 4
Q2 = list = 2, 3, 4
Q3 = list = 2, 3, 4
Q4 = list = 2, 4
uniques: false</t>
  </si>
  <si>
    <t>T1 = 'M4-MyM-5a-7'.repeat({{Q1}})
T2 = 'M4-MyM-5a-19'.repeat({{Q2}})
T3 = 'M4-MyM-5a-20'.repeat({{Q3}})
T4 = 'M4-MyM-5a-6'.repeat({{Q4}})
A1 = {{Q1}}*5+{{Q2}}*2+{{Q3}}+{{Q4}}/2
T5 = {{Q1}}*5
T7 = {{Q3}}*2
T8 = {{Q3}}/2</t>
  </si>
  <si>
    <t>Hay que sumar el valor de los billetes y las monedas:&lt;/p&gt;&lt;p&gt;{{Q1}} billetes de 5 € = {{T5}} €&lt;/p&gt;&lt;p&gt;{{Q3}} monedas de 2 € = {{T7}} €&lt;/p&gt;&lt;p&gt;{{Q2}} monedas de 1 € = {{Q2}} €&lt;/p&gt;&lt;p&gt;{{Q4}} monedas de 50 cts. = {{T8}} €&lt;/p&gt;&lt;p&gt;{{T5}} € + {{T7}} € + {{Q2}} € + {{T8}} € = {{A1}} €</t>
  </si>
  <si>
    <t>{"id":"M4-MyM-5a-E-2","stimulus":"&lt;p&gt;Quantos reais há no total considerando essas notas e moedas?&lt;/p&gt;&lt;div style=\"display:flex\"&gt;{{T1}}&lt;/div&gt;&lt;div style=\"display:flex\"&gt;{{T2}}&lt;/div&gt;&lt;div style=\"display:flex\"&gt;{{T3}}&lt;/div&gt;&lt;div style=\"display:flex\"&gt;{{T4}}&lt;/div&gt;","template":"&lt;p&gt;Há R$ {{response}}.&lt;/p&gt;","feedback":"&lt;p&gt;É preciso somar os valores das notas e das moedas:&lt;/p&gt;&lt;p style=\"text-align: center\"&gt;{{Q1}} notas de R$ 5 = R$ {{T5}}&lt;/p&gt;&lt;p style=\"text-align: center\"&gt;{{Q2}} moedas de 25 centavos = R$ {{T7}}&lt;/p&gt;&lt;p style=\"text-align: center\"&gt;{{Q3}} moedas de R$ 1 = R$ {{Q3}}&lt;/p&gt;&lt;p style=\"text-align: center\"&gt;{{Q4}} moedas de 50 centavos = R$ {{T8}}&lt;/p&gt;&lt;p style=\"text-align: center\"&gt;R$ {{T5}} + R$ {{T7}} + R$ {{Q2}} + R$ {{T8}} = R$ {{A1}}&lt;/p&gt;","hint":"&lt;p&gt;Some os valores das moedas e das notas.&lt;/p&gt;","seed":{"parameters":[{"name":"Q1","list":[2,3,4]},{"name":"Q2","list":[4,8]},{"name":"Q3","list":[2,3,4]},{"name":"Q4","list":[2,4]}],"calculated":[{"name":"T1","function":"'&lt;img src=\"https://blueberry-assets.oneclick.es/M4_MyM_5a_16.png\" width=\"150\"&gt;&lt;/img&gt;'.repeat({{Q1}})","temp":true},{"name":"T2","function":"'&lt;img src=\"https://blueberry-assets.oneclick.es/M4_MyM_5a_12.png\" width=\"100\"&gt;&lt;/img&gt;'.repeat({{Q2}})","temp":true},{"name":"T3","function":"'&lt;img src=\"https://blueberry-assets.oneclick.es/M4_MyM_5a_14.png\" width=\"100\"&gt;&lt;/img&gt;'.repeat({{Q3}})","temp":true},{"name":"T4","function":"'&lt;img src=\"https://blueberry-assets.oneclick.es/M4_MyM_5a_13.png\" width=\"100\"&gt;&lt;/img&gt;'.repeat({{Q4}})","temp":true},{"name":"A1","label":"{{function}}","function":"{{Q1}}*5+{{Q3}}+{{Q2}}*0.25+{{Q4}}/2"},{"name":"T5","function":"{{Q1}}*5","temp":true},{"name":"T7","function":"{{Q2}}*0.25","temp":true},{"name":"T8","function":"{{Q4}}/2","temp":true}],"uniques":false},"algorithm":{"name":"calculateOperation","params":{"method":"equivLiteral","keyboard":"NUMERICAL"}}}</t>
  </si>
  <si>
    <t>¿Cuántos céntimos hay en total entre estas monedas?
{{T1}}
{{T2}}
{{T3}}
{{T4}}</t>
  </si>
  <si>
    <t>Hay {{A1}} cts.</t>
  </si>
  <si>
    <t>Q1 = list = 2, 3, 4
Q2 = list = 1, 2, 3, 4
Q3 = list = 1, 2, 3, 4
Q4 = list = 1, 2, 3, 4
uniques: false</t>
  </si>
  <si>
    <t>T1 = 'M4-MyM-5a-1'.repeat({{Q1}})
T2 = 'M4-MyM-5a-2'.repeat({{Q2}})
T3 = 'M4-MyM-5a-3'.repeat({{Q3}})
T4 = 'M4-MyM-5a-4'.repeat({{Q4}})
A1 = {{Q1}}+{{Q2}}*2+{{Q3}}*5+{{Q4}}*10
T7 = {{Q2}}*2
T8 = {{Q3}}*5
T9 = {{Q4}}*10</t>
  </si>
  <si>
    <t>Suma el valor de las monedas.</t>
  </si>
  <si>
    <t>&lt;p&gt;Hay que sumar el valor de las monedas:&lt;/p&gt;&lt;p&gt;{{Q1}} de 1 cént = {{Q1}} cts.&lt;/p&gt;&lt;p&gt;{{Q2}} de 2 cts. = {{T7}} cts.&lt;/p&gt;&lt;p&gt;{{Q3}} de 5 cts. = {{T8}} cts.&lt;/p&gt;&lt;p&gt;{{Q4}} de 10 cts. = {{T9}} cts.&lt;/p&gt;&lt;p&gt;{{Q1}} cts. + {{T7}} cts. + {{T8}} cts. + {{T9}} cts. = {{A1}} cts.&lt;/p&gt;</t>
  </si>
  <si>
    <t>{"id":"M4-MyM-5a-E-3","stimulus":"&lt;p&gt;Quantos centavos há no total entre essas moedas?&lt;/p&gt;&lt;div style=\"display:flex\"&gt;{{T1}}&lt;/div&gt;&lt;div style=\"display:flex\"&gt;{{T2}}&lt;/div&gt;&lt;div style=\"display:flex\"&gt;{{T3}}&lt;/div&gt;&lt;div style=\"display:flex\"&gt;{{T4}}&lt;/div&gt;","template":"&lt;p&gt;Há {{response}} centavos.&lt;/p&gt;","feedback":"&lt;p&gt;É preciso somar o valor das moedas:&lt;/p&gt;&lt;p style=\"text-align: center\"&gt;{{Q1}} de 5 centavos = {{T10}} centavos&lt;/p&gt;&lt;p style=\"text-align: center\"&gt;{{Q2}} de 10 centavos = {{T7}} centavos&lt;/p&gt;&lt;p style=\"text-align: center\"&gt;{{Q3}} de 25 centavos = {{T8}} centavos&lt;/p&gt;&lt;p style=\"text-align: center\"&gt;{{Q4}} de 50 centavos = {{T9}} centavos&lt;/p&gt;&lt;p&gt;{{T10}} centavos + {{T7}} centavos + {{T8}} centavos + {{T9}} centavos = {{A1}} centavos&lt;/p&gt;","hint":"&lt;p&gt;Some os valores das moedas.&lt;/p&gt;","seed":{"parameters":[{"name":"Q1","list":[2,3,4]},{"name":"Q2","list":[1,2,3,4]},{"name":"Q3","list":[1,2,3,4]},{"name":"Q4","list":[1,2,3,4]}],"calculated":[{"name":"T1","function":"'&lt;img src=\"https://blueberry-assets.oneclick.es/M4_MyM_5a_10.png\" width=\"150\"&gt;&lt;/img&gt;'.repeat({{Q1}})","temp":true},{"name":"T2","function":"'&lt;img src=\"https://blueberry-assets.oneclick.es/M4_MyM_5a_11.png\" width=\"150\"&gt;&lt;/img&gt;'.repeat({{Q2}})","temp":true},{"name":"T3","function":"'&lt;img src=\"https://blueberry-assets.oneclick.es/M4_MyM_5a_12.png\" width=\"150\"&gt;&lt;/img&gt;'.repeat({{Q3}})","temp":true},{"name":"T4","function":"'&lt;img src=\"https://blueberry-assets.oneclick.es/M4_MyM_5a_13.png\" width=\"150\"&gt;&lt;/img&gt;'.repeat({{Q4}})","temp":true},{"name":"A1","label":"{{function}}","function":"{{Q1}}*5+{{Q2}}*10+{{Q3}}*25+{{Q4}}*50"},{"name":"T7","function":"{{Q2}}*10","temp":true},{"name":"T8","function":"{{Q3}}*25","temp":true},{"name":"T9","function":"{{Q4}}*50","temp":true},{"name":"T10","function":"{{Q1}}*5","temp":true}],"uniques":false},"algorithm":{"name":"calculateOperation","params":{"method":"equivLiteral","keyboard":"NUMERICAL"}}}</t>
  </si>
  <si>
    <t>M4-MyM-5b</t>
  </si>
  <si>
    <t>Resuelve problemas relacionados con el dinero (sumas y restas)</t>
  </si>
  <si>
    <t>En un restaurante, le han cobrado a Belén {{T1}} € por {{Q5}} y {{T2}} € por {{Q6}}. ¿Cuánto le ha costado la comida?</t>
  </si>
  <si>
    <t>El precio total ha sido {{group1}} €.</t>
  </si>
  <si>
    <t>Q1= Mín = 500;Máx = 1000; Step= 5
Q2= Mín = 500;Máx = 1000; Step= 5
Q3= Mín = 500;Máx = 1000; Step= 5
Q4= Mín = 500;Máx = 1000; Step= 5
Q5 = unos macarrones, una ensalada, una sopa
Q6 = un filete de pollo, un filete de merluza, un guiso de verduras</t>
  </si>
  <si>
    <t>group = A1*, A2, A3
T1 = {{Q1}}/100
T2 = {{Q2}}/100
A1 = ({{Q1}}+{{Q2}})/100
A1 = ({{Q1}}+{{Q3}})/100
A1 = ({{Q1}}+{{Q4}})/100</t>
  </si>
  <si>
    <t>&lt;p&gt;Las sumas de euros y céntimos son iguales que las de números decimales.&lt;/p&gt;</t>
  </si>
  <si>
    <t>&lt;p&gt;Las sumas de euros y céntimos son iguales que las de números decimales.&lt;/p&gt;&lt;p&gt;{{T1}} + {{T2}} = {{A1}} €&lt;/p&gt;</t>
  </si>
  <si>
    <t>{"id":"M4-MyM-5b-I-1","stimulus":"&lt;p&gt;Bianca gastou em um restaurante o valor de R$ {{T1}} por {{Q5}} e R$ {{T2}} por {{Q6}}. Quanto ela pagou no notal?&lt;/p&gt;","template":"&lt;p&gt;O preço total foi R$ {{response}}.&lt;/p&gt;","hint":"&lt;p&gt;As adições de reais e centavos são as mesmas dos números decimais.&lt;/p&gt;","feedback":"&lt;p&gt;As adições de reais e centavos são as mesmas dos números decimais.&lt;/p&gt;&lt;p style=\"text-align: center\"&gt;{{T1}} + {{T2}} = R$ {{A1}}&lt;/p&gt;","seed":{"parameters":[{"name":"Q1","label":null,"min":500,"max":1000,"step":5},{"name":"Q2","label":null,"min":500,"max":1000,"step":5},{"name":"Q3","label":null,"min":500,"max":1000,"step":5},{"name":"Q4","label":null,"min":500,"max":1000,"step":5},{"name":"Q5","list":["um macarrão","uma salada","uma sopa"]},{"name":"Q6","list":["um filé de frango","um filé de peixe","um ensopado legumes"]}],"calculated":[{"name":"A1","label":"{{function}}","function":"({{Q1}}+{{Q2}})/100","group":1},{"name":"A2","label":"{{function}}","function":"({{Q1}}+{{Q3}})/100","group":1,"incorrect":true},{"name":"A3","label":"{{function}}","function":"({{Q1}}+{{Q4}})/100","group":1,"incorrect":true},{"name":"T1","function":"{{Q1}}/100","temp":true},{"name":"T2","function":"{{Q2}}/100","temp":true}],"uniques":true},"algorithm":{"name":"groupResponses","template":"Cloze with drop down"}}</t>
  </si>
  <si>
    <t>Para los regalos de cumpleaños de Antonio, sus padres han pagado {{T1}} € en {{Q5}} y {{T2}} € en {{Q6}}. ¿Cuánto se han gastado en total?</t>
  </si>
  <si>
    <t>Se han gastado {{group1}} €.</t>
  </si>
  <si>
    <t>Q1= Mín = 1000;Máx = 3000; Step= 5
Q2= Mín = 1000;Máx = 3000; Step= 5
Q3= Mín = 1000;Máx = 3000; Step= 5
Q4= Mín = 1000;Máx = 3000; Step= 5
Q5 = cómics, libros, juguetes, videojuegos, ropa
Q6 = cómics, libros, juguetes, videojuegos, ropa</t>
  </si>
  <si>
    <t>{"id":"M4-MyM-5b-I-2","stimulus":"&lt;p&gt;Para os presentes de aniversário de Antônio, seus pais pagaram R$ {{T1}} em {{Q5}} e R$ {{T2}} em {{Q6}}. Quanto eles gastaram no total?&lt;/p&gt;","template":"&lt;p&gt;Eles gastaram R$ {{response}}.&lt;/p&gt;","hint":"&lt;p&gt;As adições de reais e centavos são as mesmas dos números decimais.&lt;/p&gt;","feedback":"&lt;p&gt;As adições de reais e centavos são as mesmas dos números decimais.&lt;/p&gt;&lt;p style=\"text-align: center\"&gt;{{T1}} + {{T2}} = R$ {{A1}}&lt;/p&gt;","seed":{"parameters":[{"name":"Q1","label":null,"min":4000,"max":12000,"step":5},{"name":"Q2","label":null,"min":4000,"max":12000,"step":5},{"name":"Q3","label":null,"min":1000,"max":3000,"step":5},{"name":"Q4","label":null,"min":1000,"max":3000,"step":5},{"name":"Q5","list":["quadrinhos","livros","jogos de tabuleiro","jogos eletrônicos","roupa"]},{"name":"Q6","list":["quadrinhos","livros","jogos de tabuleiro","jogos eletrônicos","roupa"]}],"calculated":[{"name":"A1","label":"{{function}}","function":"({{Q1}}+{{Q2}})/100","group":1},{"name":"A2","label":"{{function}}","function":"({{Q1}}+{{Q3}})/100","group":1,"incorrect":true},{"name":"A3","label":"{{function}}","function":"({{Q1}}+{{Q4}})/100","group":1,"incorrect":true},{"name":"T1","function":"{{Q1}}/100","temp":true},{"name":"T2","function":"{{Q2}}/100","temp":true}],"uniques":true},"algorithm":{"name":"groupResponses","template":"Cloze with drop down"}}</t>
  </si>
  <si>
    <t>Jorge quiere comprar unos materiales de dibujo que cuestan {{T1}} €, pero solo tiene {{T2}} €. ¿Cuánto dinero le falta?</t>
  </si>
  <si>
    <t>Le faltan {{group1}} €.</t>
  </si>
  <si>
    <t>Q1= Mín = 1000;Máx = 2000; Step= 5
Q2= Mín = 1000;Máx = 2000; Step= 5
Q3= Mín = 1000;Máx = 2000; Step= 5
Q4= Mín = 1000;Máx = 2000; Step= 5</t>
  </si>
  <si>
    <t>group = A1*, A2, A3
T1 = ({{Q1}}+{{Q2}})/100
T2 = {{Q1}}/100
A1 = {{Q2}}/100
A1 = {{Q3}}/100
A1 = {{Q4}}/100</t>
  </si>
  <si>
    <t>&lt;p&gt;Las restas de euros y céntimos son iguales que las de números decimales.&lt;/p&gt;</t>
  </si>
  <si>
    <t>&lt;p&gt;Las restas de euros y céntimos son iguales que las de números decimales.&lt;/p&gt;&lt;p&gt;{{T1}} − {{T2}} = {{A1}} €&lt;/p&gt;</t>
  </si>
  <si>
    <t>{"id":"M4-MyM-5b-I-3","stimulus":"&lt;p&gt;Gabriel quer comprar alguns materiais de desenho que custam R$ {{T1}}, mas ele tem apenas R$ {{T2}}. Quanto dinheiro está faltando para que ele possa comprar os materiais?&lt;/p&gt;","template":"&lt;p&gt;Faltam R$ {{response}}.&lt;/p&gt;","hint":"&lt;p&gt;As subtrações de reais e centavos são as mesmas dos números decimais.&lt;/p&gt;","feedback":"&lt;p&gt;As subtrações de reais e centavos são as mesmas dos números decimais.&lt;/p&gt;&lt;p style=\"text-align: center\"&gt;{{T1}} − {{T2}} = R$ {{A1}}&lt;/p&gt;","seed":{"parameters":[{"name":"Q1","label":null,"min":1000,"max":2000,"step":5},{"name":"Q2","label":null,"min":1000,"max":2000,"step":5},{"name":"Q3","label":null,"min":1000,"max":2000,"step":5},{"name":"Q4","label":null,"min":1000,"max":2000,"step":5}],"calculated":[{"name":"A1","label":"{{function}}","function":"{{Q2}}/100","group":1},{"name":"A2","label":"{{function}}","function":"{{Q3}}/100","group":1,"incorrect":true},{"name":"A3","label":"{{function}}","function":"{{Q4}}/100","group":1,"incorrect":true},{"name":"T1","function":"({{Q1}}+{{Q2}})/100","temp":true},{"name":"T2","function":"{{Q1}}/100","temp":true}],"uniques":true},"algorithm":{"name":"groupResponses","template":"Cloze with drop down"}}</t>
  </si>
  <si>
    <t>Ariadna se ha comprado {{Q3}} de {{T1}} € y {{Q4}} de {{T2}} €. ¿Cuál es el precio total de los dos productos?</t>
  </si>
  <si>
    <t>El precio es {{A1}} €.</t>
  </si>
  <si>
    <t>Q1= Mín = 2000;Máx = 4000; Step= 5
Q2= Mín = 2000;Máx = 4000; Step= 5
Q3 = unos zapatos, una falda, un jersey, unos pantalones, un abrigo
Q4 = unos zapatos, una falda, un jersey, unos pantalones, un abrigo</t>
  </si>
  <si>
    <t>T1 = {{Q1}}/100
T2 = {{Q2}}/100
A1 = ({{Q1}}+{{Q2}})/100</t>
  </si>
  <si>
    <t>{"id":"M4-MyM-5b-E-1","stimulus":"&lt;p&gt;Adriana comprou {{Q3}} por R$ {{T1}} e {{Q4}} por R$ {{T2}}. Qual o preço total dos dois produtos?&lt;/p&gt;","template":"&lt;p&gt;O valor total é R$ {{response}}.&lt;/p&gt;","hint":"&lt;p&gt;As adições de reais e centavos são as mesmas dos números decimais.&lt;/p&gt;","feedback":"&lt;p&gt;As adições de reais e centavos são as mesmas dos números decimais.&lt;/p&gt;&lt;p style=\"text-align: center\"&gt;{{T1}} + {{T2}} = R$ {{A1}}&lt;/p&gt;","seed":{"parameters":[{"name":"Q1","label":null,"min":4000,"max":8000,"step":5},{"name":"Q2","label":null,"min":4000,"max":8000,"step":5},{"name":"Q3","list":["um sapato","uma saia","uma camisola","uma calça","uma touca"]},{"name":"Q4","list":["um sapato","uma saia","uma camisola","uma calça","uma touca"]}],"calculated":[{"name":"A1","label":"{{function}}","function":"({{Q1}}+{{Q2}})/100"},{"name":"T1","function":"{{Q1}}/100","temp":true},{"name":"T2","function":"{{Q2}}/100","temp":true}],"uniques":true},"algorithm":{"name":"calculateOperation","params":{"method":"equivLiteral","keyboard":"INTERMEDIATE"}}}</t>
  </si>
  <si>
    <t>Antes de ir al mercado a hacer la compra, Pedro tenía en la cartera {{T1}} €, mientras que cuando ha vuelto a casa le quedaban {{T2}} €. ¿Cuánto dinero ha gastado en el mercado?</t>
  </si>
  <si>
    <t>Ha gastado {{A1}} €.</t>
  </si>
  <si>
    <t>Q1= Mín = 2000;Máx = 5000; Step= 5
Q2= Mín = 2000;Máx = 5000; Step= 5</t>
  </si>
  <si>
    <t>T1 = ({{Q1}}+{{Q2}})/100
T2 = {{Q1}}/100
A1 = {{Q2}}/100</t>
  </si>
  <si>
    <t>{"id":"M4-MyM-5b-E-2","stimulus":"&lt;p&gt;Antes de ir ao mercado fazer compra, Pedro tinha R$ {{T1}} na carteira, mas quando voltou para casa, ele estava com R$ {{T2}} sobrando. Quanto dinheiro ele gastou no mercado?&lt;/p&gt;","template":"&lt;p&gt;Ele gastou R$ {{response}}.&lt;/p&gt;","hint":"&lt;p&gt;As subtrações de reais e centavos são as mesmas dos números decimais.&lt;/p&gt;","feedback":"&lt;p&gt;As subtrações de reais e centavos são as mesmas dos números decimais.&lt;/p&gt;&lt;p style=\"text-align: center\"&gt;{{T1}} − {{T2}} = R$ {{A1}}&lt;/p&gt;","seed":{"parameters":[{"name":"Q1","label":null,"min":4000,"max":10000,"step":5},{"name":"Q2","label":null,"min":4000,"max":10000,"step":5}],"calculated":[{"name":"A1","label":"{{function}}","function":"{{Q2}}/100"},{"name":"T1","function":"({{Q1}}+{{Q2}})/100","temp":true},{"name":"T2","function":"{{Q1}}/100","temp":true}],"uniques":true},"algorithm":{"name":"calculateOperation","params":{"method":"equivLiteral","keyboard":"INTERMEDIATE"}}}</t>
  </si>
  <si>
    <t>Leticia y Mónica le han prestado {{T2}} € a Javier para que se compre {{Q3}}. Si Leticia le ha dejado {{T2}} €, ¿cuánto le ha dado Mónica?</t>
  </si>
  <si>
    <t>Mónica le ha dado {{A1}} €.</t>
  </si>
  <si>
    <t>Q1= Mín = 1000;Máx = 2000; Step= 5
Q2= Mín = 1000;Máx = 2000; Step= 5
Q3 = una colección de discos, un videojuego, un mueble, ropa deportiva</t>
  </si>
  <si>
    <t>{"id":"M4-MyM-5b-E-3","stimulus":"&lt;p&gt;Letícia e Mônica emprestaram R$ {{T1}} a Javier para que ele pudesse completar o dinheiro que faltava para comprar {{Q3}}. Se Letícia emprestou R$ {{T2}}, quanto Mônica deu a ele?&lt;/p&gt;","template":"&lt;p&gt;Mônica emprestou R$ {{response}}.&lt;/p&gt;","hint":"&lt;p&gt;As subtrações de reais e centavos são as mesmas dos números decimais.&lt;/p&gt;","feedback":"&lt;p&gt;As subtrações de reais e centavos são as mesmas dos números decimais.&lt;/p&gt;&lt;p style=\"text-align: center\"&gt;{{T1}} − {{T2}} = R$ {{A1}}&lt;/p&gt;","seed":{"parameters":[{"name":"Q1","label":null,"min":4000,"max":8000,"step":5},{"name":"Q2","label":null,"min":4000,"max":8000,"step":5},{"name":"Q3","list":["uma coleção de discos","um videogame","um móvel","roupa de esportes"]}],"calculated":[{"name":"A1","label":"{{function}}","function":"{{Q2}}/100"},{"name":"T1","function":"({{Q1}}+{{Q2}})/100","temp":true},{"name":"T2","function":"{{Q1}}/100","temp":true}],"uniques":true},"algorithm":{"name":"calculateOperation","params":{"method":"equivLiteral","keyboard":"INTERMEDIATE"}}}</t>
  </si>
  <si>
    <t>M4-MyM-10a</t>
  </si>
  <si>
    <t>Resolver problemas sobre compraventa y formas de pago, utilizar términos como el cambio y el descuento, haciendo hincapié en el consumo ético</t>
  </si>
  <si>
    <t>A Matías le han hecho un descuento de {{T2}} € en la compra porque solo se lleva productos ecológicos. Si la compra le iba a costar {{T1}} €, ¿cuánto ha pagado al final?
{{T3}} €*
{{T4}} €
{{T5}} €</t>
  </si>
  <si>
    <t>Q1 = Min = 200; Max = 500; Step = 5
Q2 = Min = 1000; Max = 3000; Step = 25
Q3 = Min = 1000; Max = 3000; Step = 25
Q4 = Min = 1000; Max = 3000; Step = 25</t>
  </si>
  <si>
    <t>T1 = ({{Q1}}+{{Q2}})/100
T2 = {{Q1}}/100
T3 = {{Q2}}/100
T4 = {{Q3}}/100
T5 = {{Q4}}/100</t>
  </si>
  <si>
    <t>&lt;p&gt;Las restas de euros y céntimos son iguales que las de números decimales.&lt;/p&gt;&lt;p&gt;{{T1}} − {{T2}} = {{T3}} €&lt;/p&gt;</t>
  </si>
  <si>
    <t>{"id":"M4-MyM-10a-I-1","stimulus":"&lt;p&gt;Mathias recebeu um desconto de R$ {{T2}} na compra que ele fez de produtos orgânicos. Se a compra custava R$ {{T1}}, quanto ele pagou no final?&lt;/p&gt;","hint":"&lt;p&gt;As subtrações de reais e centavos são as mesmas dos números decimais.&lt;/p&gt;","feedback":"&lt;p&gt;As subtrações de reais e centavos são as mesmas dos números decimais.&lt;/p&gt;&lt;p style=\"text-align: center\"&gt;{{T1}} − {{T2}} = R$ {{T3}}&lt;/p&gt;","seed":{"parameters":[{"name":"Q1","label":null,"min":200,"max":500,"step":5},{"name":"Q2","label":null,"min":1000,"max":3000,"step":25},{"name":"Q3","label":null,"min":1000,"max":3000,"step":25},{"name":"Q4","label":null,"min":1000,"max":3000,"step":25}],"calculated":[{"name":"T1","function":"({{Q1}}+{{Q2}})/100","temp":true},{"name":"T2","function":"{{Q1}}/100","temp":true},{"name":"T3","function":"{{Q2}}/100","temp":true},{"name":"T4","function":"{{Q3}}/100","temp":true},{"name":"T5","function":"{{Q4}}/100","temp":true},{"name":"A1","label":"R$ {{T3}}"},{"name":"A2","label":"R$ {{T4}}","incorrect":true},{"name":"A3","label":"R$ {{T5}}","incorrect":true}],"uniques":true},"algorithm":{"name":"trueFalse","template":"Multiple choice – standard","params":{"countCorrect":1,"countIncorrect":2,"showCheckIcon":false,
            "columns": 3
        }
    }
}</t>
  </si>
  <si>
    <t>Cuando su ordenador se rompió, el padre de Héctor prefirió llevarlo a reparar en lugar de comprar uno nuevo. Pagó {{T2}} € porque el precio de la reparación fue de {{T1}} €. ¿Cuánto le dieron de cambio?
{{T3}} €*
{{T4}} €
{{T5}} €</t>
  </si>
  <si>
    <t>Q1 = Min = 1050; Max = 4950; Step = 100
Q2 = Min = 1050; Max = 4950; Step = 100
Q3 = Min = 1050; Max = 4950; Step = 100</t>
  </si>
  <si>
    <t>T1 = {{Q1}}/100
T2 = math.ceil({{Q1}}/1000)*10
T3 = {{T2}}-{{T1}}
T4 = {{T2}}-{{Q2}}/100
T5 = {{T2}}-{{Q3}}/100</t>
  </si>
  <si>
    <t>&lt;p&gt;Las restas de euros y céntimos son iguales que las de números decimales.&lt;/p&gt;&lt;p&gt;{{T2}} − {{T1}} = {{T3}} €&lt;/p&gt;</t>
  </si>
  <si>
    <t>{"id":"M4-MyM-10a-I-2","stimulus":"&lt;p&gt;Quando o computador de Fernando quebrou, o pai dele preferiu levar o aparelho para conserto em vez de comprar um novo. Na hora do pagamento, ele deu R$ {{T2}} porque o preço do reparo foi de R$ {{T1}}. Qual foi o valor que ele recebeu de troco?&lt;/p&gt;","hint":"&lt;p&gt;As subtrações de reais e centavos são as mesmas dos números decimais.&lt;/p&gt;","feedback":"&lt;p&gt;As subtrações de reais e centavos são as mesmas dos números decimais.&lt;/p&gt;&lt;p style=\"text-align: center\"&gt;{{T2}} − {{T1}} = R$ {{T3}}&lt;/p&gt;","seed":{"parameters":[{"name":"Q1","label":null,"min":4200,"max":19800,"step":100},{"name":"Q2","label":null,"min":4200,"max":19800,"step":100},{"name":"Q3","label":null,"min":1050,"max":4950,"step":100}],"calculated":[{"name":"T1","function":"{{Q1}}/100","temp":true},{"name":"T2","function":"math.ceil({{Q1}}/1000)*10","temp":true},{"name":"T3","function":"{{T2}}-{{T1}}","temp":true},{"name":"T4","function":"{{T2}}-{{Q2}}/1000","temp":true},{"name":"T5","function":"{{T2}}-{{Q3}}/100","temp":true},{"name":"A1","label":"R$ {{T3}}"},{"name":"A2","label":"R$ {{T4}}","incorrect":true},{"name":"A3","label":"R$ {{T5}}","incorrect":true}],"uniques":true},"algorithm":{"name":"trueFalse","template":"Multiple choice – standard","params":{"countCorrect":1,"countIncorrect":2,"showCheckIcon":false,
            "columns": 3
        }
    }
}</t>
  </si>
  <si>
    <t>En la tienda le han dicho a Fran y a Guadalupe que pueden pagar {{Q10}} de segunda mano que desean en {{Q1}} plazos. Si su precio es de {{T1}} €, ¿de cuánto sería cada plazo?
{{T2}} €*
{{T3}} €
{{T4}} €</t>
  </si>
  <si>
    <t>Q1 = Min = 10; Max = 36; Step = 1
Q2 = Min = 1000; Max = 5000; Step = 5
Q3 = Min = 1000; Max = 5000; Step = 5
Q4 = Min = 1000; Max = 5000; Step = 5
Q10 = la nevera, la secadora, la lavadora, el sofá</t>
  </si>
  <si>
    <t>T1 = {{Q1}}*{{Q2}}/100
T2 = {{Q2}}/100
T3 = {{Q3}}/100
T4 = {{Q4}}/100</t>
  </si>
  <si>
    <t>&lt;p&gt;Las divisiones de euros y céntimos son iguales que las de números decimales.&lt;/p&gt;</t>
  </si>
  <si>
    <t>&lt;p&gt;Las divisiones de euros y céntimos son iguales que las de números decimales.&lt;/p&gt;&lt;p&gt;{{T1}} : {{Q2}} = {{T2}} €&lt;/p&gt;</t>
  </si>
  <si>
    <t>{"id":"M4-MyM-10a-I-3","stimulus":"&lt;p&gt;Em uma loja de roupas, Fabiana e Giulia foram informadas de que poderiam pagar {{Q10}} de segunda mão em {{Q1}} parcelas. Se o preço era R$ {{T1}}, quanto seria cada prestação?&lt;/p&gt;","hint":"&lt;p&gt;As divisões de reais e centavos são as mesmas dos números decimais.&lt;/p&gt;","feedback":"&lt;p&gt;As divisões de reais e centavos são as mesmas dos números decimais.&lt;/p&gt;&lt;p style=\"text-align: center\"&gt;{{T1}} : {{Q1}} = R$ {{T2}}&lt;/p&gt;","seed":{"parameters":[{"name":"Q1","label":null,"min":10,"max":36,"step":1},{"name":"Q2","label":null,"min":4000,"max":20000,"step":5},{"name":"Q3","label":null,"min":4000,"max":20000,"step":5},{"name":"Q4","label":null,"min":1000,"max":5000,"step":5},{"name":"Q10","list":["uma geladeira","uma secadora","uma lavadora","um sofá"]}],"calculated":[{"name":"T1","function":"{{Q1}}*{{Q2}}/100","temp":true},{"name":"T2","function":"{{Q2}}/100","temp":true},{"name":"T3","function":"{{Q3}}/100","temp":true},{"name":"T4","function":"{{Q4}}/100","temp":true},{"name":"A1","label":"R$ {{T2}}"},{"name":"A2","label":"R$ {{T3}}","incorrect":true},{"name":"A3","label":"R$ {{T4}}","incorrect":true}],"uniques":true},"algorithm":{"name":"trueFalse","template":"Multiple choice – standard","params":{"countCorrect":1,"countIncorrect":2,"showCheckIcon":false,
            "columns": 3
        }
    }
}</t>
  </si>
  <si>
    <t>A José María le han hecho un descuento de {{T2}} € por comprar unos juguetes de madera para sus hijos. Si los juguetes cuestan {{T1}} €, ¿cuánto va a pagar Jose María?</t>
  </si>
  <si>
    <t>Va a pagar {{A1}} €.</t>
  </si>
  <si>
    <t>Q1 = Min = 200; Max = 500; Step = 5
Q2 = Min = 1000; Max = 3000; Step = 25</t>
  </si>
  <si>
    <t>{"id":"M4-MyM-10a-E-1","stimulus":"&lt;p&gt;Júlio recebeu um desconto de R$ {{T2}} na compra de alguns brinquedos de madeira para os filhos dele. Se os brinquedos custavam R$ {{T1}}, quanto pagou Júlio?&lt;/p&gt;","template":"&lt;p&gt;Ele pagou R$ {{response}} .&lt;/p&gt;","hint":"&lt;p&gt;As subtrações de reais e centavos são as mesmas dos números decimais.&lt;/p&gt;","feedback":"&lt;p&gt;As subtrações de reais e centavos são as mesmas dos números decimais.&lt;/p&gt;&lt;p style=\"text-align: center\"&gt;{{T1}} − {{T2}} = R$ {{A1}}&lt;/p&gt;","seed":{"parameters":[{"name":"Q1","label":null,"min":200,"max":500,"step":5},{"name":"Q2","label":null,"min":2000,"max":6000,"step":25}],"calculated":[{"name":"A1","label":"{{function}}","function":"{{Q2}}/100"},{"name":"T1","function":"({{Q1}}+{{Q2}})/100","temp":true},{"name":"T2","function":"{{Q1}}/100","temp":true}],"uniques":true},"algorithm":{"name":"calculateOperation","params":{"method":"equivLiteral","keyboard":"INTERMEDIATE"}}}</t>
  </si>
  <si>
    <t>Ana ha ido a la tienda a comprar fruta de proximidad. Por una compra de {{T1}} € ha pagado con {{T2}} €. ¿Cuánto cambio le han dado?</t>
  </si>
  <si>
    <t>Le han devuelto {{A1}} €.</t>
  </si>
  <si>
    <t>Q1 = Min = 1050; Max = 2950; Step = 100
Q2 = Min = 1050; Max = 2950; Step = 100
Q3 = Min = 1050; Max = 2950; Step = 100</t>
  </si>
  <si>
    <t>T1 = {{Q1}}/100
T2 = math.ceil({{Q1}}/1000)*10
A1 = {{T2}}-{{T1}}</t>
  </si>
  <si>
    <t>&lt;p&gt;Las restas de euros y céntimos son iguales que las de números decimales.&lt;/p&gt;&lt;p&gt;{{T2}} − {{T1}} = {{A1}} €&lt;/p&gt;</t>
  </si>
  <si>
    <t>{"id":"M4-MyM-10a-E-2","stimulus":"&lt;p&gt;Ana foi à um sacolão comprar frutas frescas. Para uma compra de R$ {{T1}}, ela deu R$ {{T2}}. Quanto de troco ela recebeu?&lt;/p&gt;","template":"&lt;p&gt;Ela recebeu R$ {{response}}.&lt;/p&gt;","hint":"&lt;p&gt;As subtrações de euros e centavos são as mesmas que as de números decimais.&lt;/p&gt;","feedback":"&lt;p&gt;As subtrações de euros e centavos são as mesmas que as de números decimais.&lt;/p&gt;&lt;p style=\"text-align: center\"&gt;{{T2}} − {{T1}} = R$ {{A1}}&lt;/p&gt;","seed":{"parameters":[{"name":"Q1","label":null,"min":1050,"max":2950,"step":100},{"name":"Q2","label":null,"min":1050,"max":2950,"step":100},{"name":"Q3","label":null,"min":1050,"max":2950,"step":100}],"calculated":[{"name":"A1","label":"{{function}}","function":"{{T2}}-{{T1}}"},{"name":"T1","function":"{{Q1}}/100","temp":true},{"name":"T2","function":"math.ceil({{Q1}}/1000)*10","temp":true}],"uniques":true},"algorithm":{"name":"calculateOperation","params":{"method":"equivLiteral","keyboard":"INTERMEDIATE"}}}</t>
  </si>
  <si>
    <t>Pablo y Vicente quieren comprar {{Q10}}, pero lo van a pagar en {{Q1}} plazos de {{T1}} € cada uno. ¿Cuál es su precio total?</t>
  </si>
  <si>
    <t>El precio total es de {{A1}} €.</t>
  </si>
  <si>
    <t>Q1 = Min = 10; Max = 36; Step = 1
Q2 = Min = 1000; Max = 5000; Step = 5
Q10 = una televisión, una cámara de fotos, un ordenador, un teléfono móvil</t>
  </si>
  <si>
    <t>T1 = {{Q2}}/100
A1 = {{Q1}}*{{Q2}}/100</t>
  </si>
  <si>
    <t>&lt;p&gt;Las multiplicaciones de euros y céntimos son iguales que las de números decimales.&lt;/p&gt;</t>
  </si>
  <si>
    <t>&lt;p&gt;Las multiplicaciones de euros y céntimos son iguales que las de números decimales.&lt;/p&gt;&lt;p&gt;{{Q1}} × {{T1}} = {{A1}} €&lt;/p&gt;</t>
  </si>
  <si>
    <t>{"id":"M4-MyM-10a-E-3","stimulus":"&lt;p&gt;Pablo e Vicente querem comprar {{Q10}}, mas vão pagar em {{Q1}} parcelas de R$ {{T1}} cada. Qual é o preço total do produto?&lt;/p&gt;","template":"&lt;p&gt;O preço total é R$ {{response}}.&lt;/p&gt;","hint":"&lt;p&gt;As multiplicações de euros e centavos são as mesmas que as de números decimais.&lt;/p&gt;","feedback":"&lt;p&gt;As multiplicações de euros e centavos são iguais às de números decimais.&lt;/p&gt;&lt;p style=\"text-align: center\"&gt;{{Q1}} × {{T1}} = R$ {{A1}}&lt;/p&gt;","seed":{"parameters":[{"name":"Q1","label":null,"min":10,"max":36,"step":1},{"name":"Q2","label":null,"min":4000,"max":20000,"step":5},{"name":"Q10","list":["uma televisão","uma máquina fotográfica","um computador","um celular"]}],"calculated":[{"name":"A1","label":"{{function}}","function":"{{Q1}}*{{Q2}}/100"},{"name":"T1","function":"{{Q2}}/100","temp":true}],"uniques":true},"algorithm":{"name":"calculateOperation","params":{"method":"equivLiteral","keyboard":"INTERMEDIATE"}}}</t>
  </si>
  <si>
    <t>M4-MyM-6a</t>
  </si>
  <si>
    <t>Expresa la hora que marca un reloj analógico y digital (minutos)</t>
  </si>
  <si>
    <t>Cambia los números del reloj para que marque las {{T11}} {{T12}}.</t>
  </si>
  <si>
    <t>Clock</t>
  </si>
  <si>
    <t>Q1 = Min = 2; Max = 11; Step = 1
Q1 = Min = 0; Max = 55; Step = 5</t>
  </si>
  <si>
    <t>T11 = if ({{Q2}} &lt; 31) {Lemonlib.numToWords({{Q1}}, 'es')} else Lemonlib.numToWords({{Q1}}+1, 'es')
T12 = if ({{Q2}} == 15) {'y cuarto' } else if ({{Q2}} == 30) {'y media'} else if ({{Q2}} == 0) {'en punto'} else if ({{Q2}} == 45) {'menos cuarto'} else if ({{Q2}}&lt;30) {'y '+Lemonlib.numToWords({{Q2}}, 'es')} else 'menos '+Lemonlib.numToWords(60-{{Q2}}, 'es')</t>
  </si>
  <si>
    <t>&lt;p&gt;En los relojes digitales, el número antes de los dos puntos marca la hora y el de después marca los minutos.&lt;/p&gt;</t>
  </si>
  <si>
    <t>{"id":"M4-MyM-6a-I-1","stimulus":"&lt;p&gt;Ajuste os números do relógio para que se leia {{T11}}{{T12}}{{T13}}{{T14}}.&lt;/p&gt;","feedback":"&lt;p&gt;Em relógios digitais, o número antes dos dois pontos marca a hora e o número depois marca os minutos.&lt;/p&gt;","hint":"&lt;p&gt;Em relógios digitais, o número antes dos dois pontos marca a hora e o número depois marca os minutos.&lt;/p&gt;","seed":{"parameters":[{"name":"Q1","label":null,"min":2,"max":11,"step":1},{"name":"Q2","label":null,"min":0,"max":55,"step":5}],"calculated":[{"name":"T11","label":"{{function}}","function":"if ({{Q2}} &lt; 31) {Lemonlib.numToWords({{Q1}}, 'pt')}","temp":"true"},{"name":"T12","label":"{{function}}","function":"if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'+Lemonlib.numToWords({{Q1}}+1, 'pt')}","temp":"true"},{"name":"A1","function":"{{Q1}}"},{"name":"A2","function":"{{Q2}}"},{"name":"A1LABEL","label":"{{function}}","function":"Lemonlib.toTimeString({{Q1}},{{Q2}})","temp":true}],"uniques":true},"algorithm":{"name":"clock","params":{"type":"digital"}}}</t>
  </si>
  <si>
    <t>Mueve las agujas del reloj para que marque las {{T11}} {{T12}}.</t>
  </si>
  <si>
    <t>&lt;p&gt;En los relojes analógicos, la manecilla corta señala la hora y la larga señala los minutos.&lt;/p&gt;</t>
  </si>
  <si>
    <t>{"id":"M4-MyM-6a-I-2","stimulus":"&lt;p&gt;Ajuste os ponteiros do relógio para que ele marque {{T11}}{{T12}}{{T13}}{{T14}}.&lt;/p&gt;","feedback":"&lt;p&gt;Nos relógios analógicos, o ponteiro curto aponta para as horas e o ponteiro longo aponta para os minutos.&lt;/p&gt;","hint":"&lt;p&gt;Nos relógios analógicos, o ponteiro curto aponta para as horas e o ponteiro longo aponta para os minutos.&lt;/p&gt;","seed":{"parameters":[{"name":"Q1","label":null,"min":2,"max":11,"step":1},{"name":"Q2","label":null,"min":0,"max":55,"step":5}],"calculated":[{"name":"T11","label":"{{function}}","function":"if ({{Q2}} &lt; 31) {Lemonlib.numToWords({{Q1}}, 'pt')}","temp":"true"},{"name":"T12","label":"{{function}}","function":"if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'+Lemonlib.numToWords({{Q1}}+1, 'pt')}","temp":"true"},{"name":"A1","function":"{{Q1}}"},{"name":"A2","function":"{{Q2}}"},{"name":"A1LABEL","label":"{{function}}","function":"Lemonlib.toTimeString({{Q1}},{{Q2}})","temp":true}],"uniques":true},"algorithm":{"name":"clock","params":{"type":"analog"}}}</t>
  </si>
  <si>
    <t>¿Cuál de estas horas son las {{T11}} {{T12}}?
{{T1}}:{{Q2}}
{{T2}}:{{Q4}}
{{T3}}:{{Q6}}</t>
  </si>
  <si>
    <t>Q1 = Min = 2; Max = 11; Step = 1
Q1 = Min = 10; Max = 55; Step = 5
Q3 = Min = 2; Max = 11; Step = 1
Q4 = Min = 10; Max = 55; Step = 5
Q5 = Min = 2; Max = 11; Step = 1
Q6 = Min = 10; Max = 55; Step = 5</t>
  </si>
  <si>
    <t>T1 = {{Q1}}+12
T2 = {{Q3}}+12
T3 = {{Q5}}+12
T11 = if ({{Q2}} &lt; 31) {Lemonlib.numToWords({{Q1}}, 'es')} else Lemonlib.numToWords({{Q1}}+1, 'es')
T12 = if ({{Q2}} == 15) {'y cuarto' } else if ({{Q2}} == 30) {'y media'} else if ({{Q2}} == 0) {'en punto'} else if ({{Q2}} == 45) {'menos cuarto'} else if ({{Q2}}&lt;30) {'y '+Lemonlib.numToWords({{Q2}}, 'es')} else 'menos '+Lemonlib.numToWords(60-{{Q2}}, 'es')</t>
  </si>
  <si>
    <t>&lt;p&gt;En los relojes digitales, el número antes de los dos puntos marca la hora y el de después marca los minutos.&lt;/p&gt;&lt;p&gt;Después de las 12 del mediodía, hay que restar 12 a la hora cuando aparece en forma digital.&lt;/p&gt;</t>
  </si>
  <si>
    <t>{"id":"M4-MyM-6a-E-1","stimulus":"&lt;p&gt;Qual opção a seguir representa {{T11}}{{T12}}{{T13}}{{T14}}?&lt;/p&gt;","hint":"&lt;p&gt;Nos relógios digitais, o número antes dos dois pontos indica a hora e o número depois indica os minutos.&lt;/p&gt;","feedback":"&lt;p&gt;Nos relógios digitais, o número antes dos dois pontos indica a hora e o número depois indica os minutos.&lt;/p&gt;&lt;p&gt;Depois das 12 horas, subtraia 12 da hora que aparece digitalmente.&lt;/p&gt;","seed":{"parameters":[{"name":"Q1","label":null,"min":2,"max":11,"step":1},{"name":"Q2","label":null,"min":10,"max":55,"step":5},{"name":"Q3","label":null,"min":2,"max":11,"step":1},{"name":"Q4","label":null,"min":10,"max":55,"step":5},{"name":"Q5","label":null,"min":2,"max":11,"step":1},{"name":"Q6","label":null,"min":10,"max":55,"step":5}],"calculated":[{"name":"T11","label":"{{function}}","function":"if ({{Q2}} &lt; 31) {Lemonlib.numToWords({{Q1}}, 'pt')}","temp":"true"},{"name":"T12","label":"{{function}}","function":"if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'+Lemonlib.numToWords({{Q1}}+1, 'pt')}","temp":"true"},{"name":"T1","function":"{{Q1}}+12","temp":true},{"name":"T2","function":"{{Q2}}+12","temp":true},{"name":"T3","function":"{{Q3}}+12","temp":true},{"name":"A1","label":"{{T1}}:{{Q2}}"},{"name":"A2","label":"{{T2}}:{{Q4}}","incorrect":true},{"name":"A3","label":"{{T3}}:{{Q6}}","incorrect":true}],"uniques":true},"algorithm":{"name":"trueFalse","template":"Multiple choice – standard","params":{"countCorrect":1,"countIncorrect":2,"showCheckIcon":false,
            "columns": 3
        }
    }
}</t>
  </si>
  <si>
    <t>M4-MyM-6b</t>
  </si>
  <si>
    <t>Establece las equivalencias entre las diferentes unidades de tiempo</t>
  </si>
  <si>
    <t>Elige la equivalencia correcta.</t>
  </si>
  <si>
    <t>{{Q1}} minutos = {{A1}} segundos</t>
  </si>
  <si>
    <t>Q1= Min = 2; Max = 50; Step = 1
Q2= Min = 1; Max = 50; Step = 1
Q3= Min = 1; Max = 50; Step = 1</t>
  </si>
  <si>
    <t>group = {{A1}}*, {{A2}}, {{A3}}
A1 = {{Q1}}*60
A2 = {{Q2}}*60
A3 = {{Q3}}*60</t>
  </si>
  <si>
    <t>&lt;p&gt;Estas son las equivalencias entre las unidades de tiempo:&lt;/p&gt;
Imagen: M4-MyM-6b-1</t>
  </si>
  <si>
    <t>&lt;p&gt;Estas son las equivalencias entre las unidades de tiempo:&lt;/p&gt;
Imagen: M4-MyM-6b-1
&lt;p&gt;En este caso:&lt;/p&gt;&lt;p&gt;{{Q1}} × 60 = {{A1}} segundos&lt;/p&gt;</t>
  </si>
  <si>
    <t>{"id":"M4-MyM-6b-I-1","stimulus":"&lt;p&gt;Escolha a equivalência correta.&lt;/p&gt;","template":"&lt;p style=\"text-align: center\"&gt;{{Q1}} minutos = {{response}} segundos&lt;/p&gt;","hint":"&lt;p&gt;Estas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 style=\"text-align: center\"&gt;{{Q1}} × 60 = {{A1}} segundos&lt;/p&gt;","seed":{"parameters":[{"name":"Q1","label":null,"min":2,"max":50,"step":1},{"name":"Q2","label":null,"min":1,"max":50,"step":1},{"name":"Q3","label":null,"min":1,"max":50,"step":1}],"calculated":[{"name":"A1","label":"{{function}}","function":"{{Q1}}*60","group":1},{"name":"A2","label":"{{function}}","function":"{{Q2}}*60","group":1,"incorrect":true},{"name":"A3","label":"{{function}}","function":"{{Q3}}*60","group":1,"incorrect":true}],"uniques":true},"algorithm":{"name":"groupResponses","template":"Cloze with drop down"}}</t>
  </si>
  <si>
    <t>{{T1}} segundos = {{A1}} minutos</t>
  </si>
  <si>
    <t>T1 = {{Q1}}*60
group = {{Q1}}*, {{Q2}}, {{Q3}}</t>
  </si>
  <si>
    <t>&lt;p&gt;Estas son las equivalencias entre las unidades de tiempo:&lt;/p&gt;
Imagen: M4-MyM-6b-1</t>
  </si>
  <si>
    <t>&lt;p&gt;Estas son las equivalencias entre las unidades de tiempo:&lt;/p&gt;
Imagen: M4-MyM-6b-1
&lt;p&gt;En este caso:&lt;/p&gt;&lt;p&gt;{{T1}} : 60 = {{Q1}} minutos&lt;/p&gt;</t>
  </si>
  <si>
    <t>{"id":"M4-MyM-6b-I-2","stimulus":"&lt;p&gt;Escolha a equivalência correta.&lt;/p&gt;","template":"&lt;p style=\"text-align: center\"&gt;{{T1}} segundos = {{response}} minutos&lt;/p&gt;","hint":"&lt;p&gt;Estas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 style=\"text-align: center\"&gt;{{T1}} : 60 = {{Q1}} minutos&lt;/p&gt;","seed":{"parameters":[{"name":"Q1","label":null,"min":2,"max":50,"step":1},{"name":"Q2","label":null,"min":1,"max":50,"step":1},{"name":"Q3","label":null,"min":1,"max":50,"step":1}],"calculated":[{"name":"T1","function":"{{Q1}}*60","temp":true},{"name":"A1","label":"{{function}}","function":"{{Q1}}","group":1},{"name":"A2","label":"{{function}}","function":"{{Q2}}","group":1,"incorrect":true},{"name":"A3","label":"{{function}}","function":"{{Q3}}","group":1,"incorrect":true}],"uniques":true},"algorithm":{"name":"groupResponses","template":"Cloze with drop down"}}</t>
  </si>
  <si>
    <t>{{Q1}} horas = {{A1}} minutos</t>
  </si>
  <si>
    <t>Q1= Min = 2; Max = 10; Step = 1
Q2= Min = 1; Max = 10; Step = 1
Q3= Min = 1; Max = 10; Step = 1</t>
  </si>
  <si>
    <t>&lt;p&gt;Estas son las equivalencias entre las unidades de tiempo:&lt;/p&gt;
Imagen: M4-MyM-6b-1
&lt;p&gt;En este caso:&lt;/p&gt;&lt;p&gt;{{Q1}} × 60 = {{A1}} minutos&lt;/p&gt;</t>
  </si>
  <si>
    <t>{"id":"M4-MyM-6b-I-3","stimulus":"&lt;p&gt;Escolha a equivalência correta.&lt;/p&gt;","template":"&lt;p style=\"text-align: center\"&gt;{{Q1}} horas = {{response}} minutos&lt;/p&gt;","hint":"&lt;p&gt;Estas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 style=\"text-align: center\"&gt;{{Q1}} × 60 = {{A1}} minutos&lt;/p&gt;","seed":{"parameters":[{"name":"Q1","label":null,"min":2,"max":10,"step":1},{"name":"Q2","label":null,"min":1,"max":10,"step":1},{"name":"Q3","label":null,"min":1,"max":10,"step":1}],"calculated":[{"name":"A1","label":"{{function}}","function":"{{Q1}}*60","group":1},{"name":"A2","label":"{{function}}","function":"{{Q2}}*60","group":1,"incorrect":true},{"name":"A3","label":"{{function}}","function":"{{Q3}}*60","group":1,"incorrect":true}],"uniques":true},"algorithm":{"name":"groupResponses","template":"Cloze with drop down"}}</t>
  </si>
  <si>
    <t xml:space="preserve">Completa la siguiente igualdad. </t>
  </si>
  <si>
    <t>{{T1}} minutos = {{A1}} horas</t>
  </si>
  <si>
    <t>Q1= List= 2, 3, 4, 5</t>
  </si>
  <si>
    <t>T1 = {{Q1}}*60
A1 = {{Q1}}</t>
  </si>
  <si>
    <t>&lt;p&gt;Estas son las equivalencias entre las unidades de tiempo:&lt;/p&gt;
Imagen: M4-MyM-6b-1
&lt;p&gt;En este caso:&lt;/p&gt;&lt;p&gt;{{T1}} : 60 = {{Q1}} horas&lt;/p&gt;</t>
  </si>
  <si>
    <t>{"id":"M4-MyM-6b-E-1","stimulus":"&lt;p&gt;Complete a igualdade a seguir.&lt;/p&gt;","template":"&lt;p style=\"text-align: center\"&gt;{{T1}} minutos = {{response}} horas&lt;/p&gt;","hint":"&lt;p&gt;Estas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 style=\"text-align: center\"&gt;{{T1}} : 60 = {{Q1}} horas&lt;/p&gt;","seed":{"parameters":[{"name":"Q1","list":["2","3","4","5"]}],"calculated":[{"name":"T1","function":"{{Q1}}*60","temp":true},{"name":"A1","function":"{{Q1}}"}],"uniques":true},"algorithm":{"name":"calculateOperation","params":{"method":"equivLiteral","keyboard":"NUMERICAL"}}}</t>
  </si>
  <si>
    <t>A1 = {{Q1}}*60</t>
  </si>
  <si>
    <t>{"id":"M4-MyM-6b-E-2","stimulus":"&lt;p&gt;Complete a igualdade a seguir.&lt;/p&gt;","template":"&lt;p style=\"text-align: center\"&gt;{{Q1}} horas = {{response}} minutos&lt;/p&gt;","hint":"&lt;p&gt;Estas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 style=\"text-align: center\"&gt;{{Q1}} × 60 = {{A1}} minutos&lt;/p&gt;","seed":{"parameters":[{"name":"Q1","list":["2","3","4","5"]}],"calculated":[{"name":"A1","function":"{{Q1}}*60"}],"uniques":true},"algorithm":{"name":"calculateOperation","params":{"method":"equivLiteral","keyboard":"NUMERICAL"}}}</t>
  </si>
  <si>
    <t>{{Q1}} horas y {{Q2}} minutos = {{A1}} minutos</t>
  </si>
  <si>
    <t>Q1= List= 2, 3, 4, 5
Q2= List= 10, 20, 30, 40, 50</t>
  </si>
  <si>
    <t>T1 = {{Q1}}*60
A1 = {{Q1}}*60+{{Q2}}</t>
  </si>
  <si>
    <t>&lt;p&gt;Estas son las equivalencias entre las unidades de tiempo:&lt;/p&gt;
Imagen: M4-MyM-6b-1
&lt;p&gt;En este caso:&lt;/p&gt;&lt;p&gt;{{Q1}} × 60 = {{T1}} minutos&lt;/p&gt;&lt;p&gt;{{Q2}} + {{T1}} = {{A1}} minutos&lt;/p&gt;</t>
  </si>
  <si>
    <t>{"id":"M4-MyM-6b-E-3","stimulus":"&lt;p&gt;Complete a seguinte igualdade.&lt;/p&gt;","template":"&lt;p style=\"text-align: center\"&gt;{{Q1}} horas e {{Q2}} minutos = {{response}} minutos&lt;/p&gt;","hint":"&lt;p&gt;Estas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 style=\"text-align: center\"&gt;{{Q1}} × 60 = {{T1}} minutos&lt;/p&gt;&lt;p&gt;{{Q2}} + {{T1}} = {{A1}} minutos&lt;/p&gt;","seed":{"parameters":[{"name":"Q1","list":["2","3","4","5"]},{"name":"Q2","list":["10","20","30","40","50"]}],"calculated":[{"name":"T1","function":"{{Q1}}*60","temp":true},{"name":"A1","function":"{{Q1}}*60+{{Q2}}"}],"uniques":true},"algorithm":{"name":"calculateOperation","params":{"method":"equivLiteral","keyboard":"NUMERICAL"}}}</t>
  </si>
  <si>
    <t>Clara ha esperado {{T1}} segundos a que saliese su hermana del colegio. ¿A cuántos minutos equivalen?</t>
  </si>
  <si>
    <t>{{T1}} segundos son {{A1}} minutos.</t>
  </si>
  <si>
    <t>Q1= Min = 2; Max = 15; Step= 1</t>
  </si>
  <si>
    <t>{"id":"M4-MyM-6b-A-1","stimulus":"&lt;p&gt;Clara esperou {{T1}} segundos até sua irmã sair da aula para elas irem embora juntas. A quantos minutos esse tempo equivale?&lt;/p&gt;","template":"&lt;p&gt;{{T1}} segundos são {{response}} minutos.&lt;/p&gt;","hint":"&lt;p&gt;Estas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caso:&lt;/p&gt;&lt;p&gt;{{T1}} : 60 = {{Q1}} minutos&lt;/p&gt;","seed":{"parameters":[{"name":"Q1","label":null,"min":2,"max":15,"step":1}],"calculated":[{"name":"T1","function":"{{Q1}}*60","temp":true},{"name":"A1","function":"{{Q1}}"}],"uniques":true},"algorithm":{"name":"calculateOperation","params":{"method":"equivLiteral","keyboard":"NUMERICAL"}}}</t>
  </si>
  <si>
    <t>Trinidad ha preparado la comida para sus sobrinos en {{Q1}} minutos. ¿A cuántos segundos equivalen?</t>
  </si>
  <si>
    <t>{{Q1}} minutos son {{A1}} segundos.</t>
  </si>
  <si>
    <t>Q1= Min = 20; Max = 40; Step = 1</t>
  </si>
  <si>
    <t>{"id":"M4-MyM-6b-A-2","stimulus":"&lt;p&gt;Tatiana preparou uma comida para seus sobrinhos em {{Q1}} minutos. A quantos segundos esse tempo equivale?&lt;/p&gt;","template":"&lt;p&gt;{{Q1}} minutos são {{response}} segundos.&lt;/p&gt;","hint":"&lt;p&gt;Estas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caso:&lt;/p&gt;&lt;p&gt;{{Q1}} × 60 = {{A1}} segundos&lt;/p&gt;","seed":{"parameters":[{"name":"Q1","label":null,"min":20,"max":40,"step":1}],"calculated":[{"name":"A1","function":"{{Q1}}*60"}],"uniques":true},"algorithm":{"name":"calculateOperation","params":{"method":"equivLiteral","keyboard":"NUMERICAL"}}}</t>
  </si>
  <si>
    <t>El viaje en autobús que ha hecho Blanca para ir al pueblo ha durado {{Q1}} horas. ¿Cuántos minutos son?</t>
  </si>
  <si>
    <t>{{Q1}} horas son {{A1}} minutos.</t>
  </si>
  <si>
    <t>Q1= Min = 2; Max = 10; Step = 1</t>
  </si>
  <si>
    <t>{"id":"M4-MyM-6b-A-3","stimulus":"&lt;p&gt;A viagem de ônibus de Bianca para visitar a cidade em que ela nasceu e cresceu durou {{Q1}} horas. Esse tempo equivale a quantos minutos são?&lt;/p&gt;","template":"&lt;p&gt;{{Q1}} horas são {{response}} minutos.&lt;/p&gt;","hint":"&lt;p&gt;Estas são as equivalências entre as unidades de tempo:&lt;/p&gt;&lt;div style=\"display:flex; justify-content:center;\"&gt;&lt;img src=\"https://blueberry-assets.oneclick.es/M4_MyM_6b_1.svg\" width=\"450\"&gt;&lt;/div&gt;","feedback":"&lt;p&gt;Estas são as equivalências entre as unidades de tempo:&lt;/p&gt;&lt;img src=\"https://blueberry-assets.oneclick.es/M4_MyM_6b_1.svg\" width=\"450\"&gt;&lt;p&gt;Neste caso:&lt;/p&gt;&lt;p&gt;{{Q1}} × 60 = {{A1}} minutos&lt;/p&gt;","seed":{"parameters":[{"name":"Q1","label":null,"min":2,"max":10,"step":1}],"calculated":[{"name":"A1","function":"{{Q1}}*60"}],"uniques":true},"algorithm":{"name":"calculateOperation","params":{"method":"equivLiteral","keyboard":"NUMERICAL"}}}</t>
  </si>
  <si>
    <t>M4-MyM-6c</t>
  </si>
  <si>
    <t>Suma y resta con medidas de tiempo</t>
  </si>
  <si>
    <t>Lorena ha empezado a hacer actividades de Matemáticas a las {{Q1}}:{{Q2}}. Si ha parado a las {{T1}}:{{T2}}, ¿cuántos minutos ha estado con las actividades?</t>
  </si>
  <si>
    <t>Ha practicado durante {{A1}} minutos.</t>
  </si>
  <si>
    <t>Q1 = List = 17, 18, 19, 20
Q2 = Min = 40; Max = 55; Step = 5
Q3 = Min = 30; Max = 50; Step = 5
Q4 = Min = 25; Max = 50; Step = 5
Q5 = Min = 25; Max = 50; Step = 5</t>
  </si>
  <si>
    <t>T1 = {{Q1}}+1
T2 = {{Q2}}+{{Q3}}-60
T3 = {{Q2}}-60
A1 = {{Q3}}
A2 = {{Q4}}
A3 = {{Q5}}</t>
  </si>
  <si>
    <t>&lt;p&gt;Una hora tiene un máximo de 60 minutos.&lt;/p&gt;</t>
  </si>
  <si>
    <t>&lt;p&gt;Cuando el minutero llega a 60 minutos, hay que sumar 1 hora más y contar los minutos desde cero.&lt;/p&gt;&lt;p&gt;Entre las {{Q1}}:{{Q2}} y las {{T1}}:00 han pasado {{T3}} minutos.&lt;/p&gt;&lt;p&gt;Y entre las {{T1}}:00 y las {{T1}}:{{T2}} han pasado {{T2}} minutos.&lt;/p&gt;&lt;p&gt;{{T3}} + {{T2}} = {{Q3}} minutos&lt;/p&gt;</t>
  </si>
  <si>
    <t>{
    "id": "M4-MyM-6c-I-1",
    "stimulus": "&lt;p&gt;Lorena começou a fazer as atividades de matemática às {{Q1}}:{{Q2}}. Se ela parou às {{T1}}:{{T2}}, quantos minutos ela ficou estudando?&lt;/p&gt;",
    "template": "&lt;p&gt;Ela estudou por {{response}} minutos.&lt;/p&gt;",
    "hint": "&lt;p&gt;Uma hora tem um máximo de 60 minutos.&lt;/p&gt;",
    "feedback": "&lt;p&gt;Quando o ponteiro dos minutos atingir 60 minutos, adicione 1 hora e conte os minutos do zero.&lt;/p&gt;&lt;p&gt;Entre {{Q1}}:{{Q2}} e {{T1}}:00 passaram-se {{T3}} minutos.&lt;/p&gt;&lt;p&gt;E entre {{T1}}:00 e {{T1}}:{{T2}} passaram-se {{T2}} minutos.&lt;/ p&gt;&lt;p style=\"text-align: center\"&gt;{{T3}} + {{T2}} = {{Q3}} minutos&lt;/p&gt;",
    "seed": {
        "parameters": [
            {
                "name": "Q1",
                "list": [
                    "17",
                    "18",
                    "19",
                    "20"
                ]
            },
            {
                "name": "Q2",
                "label": null,
                "min": 40,
                "max": 55,
                "step": 5
            },
            {
                "name": "Q3",
                "label": null,
                "min": 30,
                "max": 50,
                "step": 5
            },
            {
                "name": "Q4",
                "label": null,
                "min": 25,
                "max": 50,
                "step": 5
            },
            {
                "name": "Q5",
                "label": null,
                "min": 25,
                "max": 50,
                "step": 5
            }
        ],
        "calculated": [
            {
                "name": "T1",
                "function": "{{Q1}}+1",
                "temp": true
            },
            {
                "name": "T2",
                "function": "{{Q2}}+{{Q3}}-60",
                "temp": true
            },
            {
                "name": "T3",
                "function": "60-{{Q2}}",
                "temp": true
            },
            {
                "name": "A1",
                "label": "{{Q3}}"
            },
            {
                "name": "A2",
                "label": "{{Q4}}",
                "incorrect": true
            },
            {
                "name": "A3",
                "label": "{{Q5}}",
                "incorrect": true
            }
        ],
        "uniques": true
    },
    "algorithm": {
        "name": "calculateOperation",
        "template": "Cloze with drag &amp; drop",
        "params": {
            "keyboard": "INTERMEDIATE"
        }
    }
}</t>
  </si>
  <si>
    <t>Ángel se subió a su coche a las {{Q1}}:{{Q2}} para ir de viaje a otra ciudad. Si el viaje ha durado {{Q3}} minutos, ¿a qué hora ha llegado a su destino?</t>
  </si>
  <si>
    <t>Ha llegado a las {{A1}}.</t>
  </si>
  <si>
    <t>Q1 = Min = 8; Max = 17; Step = 1
Q2 = Min = 30; Max = 55; Step = 5
Q3 = Min = 30; Max = 55; Step = 5
Q4 = Min = 30; Max = 55; Step = 5
Q5 = Min = 30; Max = 55; Step = 5</t>
  </si>
  <si>
    <t>T1 = {{Q1}}+1
T2 = {{Q2}}+{{Q3}}-60
T3 = {{Q2}}+{{Q4}}-60
T4 = {{Q2}}+{{Q5}}-60
T5 = {{Q2}}-60
A1 = "{{T1}}:{{T2}}"
A2 = "{{T1}}:{{T3}}"
A3 = "{{T1}}:{{T4}}"</t>
  </si>
  <si>
    <t>&lt;p&gt;Cuando el minutero llega a 60 minutos, hay que sumar 1 hora más y contar los minutos desde cero.&lt;/p&gt;&lt;p&gt;Entre las {{Q1}}:{{Q2}} y las {{T1}}:00 han pasado {{T5}} minutos.&lt;/p&gt;&lt;p&gt;Como quedan {{T2}} minutos de los {{Q3}} minutos del viaje, significa que ha llegado a las {{T1}}:{{T2}}.&lt;/p&gt;</t>
  </si>
  <si>
    <t>{
    "id": "M4-MyM-6c-I-2",
    "stimulus": "&lt;p&gt;Angel entrou no carro dele às {{Q1}}:{{Q2}} para fazer uma viagem para outra cidade. Se a viagem durou {{Q3}} minutos, a que horas ele chegou no destino?&lt;/p&gt;",
    "template": "&lt;p&gt;Chegou às {{response}}.&lt;/p&gt;",
    "hint": "&lt;p&gt;Uma hora tem no máximo 60 minutos.&lt;/p&gt;",
    "feedback": "&lt;p&gt;Quando o ponteiro dos minutos atingir 60 minutos, adicione 1 hora e conte os minutos do zero.&lt;/p&gt;&lt;p&gt;Entre {{Q1}}:{{Q2}} e {{T1}}:00 passaram-se {{T5}} minutos.&lt;/p&gt;&lt;p&gt;Como restam {{T2}} minutos dos {{Q3}} minutos da viagem, significa que ele chegou às {{T1}}:{{T2}}.&lt;/p&gt;",
    "seed": {
        "parameters": [
            {
                "name": "Q1",
                "label": null,
                "min": 8,
                "max": 17,
                "step": 1
            },
            {
                "name": "Q2",
                "label": null,
                "min": 35,
                "max": 55,
                "step": 5
            },
            {
                "name": "Q3",
                "label": null,
                "min": 35,
                "max": 55,
                "step": 5
            },
            {
                "name": "Q4",
                "label": null,
                "min": 40,
                "max": 55,
                "step": 5
            },
            {
                "name": "Q5",
                "label": null,
                "min": 40,
                "max": 55,
                "step": 5
            }
        ],
        "calculated": [
            {
                "name": "T1",
                "function": "{{Q1}}+1",
                "temp": true
            },
            {
                "name": "T2",
                "function": "{{Q2}}+{{Q3}}-60",
                "temp": true
            },
            {
                "name": "T3",
                "function": "{{Q2}}+{{Q4}}-60",
                "temp": true
            },
            {
                "name": "T4",
                "function": "{{Q2}}+{{Q5}}-60",
                "temp": true
            },
            {
                "name": "T5",
                "function": "60-{{Q2}}",
                "temp": true
            },
            {
                "name": "A1",
                "label": "{{T1}}:{{T2}}"
            },
            {
                "name": "A2",
                "label": "{{T1}}:{{T3}}",
                "incorrect": true
            },
            {
                "name": "A3",
                "label": "{{T1}}:{{T4}}",
                "incorrect": true
            }
        ],
        "uniques": true
    },
    "algorithm": {
        "name": "calculateOperation",
        "template": "Cloze with drag &amp; drop"
    }
}</t>
  </si>
  <si>
    <t>Erica ha dejado un bizcocho en el horno durante {{Q3}} minutos y lo ha sacado a las {{T1}}:{{T2}}. ¿A qué hora lo ha metido?</t>
  </si>
  <si>
    <t>Ha metido el bizcocho en el horno a las {{A1}}.</t>
  </si>
  <si>
    <t>T1 = {{Q1}}+1
T2 = {{Q2}}+{{Q3}}-60
T3 = {{Q2}}-60
A1 = "{{Q1}}:{{Q3}}"
A2 = "{{Q1}}:{{Q4}}"
A3 = "{{Q1}}:{{Q5}}"</t>
  </si>
  <si>
    <t>&lt;p&gt;Cuando el minutero llega a 60 minutos, hay que sumar 1 hora más y contar los minutos desde cero.&lt;/p&gt;&lt;p&gt;Entre las {{T1}}:{{T2}} y las {{T1}}:00 han pasado {{T2}} minutos.&lt;/p&gt;&lt;p&gt;Como quedan {{T3}} minutos de los {{Q3}} minutos del horneado, significa que ha metido el bizcocho a las {{Q1}}:{{Q2}}.&lt;/p&gt;</t>
  </si>
  <si>
    <t>{"id":"M4-MyM-6c-I-3","stimulus":"&lt;p&gt;Felipe deixou um bolo no forno por {{Q3}} minutos e o retirou às {{T1}}:{{T2}}. A que horas ele colocou o bolo para assar?&lt;/p&gt;","template":"&lt;p&gt;Ele colocou o bolo no forno às {{response}}.&lt;/p&gt;","hint":"&lt;p&gt;Uma hora tem no máximo 60 minutos.&lt;/p&gt;","feedback":"&lt;p&gt;Quando o ponteiro dos minutos atingir 60 minutos, adicione 1 hora e conte os minutos do zero.&lt;/p&gt;&lt;p&gt;Entre {{T1}}:{{T2}} e {{T1}}:00 passaram-se {{T2}} minutos.&lt;/p&gt;&lt;p&gt;Como restam {{T3}} minutos dos {{Q3}} minutos totais, significa que o bolo foi colocado às {{Q1}}:{{Q2}}.&lt;/p&gt;","seed":{"parameters":[{"name":"Q1","label":null,"min":8,"max":17,"step":1},{"name":"Q2","label":null,"min":30,"max":55,"step":5},{"name":"Q3","label":null,"min":30,"max":55,"step":5},{"name":"Q4","label":null,"min":30,"max":55,"step":5},{"name":"Q5","label":null,"min":30,"max":55,"step":5}],"calculated":[{"name":"T1","function":"{{Q1}}+1","temp":true},{"name":"T2","function":"{{Q2}}+{{Q3}}-60","temp":true},{"name":"T3","function":"60-{{Q2}}","temp":true},{"name":"A1","label":"{{Q1}}:{{Q2}}"},{"name":"A2","label":"{{Q1}}:{{Q4}}","incorrect":true},{"name":"A3","label":"{{Q1}}:{{Q5}}","incorrect":true}],"uniques":true},"algorithm":{"name":"calculateOperation","template":"Cloze with drag &amp; drop","params":{"keyboard":"INTERMEDIATE"}}}</t>
  </si>
  <si>
    <t>El grupo de música de Dani empezó a ensayar a las {{Q1}}:{{Q2}} y terminó {{Q3}} minutos más tarde. Mueve las agujas del reloj para marcar la hora a la que terminaron.</t>
  </si>
  <si>
    <t>¿Reloj analógico?
Q1 = Min = 8; Max = 17; Step = 1
Q2 = Min = 40; Max = 55; Step = 5
Q3 = Min = 25; Max = 50; Step = 5</t>
  </si>
  <si>
    <t>T1 = {{Q1}}+1
T2 = {{Q2}}-60
T3 = {{Q2}}+{{Q3}}-60
A1 = {{Q1}}+1
A2 = {{Q2}}+{{Q3}}-60</t>
  </si>
  <si>
    <t>&lt;p&gt;Cuando la aguja del minutero llega a 60 minutos, hay que sumar 1 hora más y contar los minutos desde cero.&lt;/p&gt;&lt;p&gt;Entre las {{Q1}}:{{Q2}} y las {{T1}}:00 han pasado {{T2}} minutos.&lt;/p&gt;&lt;p&gt;Como quedan {{T3}} minutos de los {{Q3}} minutos del ensayo, significa que terminaron a las {{T1}}:{{T3}}.&lt;/p&gt;</t>
  </si>
  <si>
    <t>{"id":"M4-MyM-6c-E-1","stimulus":"&lt;p&gt;O grupo musical de Dani começou a ensaiar às {{Q1}}:{{Q2}} e terminou {{Q3}} minutos depois. Mova os ponteiros do relógio para marcar a hora em que eles terminaram.&lt;/p&gt;","feedback":"&lt;p&gt;Quando o ponteiro dos minutos atingir 60 minutos, adicione mais 1 hora e conte os minutos a partir do zero.&lt;/p&gt;&lt;p&gt;Entre {{Q1}}:{{Q2}} e {{T1}}:00 passaram-se {{T2}} minutos.&lt;/p&gt;&lt;p&gt;Como sobram {{T3}} minutos dos {{Q3}} minutos do ensaio, isso significa que eles terminaram às {{T1}}:{{T3}}.&lt;/p&gt;","hint":"&lt;p&gt;Uma hora tem um máximo de 60 minutos.&lt;/p&gt;","seed":{"parameters":[{"name":"Q1","label":null,"min":8,"max":17,"step":1},{"name":"Q2","label":null,"min":40,"max":55,"step":1},{"name":"Q3","label":null,"min":25,"max":50,"step":5}],"calculated":[{"name":"T1","function":"{{Q1}}+1","temp":true},{"name":"T2","function":"60-{{Q2}}","temp":true},{"name":"T3","function":"{{Q2}}+{{Q3}}-60","temp":true},{"name":"A1","function":"{{Q1}}+1"},{"name":"A1","function":"{{Q2}}+{{Q3}}-60"},{"name":"A1LABEL","label":"{{function}}","function":"Lemonlib.toTimeString({{A1}},{{A2}})","temp":true}],"uniques":false},"algorithm":{"name":"clock","params":{"type":"analog"}}}</t>
  </si>
  <si>
    <t>Alejandra miró el reloj después de estar leyendo durante {{Q3}} minutos. Si en el reloj eran las {{T1}}:{{T2}}, ¿a qué hora empezó a leer? Marca esa hora en este reloj.</t>
  </si>
  <si>
    <t>¿reloj digital?
Q1 = Min = 8; Max = 17; Step = 1
Q2 = Min = 40; Max = 55; Step = 5
Q3 = Min = 25; Max = 50; Step = 5</t>
  </si>
  <si>
    <t>T1 = {{Q1}}+1
T2 = {{Q2}}+{{Q3}}-60
T3 = {{Q2}}-60
A1 = {{Q1}}
A2 = {{Q2}}</t>
  </si>
  <si>
    <t>&lt;p&gt;Cuando la aguja del minutero llega a 60 minutos, hay que sumar 1 hora más y contar los minutos desde cero.&lt;/p&gt;&lt;p&gt;Entre las {{T1}}:{{T2}} y las {{T1}}:00 han pasado {{T2}} minutos.&lt;/p&gt;&lt;p&gt;Como quedan {{T3}} minutos de los {{Q3}} minutos de lectura, significa que empezó a leer a las {{Q1}}:{{Q2}}.&lt;/p&gt;</t>
  </si>
  <si>
    <t>{"id":"M4-MyM-6c-E-2","stimulus":"&lt;p&gt;Alessanda viu as horas no relógio depois que leu um texto por {{Q3}} minutos. Se o relógio mostrava {{T1}}:{{T2}}, a que horas ela começou a ler? Marque essa hora neste relógio.&lt;/p&gt;","feedback":"&lt;p&gt;Quando o ponteiro dos minutos atingir 60 minutos, adicione mais 1 hora e conte os minutos a partir do zero.&lt;/p&gt;&lt;p&gt;Entre {{T1}}:{{T2}} e {{T1}}:00 passaram-se {{T2}} minutos.&lt;/p&gt;&lt;p&gt;Como restam {{T3}} minutos dos {{Q3}} minutos de leitura, significa que ela começou a ler às {{Q1}}:{{Q2}}.&lt;/p&gt;","hint":"&lt;p&gt;Uma hora tem no máximo 60 minutos.&lt;/p&gt;","seed":{"parameters":[{"name":"Q1","label":null,"min":8,"max":17,"step":1},{"name":"Q2","label":null,"min":40,"max":55,"step":1},{"name":"Q3","label":null,"min":25,"max":50,"step":5}],"calculated":[{"name":"T1","function":"{{Q1}}+1","temp":true},{"name":"T3","function":"60-{{Q2}}","temp":true},{"name":"T2","function":"{{Q2}}+{{Q3}}-60","temp":true},{"name":"A1","function":"{{Q1}}"},{"name":"A2","function":"{{Q2}}"},{"name":"A1LABEL","label":"{{function}}","function":"Lemonlib.toTimeString({{Q1}},{{Q2}})","temp":true}],"uniques":false},"algorithm":{"name":"clock","params":{"type":"digital"}}}</t>
  </si>
  <si>
    <t>Enrique estuvo viendo a su hermano jugar a un videojuego desde las {{Q1}}:{{Q2}}. Si terminaron {{Q3}} minutos después, ¿a qué hora apagaron la consola? Marca la hora en este reloj.</t>
  </si>
  <si>
    <t>&lt;p&gt;Cuando la aguja del minutero llega a 60 minutos, hay que sumar 1 hora más y contar los minutos desde cero.&lt;/p&gt;&lt;p&gt;Entre las {{Q1}}:{{Q2}} y las {{T1}}:00 han pasado {{T2}} minutos.&lt;/p&gt;&lt;p&gt;Como quedan {{T3}} minutos de los {{Q3}} minutos de juego, significa que terminaron a las {{T1}}:{{T3}}.&lt;/p&gt;</t>
  </si>
  <si>
    <t>{"id":"M4-MyM-6c-E-3","stimulus":"&lt;p&gt;Enrique e seu irmão então jogando videogame desde as {{Q1}}:{{Q2}}. Se eles terminaram de jogar {{Q3}} minutos depois, a que horas desligaram o console ? Marque a hora neste relógio.&lt;/p&gt;","feedback":"&lt;p&gt;Quando o ponteiro dos minutos atingir 60 minutos, adicione mais 1 hora e conte os minutos a partir do zero.&lt;/p&gt;&lt;p&gt;Entre {{Q1}}:{{Q2}} e {{T1}}:00 passaram-se {{T2}} minutos.&lt;/p&gt;&lt;p&gt;Como faltam {{T3}} minutos dos {{Q3}} minutos de jogo, isso significa que eles terminaram às {{T1}}:{{T3}}.&lt;/p&gt;","hint":"&lt;p&gt;Uma hora tem no máximo 60 minutos.&lt;/p&gt;","seed":{"parameters":[{"name":"Q1","label":null,"min":8,"max":17,"step":1},{"name":"Q2","label":null,"min":40,"max":55,"step":1},{"name":"Q3","label":null,"min":25,"max":50,"step":5}],"calculated":[{"name":"T1","function":"{{Q1}}+1","temp":true},{"name":"T2","function":"60-{{Q2}}","temp":true},{"name":"T3","function":"{{Q2}}+{{Q3}}-60","temp":true},{"name":"A1","function":"{{Q1}}+1"},{"name":"A2","function":"{{Q2}}+{{Q3}}-60"},{"name":"A1LABEL","label":"{{function}}","function":"Lemonlib.toTimeString({{A1}},{{A2}})","temp":true}],"uniques":false},"algorithm":{"name":"clock","params":{"type":"analog"}}}</t>
  </si>
  <si>
    <t>M4-MyM-7a</t>
  </si>
  <si>
    <t>Reconoce medidas de tiempo mayores que el día (años, meses, semanas, días, lustro, década, siglo, trimestre, semestre)</t>
  </si>
  <si>
    <t>Une las situaciones con la unidad de tiempo que corresponde.
{{Q1}} - días
{{Q2}} - semanas
{{Q3}} - meses
{{Q4}} - décadas
{{Q5}} - siglo</t>
  </si>
  <si>
    <t>Q1= List = Una semana dura 7 … ., El mes de agosto tiene 31 ... ., El mes de enero tiene 31 ... .
Q2= List = Dos ... tienen 14 días., Un mes tiene 4 … ., Un año tiene 52 ... .
Q3= List = Un año tiene 12 … ., Un bebé dice sus primeras palabras cuando tiene unos 9 … ., La primavera dura tres ... .
Q4= List = Veinte años son dos … ., Medio siglo son cinco ... .
Q5= List = Cien años es un … .</t>
  </si>
  <si>
    <t>&lt;p&gt;Algunas medidas de tiempo son:&lt;/p&gt;&lt;p&gt;1 década = 10 años&lt;/p&gt;&lt;p&gt;1 siglo = 100 años&lt;/p&gt;</t>
  </si>
  <si>
    <t>{"id":"M4-MyM-7a-I-1","stimulus":"&lt;p&gt;Arraste cada unidade de tempo para as situações correspondentes.&lt;/p&gt;","hint":"&lt;p&gt;Algumas medidas de tempo são:&lt;/p&gt;&lt;p style=\"text-align: center\"&gt;1 década = 10 anos&lt;/p&gt;&lt;p style=\"text-align: center\"&gt;1 século = 100 anos&lt;/p&gt;","feedback":"&lt;p&gt;Algumas medidas de tempo são:&lt;/p&gt;&lt;p style=\"text-align: center\"&gt;1 década = 10 anos&lt;/p&gt;&lt;p style=\"text-align: center\"&gt;1 século = 100 anos&lt;/p&gt;","seed":{"parameters":[{"name":"Q1","label":null,"list":["Uma semana dura 7 ... .","O mês de agosto tem 31 ... .","O mês de janeiro tem 31 ...."]},{"name":"Q2","label":null,"list":["Duas... têm 14 dias.","Um mês tem 4 ... .","Um ano é 52 ..."]},{"name":"Q3","label":null,"list":["Um ano tem 12 ....","Um bebê fala suas primeiras palavras quando ele tem cerca de 9 ...","A primavera dura três ..."]},{"name":"Q4","label":null,"list":["Vinte anos são dois...","Meio século são cinco..."]},{"name":"Q5","label":null,"list":["Cem anos é um..."]}],"calculated":[{"name":"A1","label":"dias","function":"{{Q1}}"},{"name":"A2","label":"semanas","function":"{{Q2}}"},{"name":"A3","label":"meses","function":"{{Q3}}"},{"name":"A4","label":"décadas","function":"{{Q4}}"},{"name":"A5","label":"século","function":"{{Q5}}"}],"uniques":true},"algorithm":{"name":"linkOperationResult","params":{"invert":false},"template":"Match list"}}</t>
  </si>
  <si>
    <t>Escribe la unidad de medida de tiempo más adecuada para completar estas oraciones.</t>
  </si>
  <si>
    <t>&lt;p&gt;Cada {{A5}} hay exámenes en el colegio.&lt;/p&gt;&lt;p&gt;La Tierra tarda 12 {{A1}} en dar una vuelta alrededor del Sol.&lt;/p&gt;&lt;p&gt;El coche de Adrián tiene 15 años, es decir, tiene 3 {{A3}}.&lt;/p&gt;</t>
  </si>
  <si>
    <t>A5 = trimestre 
A1 = meses
A3 = lustros</t>
  </si>
  <si>
    <t>&lt;p&gt;Algunas medidas de tiempo son:&lt;/p&gt;&lt;p&gt;1 trimestre = 3 meses&lt;/p&gt;&lt;p&gt;1 semestre = 6 meses&lt;/p&gt;&lt;p&gt;1 lustro = 5 años&lt;/p&gt;&lt;p&gt;1 década = 10 años&lt;/p&gt;&lt;p&gt;1 siglo = 100 años&lt;/p&gt;</t>
  </si>
  <si>
    <t>{"id":"M4-MyM-7a-E-1","stimulus":"&lt;p&gt;Escreva a unidade de medida de tempo mais apropriada para completar essas frases.&lt;/p&gt;","template":"&lt;p&gt;A cada {{response}} há exames na escola.&lt;/p&gt;&lt;p&gt;A Terra leva 12 {{response}} para dar uma volta ao redor do Sol.&lt;/p&gt;&lt;p&gt;O carro de André tem 15 anos, ou seja , tem 3 {{response}}.&lt;/p&gt;","hint":"&lt;p&gt;Algumas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anos&lt;/p&gt;","feedback":"&lt;p&gt;Algumas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anos&lt;/p&gt;","seed":{"parameters":[],"calculated":[{"name":"A1","label":"trimestre"},{"name":"A2","label":"meses"},{"name":"A3","label":"quinquênios"}],"uniques":true},"algorithm":{"name":"calculateOperation","template":"Cloze with text"}}</t>
  </si>
  <si>
    <t>&lt;p&gt;El otoño dura tres {{A1}}.&lt;/p&gt;&lt;p&gt;Un año dura doce {{A2}}.&lt;/p&gt;&lt;p&gt;El lavavajillas de Jorge tiene 25 años, es decir, tiene 5 {{A3}}.&lt;/p&gt;</t>
  </si>
  <si>
    <t>A1 = meses
A2 = meses
A3 = lustros</t>
  </si>
  <si>
    <t>{"id":"M4-MyM-7a-E-2","stimulus":"&lt;p&gt;Escreva a unidade de medida de tempo mais apropriada para completar essas frases.&lt;/p&gt;","template":"&lt;p&gt;O outono dura três {{response}}.&lt;/p&gt;&lt;p&gt;Um ano dura doze {{response}}.&lt;/p&gt;&lt;p&gt;A máquina de lavar louça de Jorge tem 25 anos, ou seja, tem 5 {{response}}.&lt;/p&gt;","hint":"&lt;p&gt;Algumas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anos&lt;/p&gt;","feedback":"&lt;p&gt;Algumas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anos&lt;/p&gt;","seed":{"parameters":[],"calculated":[{"name":"A1","label":"meses"},{"name":"A2","label":"meses"},{"name":"A3","label":"quinquênios"}],"uniques":true},"algorithm":{"name":"calculateOperation","template":"Cloze with text"}}</t>
  </si>
  <si>
    <t>&lt;p&gt;El verano dura tres {{A1}}.&lt;/p&gt;&lt;p&gt;Una semana tiene siete {{A2}}.&lt;/p&gt;&lt;p&gt;Un siglo tiene cien {{A3}}.&lt;/p&gt;</t>
  </si>
  <si>
    <t>A1 = meses
A2 = días
A3 = años</t>
  </si>
  <si>
    <t>{"id":"M4-MyM-7a-E-3","stimulus":"&lt;p&gt;Escreva a unidade de medida de tempo mais apropriada para completar essas frases.&lt;/p&gt;","template":"&lt;p&gt;O verão dura três {{response}}.&lt;/p&gt;&lt;p&gt;Uma semana tem sete {{response}}.&lt;/p&gt;&lt;p&gt;Um século tem cem {{response}}.&lt;/p&gt;","hint":"&lt;p&gt;Algumas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anos&lt;/p&gt;","feedback":"&lt;p&gt;Algumas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anos&lt;/p&gt;","seed":{"parameters":[],"calculated":[{"name":"A1","label":"meses"},{"name":"A2","label":"dias"},{"name":"A3","label":"anos"}],"uniques":true},"algorithm":{"name":"calculateOperation","template":"Cloze with text"}}</t>
  </si>
  <si>
    <t>M4-MyM-7b</t>
  </si>
  <si>
    <t>Establece equivalencias entre años, meses, semanas, días, lustro, década, siglo, trimestre, semestre</t>
  </si>
  <si>
    <t>Indica cuál de las siguientes equivalencias es correcta.
{{Q1}} años = {{T1}} días*
{{Q2}} semanas = {{T2}} días*
{{Q3}} trimestres = {{T3}} meses*
{{Q4}} lustros = {{T4}} años*
{{Q5}} años = {{T5}} días
{{Q6}} años = {{T6}} días
{{Q7}} semanas = {{T7}} días
{{Q8}} semanas = {{T8}} días
{{Q9}} trimestres = {{T9}} meses
{{Q10}} trimestres = {{T10}} meses
{{Q11}} lustros = {{T11}} años
{{Q12}} lustros = {{T12}} años
(Se muestran 3)</t>
  </si>
  <si>
    <t>Q1= List = 2, 3, 4
Q2= List = 2, 3, 4, 5, 6, 7
Q3= List = 2, 3, 4
Q4= List = 5, 6, 7, 8, 9, 10
Q5= List = 2, 3, 4
Q6= List = 2, 3, 4
Q7= List = 2, 3, 4, 5, 6, 7
Q8= List = 2, 3, 4, 5, 6, 7
Q9= List = 2, 3, 4
Q10= List = 2, 3, 4
Q11= List = 5, 6, 7, 8, 9, 10
Q12= List = 5, 6, 7, 8, 9, 10
Uniques = false</t>
  </si>
  <si>
    <t>T1={{Q1}}*365
T2={{Q2}}*7
T3={{Q3}}*3
T4={{Q4}}*5
T5={{Q1}}*360
T6={{Q1}}*300
T7={{Q2}}*10
T8={{Q2}}*5
T9={{Q3}}*4
T10={{Q3}}*5
T11={{Q4}}*10
T12={{Q4}}*2</t>
  </si>
  <si>
    <t>&lt;p&gt;Algunas medidas de tiempo son:&lt;/p&gt;&lt;p&gt;1 trimestre = 3 meses&lt;/p&gt;&lt;p&gt;1 semestre = 6 meses&lt;/p&gt;&lt;p&gt;1 lustro = 5 años&lt;/p&gt;&lt;p&gt;1 década = 10 años&lt;/p&gt;&lt;p&gt;1 siglo = 100 años&lt;/p&gt;
A5 = {{Q5}} años son {{T13}} días.
A6 = {{Q6}} años son {{T14}} días.
A7 = {{Q7}} semanas son {{T15}} días.
A8 = {{Q8}} semanas son {{T16}} días.
A9 = {{Q9}} trimestres son {{T17}} meses.
A10 = {{Q10}} trimestres son {{T18}} meses.
A11 = {{Q11}} lustros son {{T19}} años.
A12 = {{Q12}} lustros son {{T20}} años.</t>
  </si>
  <si>
    <t>T13 = {{Q5}}*365
T14 = {{Q6}}*365
T15  = {{Q7}}*7
T16  = {{Q8}}*7
T17 = {{Q9}}*3
T18 = {{Q10}}*3
T19 = {{Q11}}*5
T20 = {{Q12}}*5</t>
  </si>
  <si>
    <t>{
    "id": "M4-MyM-7b-I-1",
    "stimulus": "&lt;p&gt;Indique qual das seguintes equivalências está correta.&lt;/p&gt;",
    "hint": "&lt;p&gt;Algumas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
    "feedback": "&lt;p&gt;Algumas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
    "seed": {
        "parameters": [
            {
                "name": "Q1",
                "label": null,
                "list": [
                    2,
                    3,
                    4
                ]
            },
            {
                "name": "Q2",
                "label": null,
                "list": [
                    2,
                    3,
                    4,
                    5,
                    6,
                    7
                ]
            },
            {
                "name": "Q3",
                "label": null,
                "list": [
                    2,
                    3,
                    4
                ]
            },
            {
                "name": "Q4",
                "label": null,
                "list": [
                    5,
                    6,
                    7,
                    8,
                    9,
                    10
                ]
            },
            {
                "name": "Q5",
                "label": null,
                "list": [
                    2,
                    3,
                    4
                ]
            },
            {
                "name": "Q6",
                "label": null,
                "list": [
                    2,
                    3,
                    4
                ]
            },
            {
                "name": "Q7",
                "label": null,
                "list": [
                    2,
                    3,
                    4,
                    5,
                    6,
                    7
                ]
            },
            {
                "name": "Q8",
                "label": null,
                "list": [
                    2,
                    3,
                    4,
                    5,
                    6,
                    7
                ]
            },
            {
                "name": "Q9",
                "label": null,
                "list": [
                    2,
                    3,
                    4
                ]
            },
            {
                "name": "Q10",
                "label": null,
                "list": [
                    2,
                    3,
                    4
                ]
            },
            {
                "name": "Q11",
                "label": null,
                "list": [
                    5,
                    6,
                    7,
                    8,
                    9,
                    10
                ]
            },
            {
                "name": "Q12",
                "label": null,
                "list": [
                    5,
                    6,
                    7,
                    8,
                    9,
                    10
                ]
            }
        ],
        "calculated": [
            {
                "name": "T1",
                "label": "{{function}}",
                "function": "{{Q1}}*365",
                "temp": true
            },
            {
                "name": "T2",
                "label": "{{function}}",
                "function": "{{Q2}}*7",
                "temp": true
            },
            {
                "name": "T3",
                "label": "{{function}}",
                "function": "{{Q3}}*3",
                "temp": true
            },
            {
                "name": "T4",
                "label": "{{function}}",
                "function": "{{Q4}}*5",
                "temp": true
            },
            {
                "name": "T5",
                "label": "{{function}}",
                "function": "{{Q5}}*360",
                "temp": true
            },
            {
                "name": "T6",
                "label": "{{function}}",
                "function": "{{Q6}}*300",
                "temp": true
            },
            {
                "name": "T7",
                "label": "{{function}}",
                "function": "{{Q7}}*10",
                "temp": true
            },
            {
                "name": "T8",
                "label": "{{function}}",
                "function": "{{Q8}}*5",
                "temp": true
            },
            {
                "name": "T9",
                "label": "{{function}}",
                "function": "{{Q9}}*4",
                "temp": true
            },
            {
                "name": "T10",
                "label": "{{function}}",
                "function": "{{Q10}}*5",
                "temp": true
            },
            {
                "name": "T11",
                "label": "{{function}}",
                "function": "{{Q11}}*10",
                "temp": true
            },
            {
                "name": "T12",
                "label": "{{function}}",
                "function": "{{Q12}}*2",
                "temp": true
            },
            {
                "name": "T13",
                "label": "{{function}}",
                "function": "{{Q5}}*365",
                "temp": true
            },
            {
                "name": "T14",
                "label": "{{function}}",
                "function": "{{Q6}}*365",
                "temp": true
            },
            {
                "name": "T15",
                "label": "{{function}}",
                "function": "{{Q7}}*7",
                "temp": true
            },
            {
                "name": "T16",
                "label": "{{function}}",
                "function": "{{Q8}}*7",
                "temp": true
            },
            {
                "name": "T17",
                "label": "{{function}}",
                "function": "{{Q9}}*3",
                "temp": true
            },
            {
                "name": "T18",
                "label": "{{function}}",
                "function": "{{Q10}}*3",
                "temp": true
            },
            {
                "name": "T19",
                "label": "{{function}}",
                "function": "{{Q11}}*5",
                "temp": true
            },
            {
                "name": "T20",
                "label": "{{function}}",
                "function": "{{Q12}}*5",
                "temp": true
            },
            {
                "name": "A1",
                "label": "{{function}}",
                "function": "{{Q1}} anos = {{T1}} dias"
            },
            {
                "name": "A2",
                "label": "{{function}}",
                "function": "{{Q2}} semanas = {{T2}} dias"
            },
            {
                "name": "A3",
                "label": "{{function}}",
                "function": "{{Q3}} trimestres = {{T3}} meses"
            },
            {
                "name": "A4",
                "label": "{{function}}",
                "function": "{{Q4}} quinquênios = {{T4}} anos"
            },
            {
                "name": "A5",
                "label": "{{function}}",
                "function": "{{Q5}} anos = {{T5}} dias",
                "incorrect": true,
                "feedback": "{{Q5}} anos são {{T13}} dias."
            },
            {
                "name": "A6",
                "label": "{{function}}",
                "function": "{{Q6}} anos = {{T6}} dias",
                "incorrect": true,
                "feedback": "{{Q6}} anos são {{T14}} dias."
            },
            {
                "name": "A7",
                "label": "{{function}}",
                "function": "{{Q7}} semanas são {{T7}} dias.",
                "incorrect": true,
                "feedback": "{{Q7}} semanas são {{T15}} dias."
            },
            {
                "name": "A8",
                "label": "{{function}}",
                "function": "{{Q8}} semanas = {{T8}} dias",
                "incorrect": true,
                "feedback": "{{Q8}} semanas são {{T16}} dias."
            },
            {
                "name": "A9",
                "label": "{{function}}",
                "function": "{{Q9}} trimestres = {{T9}} meses",
                "incorrect": true,
                "feedback": "{{Q9}} trimestres são {{T17}} meses."
            },
            {
                "name": "A10",
                "label": "{{function}}",
                "function": "{{Q10}} trimestres = {{T10}} meses",
                "incorrect": true,
                "feedback": "{{Q10}} trimestres são {{T18}} meses."
            },
            {
                "name": "A11",
                "label": "{{function}}",
                "function": "{{Q11}} quinquênios = {{T11}} anos",
                "incorrect": true,
                "feedback": "{{Q11}} quinquênios são {{T19}} anos."
            },
            {
                "name": "A12",
                "label": "{{function}}",
                "function": "{{Q12}} quinquênios = {{T12}} anos",
                "incorrect": true,
                "feedback": "{{Q12}} quinquênios são {{T20}} anos."
            }
        ],
        "uniques": true
    },
    "algorithm": {
        "name": "trueFalse",
        "template": "Multiple choice – standard",
        "params": {
            "countCorrect": 1,
            "countIncorrect": 2,
            "showCheckIcon":true}}}</t>
  </si>
  <si>
    <t>Completa las siguientes igualdades.</t>
  </si>
  <si>
    <t>{{Q1}} años = {{A1}} días 
{{T1}} días = {{A2}} semanas</t>
  </si>
  <si>
    <t>Q1= List = 2, 3, 4
Q2= List = 2, 3, 4, 5, 6, 7</t>
  </si>
  <si>
    <t>T1 = {{Q2}}*7
A1={{Q1}}*365
A2={{Q2}}</t>
  </si>
  <si>
    <t>&lt;p&gt;Algunas medidas de tiempo son:&lt;/p&gt;&lt;p&gt;1 trimestre = 3 meses&lt;/p&gt;&lt;p&gt;1 semestre = 6 meses&lt;/p&gt;&lt;p&gt;1 lustro = 5 años&lt;/p&gt;&lt;p&gt;1 década = 10 años&lt;/p&gt;&lt;p&gt;1 siglo = 100 años&lt;/p&gt;
A1 = &lt;p&gt;{{Q1}} años son {{A1}} días.&lt;/p&gt;&lt;p&gt;{{Q1}} × 365 = {{A1}} días&lt;/p&gt;
A2 = &lt;p&gt;{{T1}} días son {{Q2}} semanas.&lt;/p&gt;&lt;p&gt;{{T1}} : 7 = {{Q2}} semanas&lt;/p&gt;</t>
  </si>
  <si>
    <t>{"id":"M4-MyM-7b-E-1","stimulus":"&lt;p&gt;Complete as seguintes igualdades.&lt;/p&gt;","template":"&lt;p style=\"text-align: center\"&gt;{{Q1}} anos = {{response}} dias&lt;/p&gt;&lt;p style=\"text-align: center\"&gt;{{T1}} dias = {{response}} semanas&lt;/p&gt;","hint":"&lt;p&gt;Algumas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anos&lt;/p&gt;","feedback":"&lt;p&gt;Algumas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seed":{"parameters":[{"name":"Q1","label":null,"list":[2,3,4]},{"name":"Q2","label":null,"list":[2,3,4,5,6,7]}],"calculated":[{"name":"T1","label":"{{function}}","function":"{{Q2}}*7","temp":true},{"name":"A1","label":"{{function}}","function":"{{Q1}}*365","feedback":"&lt;p style=\"text-align: center\"&gt;{{Q1}} anos são {{function}} dias.&lt;/p&gt;&lt;p style=\"text-align: center\"&gt;{{Q1}} × 365 = {{function}} dias&lt;/p&gt;"},{"name":"A2","label":"{{function}}","function":"{{Q2}}","feedback":"&lt;p style=\"text-align: center\"&gt;{{T1}} dias são {{Q2}} semanas.&lt;/p&gt;&lt;p style=\"text-align: center\"&gt;{{T1}} : 7 = {{Q2}} semanas&lt;/p&gt;"}],"uniques":true},"algorithm":{"name":"calculateOperation","params":{"method":"equivLiteral","keyboard":"NUMERICAL"}}}</t>
  </si>
  <si>
    <t>{{T1}} meses = {{A1}} trimestres
{{T2}} años = {{A2}} lustros</t>
  </si>
  <si>
    <t>Q1= List = 2, 3, 4
Q2= List = 2, 3, 4, 5, 6, 7, 8, 9, 10</t>
  </si>
  <si>
    <t>T1 = {{Q1}}*3
T2 = {{Q2}}*5
A3={{Q1}}
A4={{Q2}}</t>
  </si>
  <si>
    <t>&lt;p&gt;Algunas medidas de tiempo son:&lt;/p&gt;&lt;p&gt;1 trimestre = 3 meses&lt;/p&gt;&lt;p&gt;1 semestre = 6 meses&lt;/p&gt;&lt;p&gt;1 lustro = 5 años&lt;/p&gt;&lt;p&gt;1 década = 10 años&lt;/p&gt;&lt;p&gt;1 siglo = 100 años&lt;/p&gt;
A1 = &lt;p&gt;{{T1}} meses son {{Q1}} trimestres.&lt;/p&gt;&lt;p&gt;{{T1}} : 3 = {{Q1}} trimestres&lt;/p&gt;
A2 = &lt;p&gt;{{T2}} años son {{Q2}} lustros.&lt;/p&gt;&lt;p&gt;{{T2}} : 5 = {{Q2}} lustros&lt;/p&gt;</t>
  </si>
  <si>
    <t>{"id":"M4-MyM-7b-E-2","stimulus":"&lt;p&gt;Complete as seguintes igualdades.&lt;/p&gt;","template":"&lt;p style=\"text-align: center\"&gt;{{T1}} meses = {{response}} trimestres&lt;/p&gt;&lt;p style=\"text-align: center\"&gt;{{T2}} anos = {{response}} quinquênios&lt;/p&gt;","hint":"&lt;p&gt;Algumas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anos&lt;/p&gt;","feedback":"&lt;p&gt;Algumas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seed":{"parameters":[{"name":"Q1","label":null,"list":[2,3,4]},{"name":"Q2","label":null,"list":[2,3,4,5,6,7,8,9,10]}],"calculated":[{"name":"T1","label":"{{function}}","function":"{{Q1}}*3","temp":true},{"name":"T2","label":"{{function}}","function":"{{Q2}}*5","temp":true},{"name":"A1","label":"{{function}}","function":"{{Q1}}","feedback":"&lt;p style=\"text-align: center\"&gt;{{T1}} meses são {{Q1}} trimestres.&lt;/p&gt;&lt;p style=\"text-align: center\"&gt;{{T1}} : 3 = {{Q1}} trimestres&lt;/p&gt;"},{"name":"A2","label":"{{function}}","function":"{{Q2}}","feedback":"&lt;p style=\"text-align: center\"&gt;{{T2}} anos são {{Q2}} quinquênios.&lt;/p&gt;&lt;p style=\"text-align: center\"&gt;{{T2}} : 5 = {{Q2}} quinquênios&lt;/p&gt;"}],"uniques":true},"algorithm":{"name":"calculateOperation","params":{"method":"equivLiteral","keyboard":"NUMERICAL"}}}</t>
  </si>
  <si>
    <t>{{T1}} años = {{A1}} décadas
{{Q2}} semanas = {{A2}} días</t>
  </si>
  <si>
    <t>Q1= List = 2, 3, 4, 5, 6, 7, 8, 9, 10
Q2= List = 2, 3, 4, 5, 6, 7</t>
  </si>
  <si>
    <t>T1 = {{Q1}}*10
A1={{Q1}}
A2={{Q2}}*7</t>
  </si>
  <si>
    <t>&lt;p&gt;Algunas medidas de tiempo son:&lt;/p&gt;&lt;p&gt;1 trimestre = 3 meses&lt;/p&gt;&lt;p&gt;1 semestre = 6 meses&lt;/p&gt;&lt;p&gt;1 lustro = 5 años&lt;/p&gt;&lt;p&gt;1 década = 10 años&lt;/p&gt;&lt;p&gt;1 siglo = 100 años&lt;/p&gt;
A1 = &lt;p&gt;{{T1}} años son {{Q1}} décadas.&lt;/p&gt;&lt;p&gt;{{T1}} : 10 = {{Q1}} décadas&lt;/p&gt;
A2 = &lt;p&gt;{{Q2}} semanas son {{A2}} días.&lt;/p&gt;&lt;p&gt;{{Q2}} × 7 = {{A2}} días&lt;/p&gt;</t>
  </si>
  <si>
    <t>{"id":"M4-MyM-7b-E-3","stimulus":"&lt;p&gt;Complete as seguintes igualdades.&lt;/p&gt;","template":"&lt;p style=\"text-align: center\"&gt;{{T1}} anos = {{response}} décadas&lt;/p&gt;&lt;p style=\"text-align: center\"&gt;{{Q2}} semanas = {{response}} dias&lt;/p&gt;","hint":"&lt;p&gt;Algumas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anos&lt;/p&gt;","feedback":"&lt;p&gt;Algumas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seed":{"parameters":[{"name":"Q1","label":null,"list":[2,3,4,5,6,7,8,9,10]},{"name":"Q2","label":null,"list":[2,3,4,5,6,7]}],"calculated":[{"name":"T1","label":"{{function}}","function":"{{Q1}}*10","temp":true},{"name":"A1","label":"{{function}}","function":"{{Q1}}","feedback":"&lt;p style=\"text-align: center\"&gt;{{T1}} anos são {{Q1}} décadas.&lt;/p&gt;&lt;p style=\"text-align: center\"&gt;{{T1}} : 10 = {{Q1}} décadas&lt;/p&gt;"},{"name":"A2","label":"{{function}}","function":"{{Q2}}*7","feedback":"&lt;p style=\"text-align: center\"&gt;{{Q2}} semanas são {{function}} dias.&lt;/p&gt;&lt;p style=\"text-align: center\"&gt;{{Q2}} × 7 = {{function}} dias&lt;/p&gt;"}],"uniques":true},"algorithm":{"name":"calculateOperation","params":{"method":"equivLiteral","keyboard":"NUMERICAL"}}}</t>
  </si>
  <si>
    <t>Un árbol ha tardado {{Q1}} decadas en alcanzar los 20 m de altura. ¿A cuántos años equivalen?</t>
  </si>
  <si>
    <t>{{Q1}} décadas son {{A1}} años.</t>
  </si>
  <si>
    <t xml:space="preserve">Q1= Min= 5; Max= 8; Step= 1 </t>
  </si>
  <si>
    <t>A1={{Q1}}*10</t>
  </si>
  <si>
    <t>&lt;p&gt;1 lustro = 5 años&lt;/p&gt;&lt;p&gt;1 década = 10 años&lt;/p&gt;&lt;p&gt;1 siglo = 100 años&lt;/p&gt;&lt;p&gt;1 trimestre = 3 meses&lt;/p&gt;&lt;p&gt;1 semestre = 6 meses&lt;/p&gt;</t>
  </si>
  <si>
    <t>{"id":"M4-MyM-7b-A-1","stimulus":"&lt;p&gt;Uma árvore levou {{Q1}} décadas para atingir 20 m de altura. Esse tempo equivale a quantos anos ?&lt;/p&gt;","template":"{{Q1}} décadas são {{response}} anos.","hint":"&lt;p style=\"text-align: center\"&gt;1 quinquênio = 5 anos&lt;/p&gt;&lt;p style=\"text-align: center\"&gt;1 década = 10 anos&lt;/p&gt;&lt;p style=\"text-align: center\"&gt;1 século = 100 anos&lt;/p&gt;&lt;p style=\"text-align: center\"&gt;1 trimestre = 3 meses&lt;/p&gt;&lt;p style=\"text-align: center\"&gt;1 semestre = 6 meses&lt;/p&gt;","feedback":"&lt;p style=\"text-align: center\"&gt;1 quinquênio = 5 anos&lt;/p&gt;&lt;p style=\"text-align: center\"&gt;1 década = 10 anos&lt;/p&gt;&lt;p style=\"text-align: center\"&gt;1 século = 100 anos&lt;/p&gt;&lt;p style=\"text-align: center\"&gt;1 trimestre = 3 meses&lt;/p&gt;&lt;p style=\"text-align: center\"&gt;1 semestre = 6 meses&lt;/p&gt;","seed":{"parameters":[{"name":"Q1","label":null,"min":5,"max":8,"step":1}],"calculated":[{"name":"A1","function":"{{Q1}}*10"}],"uniques":true},"algorithm":{"name":"calculateOperation","params":{"method":"equivLiteral","keyboard":"NUMERICAL"}}}</t>
  </si>
  <si>
    <t>Pedro ha trabajado durante {{Q1}} lustros como {{Q2}}. ¿A cuántos años equivalen?</t>
  </si>
  <si>
    <t>{{Q1}} lustros son {{A1}} años.</t>
  </si>
  <si>
    <t>Q1= Min= 2; Max = 7; Step= 1
Q2 = List = fontanero, oficinista, músico, enfermero, científico</t>
  </si>
  <si>
    <t>A1={{Q1}}*5</t>
  </si>
  <si>
    <t>&lt;p&gt;Recuerda:&lt;/p&gt;&lt;p&gt;1 lustro = 5 años&lt;/p&gt;&lt;p&gt;1 década = 10 años&lt;/p&gt;&lt;p&gt;1 siglo = 100 años&lt;/p&gt;&lt;p&gt;1 trimestre = 3 meses&lt;/p&gt;&lt;p&gt;1 semestre = 6 meses&lt;/p&gt;</t>
  </si>
  <si>
    <t>{"id":"M4-MyM-7b-A-2","stimulus":"&lt;p&gt;Pedro trabalhou por {{Q1}} quinquênios como {{Q2}}. A quantos anos equivale esse tempo?&lt;/p&gt;","template":"{{Q1}} quinquênios são {{response}} anos.","hint":"&lt;p style=\"text-align: center\"&gt;1 quinquênio = 5 anos&lt;/p&gt;&lt;p style=\"text-align: center\"&gt;1 década = 10 anos&lt;/p&gt;&lt;p style=\"text-align: center\"&gt;1 século = 100 anos&lt;/p&gt;&lt;p style=\"text-align: center\"&gt;1 trimestre = 3 meses&lt;/p&gt;&lt;p style=\"text-align: center\"&gt;1 semestre = 6 meses&lt;/p&gt;","feedback":"&lt;p style=\"text-align: center\"&gt;1 quinquênio = 5 anos&lt;/p&gt;&lt;p style=\"text-align: center\"&gt;1 década = 10 anos&lt;/p&gt;&lt;p style=\"text-align: center\"&gt;1 século = 100 anos&lt;/p&gt;&lt;p style=\"text-align: center\"&gt;1 trimestre = 3 meses&lt;/p&gt;&lt;p style=\"text-align: center\"&gt;1 semestre = 6 meses&lt;/p&gt;","seed":{"parameters":[{"name":"Q1","label":null,"min":5,"max":8,"step":1},{"name":"Q2","list":["encanador","administrador","músico","enfermeiro","pesquisador"]}],"calculated":[{"name":"A1","function":"{{Q1}}*5"}],"uniques":true},"algorithm":{"name":"calculateOperation","params":{"method":"equivLiteral","keyboard":"NUMERICAL"}}}</t>
  </si>
  <si>
    <t>El padre de Alicia tuvo que estar {{Q1}} trimestres en el hospital. ¿Cuántos meses fueron?</t>
  </si>
  <si>
    <t>{{Q1}} trimestres son {{A1}} meses.</t>
  </si>
  <si>
    <t>Q1= List = 2, 3, 4</t>
  </si>
  <si>
    <t>A1={{Q1}}*3</t>
  </si>
  <si>
    <t>{"id":"M4-MyM-7b-A-3","stimulus":"&lt;p&gt;O pai de Alícia teve que passar {{Q1}} trimestres no hospital. Quantos meses totalizaram esse tempo?&lt;/p&gt;","template":"{{Q1}} trimestres são {{response}} meses.","hint":"&lt;p style=\"text-align: center\"&gt;1 quinquênio = 5 anos&lt;/p&gt;&lt;p style=\"text-align: center\"&gt;1 década = 10 anos&lt;/p&gt;&lt;p style=\"text-align: center\"&gt;1 século = 100 anos&lt;/p&gt;&lt;p style=\"text-align: center\"&gt;1 trimestre = 3 meses&lt;/p&gt;&lt;p style=\"text-align: center\"&gt;1 semestre = 6 meses&lt;/p&gt;","feedback":"&lt;p style=\"text-align: center\"&gt;1 quinquênio = 5 anos&lt;/p&gt;&lt;p style=\"text-align: center\"&gt;1 década = 10 anos&lt;/p&gt;&lt;p style=\"text-align: center\"&gt;1 século = 100 anos&lt;/p&gt;&lt;p style=\"text-align: center\"&gt;1 trimestre = 3 meses&lt;/p&gt;&lt;p style=\"text-align: center\"&gt;1 semestre = 6 meses&lt;/p&gt;","seed":{"parameters":[{"name":"Q1","list":["2","3","4"]}],"calculated":[{"name":"A1","function":"{{Q1}}*3"}],"uniques":true},"algorithm":{"name":"calculateOperation","params":{"method":"equivLiteral","keyboard":"NUMERICAL"}}}</t>
  </si>
  <si>
    <t>M4-MyM-8a</t>
  </si>
  <si>
    <t>Utilizar el grado Celsius como unidad de medida en comparaciones de temperaturas o en problemas relacionados con el calentamiento global</t>
  </si>
  <si>
    <t>Tres termómetros marcan las siguientes temperaturas. Selecciona la temperatura más baja.
{{T1}} °C*
{{T2}} °C
{{T3}} °C</t>
  </si>
  <si>
    <t>Q1= Min =200; Max = 370; Step= 1
Q2= Min = 200; Max = 370; Step= 1
Q3= Min = 200; Max = 370; Step= 1</t>
  </si>
  <si>
    <t>T1 = math.min({{Q1}}, {{Q2}}, {{Q3}})/10
T2 = math.max({{Q1}}, {{Q2}}, {{Q3}})/10
T3 = ({{Q1}}+{{Q2}}+{{Q3}}-math.min({{Q1}}, {{Q2}}, {{Q3}})-math.max({{Q1}}, {{Q2}}, {{Q3}}))/10</t>
  </si>
  <si>
    <t>&lt;p&gt;Compara los valores cifra a cifra empezando por la izquierda.&lt;/p&gt;</t>
  </si>
  <si>
    <t>{"id":"M4-MyM-8a-I-1","stimulus":"&lt;p&gt;Três termômetros marcam as seguintes temperaturas. Selecione a temperatura mais baixa.&lt;/p&gt;","hint":"&lt;p&gt;Compare valores dígito a dígito começando da esquerda.&lt;/p&gt;","feedback":"&lt;p&gt;Compare os valores dígito a dígito começando da esquerda.&lt;/p&gt;","seed":{"parameters":[{"name":"Q1","label":null,"min":200,"max":370,"step":1},{"name":"Q2","label":null,"min":200,"max":370,"step":1},{"name":"Q3","label":null,"min":200,"max":370,"step":1}],"calculated":[{"name":"T1","function":"math.min({{Q1}}, {{Q2}}, {{Q3}})/10","temp":true},{"name":"T2","function":"math.max({{Q1}}, {{Q2}}, {{Q3}})/10","temp":true},{"name":"T3","function":"({{Q1}}+{{Q2}}+{{Q3}}-math.min({{Q1}}, {{Q2}}, {{Q3}})-math.max({{Q1}}, {{Q2}}, {{Q3}}))/10","temp":true},{"name":"A1","label":"{{function}}","function":"{{T1}} °C"},{"name":"A2","label":"{{function}}","function":"{{T2}} °C","incorrect":true},{"name":"A3","label":"{{function}}","function":"{{T3}} °C","incorrect":true}],"uniques":true},"algorithm":{"name":"trueFalse","template":"Multiple choice – standard","params":{"countCorrect":1,"countIncorrect":2,"showCheckIcon":false,
            "columns": 3
        }
    }
}</t>
  </si>
  <si>
    <t>Tres termómetros marcan las siguientes temperaturas. Selecciona la temperatura más alta.
{{T1}} °C*
{{T2}} °C
{{T3}} °C</t>
  </si>
  <si>
    <t>T1 = math.max({{Q1}}, {{Q2}}, {{Q3}})/10
T2 = math.min({{Q1}}, {{Q2}}, {{Q3}})/10
T3 = ({{Q1}}+{{Q2}}+{{Q3}}-math.min({{Q1}}, {{Q2}}, {{Q3}})-math.max({{Q1}}, {{Q2}}, {{Q3}}))/10</t>
  </si>
  <si>
    <t>{"id":"M4-MyM-8a-I-2","stimulus":"&lt;p&gt;Três termômetros marcam as seguintes temperaturas. Selecione a temperatura mais alta.&lt;/p&gt;","hint":"&lt;p&gt;Compare valores dígito a dígito começando da esquerda.&lt;/p&gt;","feedback":"&lt;p&gt;Compare os valores dígito a dígito começando da esquerda.&lt;/p&gt;","seed":{"parameters":[{"name":"Q1","label":null,"min":200,"max":370,"step":1},{"name":"Q2","label":null,"min":200,"max":370,"step":1},{"name":"Q3","label":null,"min":200,"max":370,"step":1}],"calculated":[{"name":"T1","function":"math.max({{Q1}}, {{Q2}}, {{Q3}})/10","temp":true},{"name":"T2","function":"math.min({{Q1}}, {{Q2}}, {{Q3}})/10","temp":true},{"name":"T3","function":"({{Q1}}+{{Q2}}+{{Q3}}-math.min({{Q1}}, {{Q2}}, {{Q3}})-math.max({{Q1}}, {{Q2}}, {{Q3}}))/10","temp":true},{"name":"A1","label":"{{function}}","function":"{{T1}} °C"},{"name":"A2","label":"{{function}}","function":"{{T2}} °C","incorrect":true},{"name":"A3","label":"{{function}}","function":"{{T3}} °C","incorrect":true}],"uniques":true},"algorithm":{"name":"trueFalse","template":"Multiple choice – standard","params":{"countCorrect":1,"countIncorrect":2,"showCheckIcon":false,
            "columns": 3
        }
    }
}</t>
  </si>
  <si>
    <t>Unas científicas preciden que el año que viene será {{T1}} °C más caluroso en la ciudad en la que vive Saúl debido al calentamiento global. Si el verano pasado la temperatura máxima fue de {{T2}} °C, ¿qué temperatura máxima habrá el próximo verano?</t>
  </si>
  <si>
    <t>La temperatura máxima será de {{A1}} °C.</t>
  </si>
  <si>
    <t>Q1= Min = 5; Max = 20; Step= 1
Q2= Min = 400; Max = 460; Step= 1</t>
  </si>
  <si>
    <t>T1 = {{Q1}}/10
T2 = {{Q2}}/10
A1 = {{T1}}+{{T2}}</t>
  </si>
  <si>
    <t>&lt;p&gt;Suma los grados Celsius.&lt;/p&gt;</t>
  </si>
  <si>
    <t>&lt;p&gt;Para calcular el aumento de temperatura, hay que sumar las dos cantidades:&lt;/p&gt;&lt;p&gt;{{T1}} + {{T2}} = {{A1}} °C&lt;/p&gt;</t>
  </si>
  <si>
    <t>{"id":"M4-MyM-8a-E-1","stimulus":"&lt;p&gt;Cientistas prevêem que no próximo ano será {{T1}} °C mais quente na cidade onde Saulo vive devido ao aquecimento global. Se no verão passado a temperatura máxima foi de {{T2}} °C, qual será a temperatura máxima no próximo verão?&lt;/p&gt;","template":"&lt;p&gt;A temperatura máxima será {{response}} °C.&lt;/p&gt;","hint":"&lt;p&gt;Some os graus Celsius.&lt;/p&gt;","feedback":"&lt;p&gt;Para calcular o aumento de temperatura, some as duas medidas:&lt;/p&gt;&lt;p style=\"text-align: center\"&gt;{{T1}} + {{T2}} = {{A1}} °C&lt;/p&gt;","seed":{"parameters":[{"name":"Q1","label":null,"min":5,"max":20,"step":1},{"name":"Q2","label":null,"min":400,"max":460,"step":1}],"calculated":[{"name":"T1","function":"Lemonlib.round({{Q1}}/10, 1)","temp":true},{"name":"T2","function":"Lemonlib.round({{Q2}}/10, 1)","temp":true},{"name":"A1","function":"Lemonlib.round({{T1}}+{{T2}}, 1)"}],"uniques":true},"algorithm":{"name":"calculateOperation","params":{"method":"equivLiteral","keyboard":"INTERMEDIATE"}}}</t>
  </si>
  <si>
    <t>El año pasado, la temperatura máxima fue de {{T1}} °C en la ciudad de Marina. Este año, la temperatura máxima ha sido de {{T2}} °C. ¿Cuánto ha subido la temperatura entre un año y otro?</t>
  </si>
  <si>
    <t>La temperatura ha subido {{A1}} °C.</t>
  </si>
  <si>
    <t>A1 = {{Q1}}/10
T2 = {{Q1}}/10+{{Q2}}/10
T1 = {{Q2}}/10</t>
  </si>
  <si>
    <t>&lt;p&gt;Resta los grados Celsius.&lt;/p&gt;</t>
  </si>
  <si>
    <t>&lt;p&gt;Para calcular la diferencia de temperatura, hay que restar las dos cantidades:&lt;/p&gt;&lt;p&gt;{{T1}} − {{T2}} = {{A1}} °C&lt;/p&gt;</t>
  </si>
  <si>
    <t>{"id":"M4-MyM-8a-E-2","stimulus":"&lt;p&gt;No ano passado, a temperatura máxima foi de {{T1}} °C na cidade em que Marina mora. Este ano, a temperatura máxima foi de {{T2}} °C. Quanto a temperatura aumentou de um ano para o outro?&lt;/p&gt;","template":"&lt;p&gt;A temperatura subiu {{response}} °C.&lt;/p&gt;","hint":"&lt;p&gt;Subtraia os graus Celsius.&lt;/p&gt;","feedback":"&lt;p&gt;Para calcular a diferença de temperatura, subtraia as duas medidas:&lt;/p&gt;&lt;p style=\"text-align: center\"&gt;{{T2}} − {{T1}} = {{A1}} °C&lt;/p&gt;","seed":{"parameters":[{"name":"Q1","label":null,"min":5,"max":20,"step":1},{"name":"Q2","label":null,"min":400,"max":460,"step":1}],"calculated":[{"name":"A1","function":"Lemonlib.round({{Q1}}/10, 1)"},{"name":"T2","function":"Lemonlib.round({{Q1}}/10+{{Q2}}/10, 1)","temp":true},{"name":"T1","function":"Lemonlib.round({{Q2}}/10, 1)","temp":true}],"uniques":true},"algorithm":{"name":"calculateOperation","params":{"method":"equivLiteral","keyboard":"INTERMEDIATE"}}}</t>
  </si>
  <si>
    <t>Debido a la acción del ser humano sobre el clima terrestre, la temperatura media del planeta subió {{T3}} °C entre los años {{T1}} y {{T2}}. Si en {{T1}} la temperatura media fue de {{T4}} °C, ¿cuál fue la temperatura media en {{T2}}?</t>
  </si>
  <si>
    <t>La temperatura media fue de {{A1}} °C.</t>
  </si>
  <si>
    <t>Q1= Min = 20; Max = 50; Step= 1
Q2= Min = 5; Max = 15; Step= 1</t>
  </si>
  <si>
    <t>T1 = 2020-{{Q1}}
T2 = {{T1}}+{{Q2}}
T3 = (50-{{Q1}})*0.02
T4 = {{Q2}}*0.02
A1 = (50-{{Q1}}+{{Q2}})*0.02</t>
  </si>
  <si>
    <t>&lt;p&gt;Para calcular el aumento de temperatura, hay que sumar las dos cantidades:&lt;/p&gt;&lt;p&gt;{{T4}} + {{T3}} = {{A1}} °C&lt;/p&gt;</t>
  </si>
  <si>
    <t>{"id":"M4-MyM-8a-E-3","stimulus":"&lt;p&gt;Devido à ação dos seres humanos sobre o clima na Terra, a temperatura média do planeta subiu {{T3}} °C entre os anos de {{T1}} e {{T2}}. Se em {{T1}} a temperatura média foi {{T4}} °C, qual foi a temperatura média em {{T2}}?&lt;/p&gt;","template":"&lt;p&gt;A temperatura média foi de {{response}} °C.&lt;/p&gt;","hint":"&lt;p&gt;Adicione os graus Celsius.&lt;/p&gt;","feedback":"&lt;p&gt;Para calcular o aumento de temperatura, some as duas medidas:&lt;/p&gt;&lt;p style=\"text-align: center\"&gt;{{T4}} + {{T3}} = {{A1}} °C&lt;/p&gt;","seed":{"parameters":[{"name":"Q1","label":null,"min":20,"max":50,"step":1},{"name":"Q2","label":null,"min":13,"max":18,"step":1}],"calculated":[{"name":"A1","function":"Lemonlib.round((50-{{Q1}}+{{Q2}})*0.02+{{Q2}}, 2)"},{"name":"T1","function":"2020-{{Q1}}","temp":true},{"name":"T2","function":"{{T1}}+{{Q2}}","temp":true},{"name":"T3","function":"Lemonlib.round((50-{{Q1}})*0.02, 2)","temp":true},{"name":"T4","function":"Lemonlib.round({{Q2}}*0.02+{{Q2}}, 2)","temp":true}],"uniques":true},"algorithm":{"name":"calculateOperation","params":{"method":"equivLiteral","keyboard":"INTERMEDIATE"}}}</t>
  </si>
  <si>
    <t>Debido a la acción del ser humano sobre el clima terrestre, la temperatura media del planeta fue de {{T3}} °C en el año {{T1}} y de {{T4}} °C en el año {{T2}}. ¿Cuánto aumentó la la temperatura entre un año y otro?</t>
  </si>
  <si>
    <t>La temperatura media subió {{A1}} °C.</t>
  </si>
  <si>
    <t>T1 = 2020-{{Q1}}
T2 = {{T1}}+{{Q2}}
T3 = (50-{{Q1}})*0.02
T4 = (50-{{Q1}}+{{Q2}})*0.02
A1 = {{Q2}}*0.02</t>
  </si>
  <si>
    <t>&lt;p&gt;Para calcular el aumento de temperatura, hay que restar las dos cantidades:&lt;/p&gt;&lt;p&gt;{{T4}} − {{T3}} = {{A1}} °C&lt;/p&gt;</t>
  </si>
  <si>
    <t>{"id":"M4-MyM-8a-E-4","stimulus":"&lt;p&gt;Devido à ação dos seres humanos sobre o clima na Terra, a temperatura média do planeta foi de {{T3}} °C no ano de {{T1}} e {{T4}} °C no ano de {{T2}}. Quanto a temperatura aumentou de um ano para o outro?&lt;/p&gt;","template":"&lt;p&gt;A temperatura média subiu {{response}} °C.&lt;/p&gt;","hint":"&lt;p&gt;Subtraia os graus Celsius.&lt;/p&gt;","feedback":"&lt;p&gt;Para calcular o aumento de temperatura, subtraia as duas medidas:&lt;/p&gt;&lt;p style=\"text-align: center\"&gt;{{T4}} − {{T3}} = {{A1}} °C&lt;/p&gt;","seed":{"parameters":[{"name":"Q1","label":null,"min":20,"max":50,"step":1},{"name":"Q2","label":null,"min":13,"max":18,"step":1}],"calculated":[{"name":"A1","function":"Lemonlib.round({{Q2}}*0.02, 2)"},{"name":"T1","function":"2020-{{Q1}}","temp":true},{"name":"T2","function":"{{T1}}+{{Q2}}","temp":true},{"name":"T3","function":"Lemonlib.round((50-{{Q1}})*0.02+{{Q2}}, 2)","temp":true},{"name":"T4","function":"Lemonlib.round((50-{{Q1}}+{{Q2}})*0.02+{{Q2}}, 2)","temp":true}],"uniques":true},"algorithm":{"name":"calculateOperation","params":{"method":"equivLiteral","keyboard":"INTERMEDIATE"}}}</t>
  </si>
  <si>
    <t>M4-MyM-9a</t>
  </si>
  <si>
    <t>Registra temperaturas máximas y mínimas diarias y elabora gráficos de columnas o tablas de datos</t>
  </si>
  <si>
    <t>Este gráfico de barras representa las temperaturas máximas por día que ha señalado la caldera de Lucía. Indica si las afirmaciones son correctas o no. 
Gráfica: 
Serie °C máximos": {{Q1}}, {{Q2}}, {{Q3}}, {{Q4}}, {{Q5}} 
Eje X: "Lunes", "Martes", "Miércoles", "Jueves", "Viernes" 
La temperatura máxima que se registró el miércoles fue de {{Q3}} °C.* 
La temperatura máxima que se registró el jueves fue de {{Q4}} °C.* 
La temperatura máxima que se registró el lunes fue de {{Q5}} °C. 
La temperatura máxima que se registró el martes fue de {{Q1}} °C. 
La temperatura máxima que se registró el viernes fue de {{Q2}} °C.
 (Se ven 3 opciones, 1 correcta)</t>
  </si>
  <si>
    <t>Q1-Q5 = Min= 40; Max= 70; Step= 5</t>
  </si>
  <si>
    <t>&lt;p&gt;La altura que alcanza cada barra representa la temperatura máxima.&lt;/p&gt;</t>
  </si>
  <si>
    <t>{"id":"M4-MyM-9a-I-1","stimulus":"&lt;p&gt;Este gráfico de barras representa as temperaturas máximas por dia registradas em uma região atingida pelas atividades de um vulcão. Indica se as afirmações estão corretas ou incorretas.&lt;/p&gt; &lt;div style=\"display:flex; justify-content:center;\"&gt;&lt;div class=\"fr-chart ct-chart ct-minor-seventh\" data-chart='{\"type\": \"bar\", \"series\": [{\"name\": \"ºC máximos\", \"data\": [{{Q1}},{{Q2}},{{Q3}},{{Q4}},{{Q5}}]}], \"labels\":[\"Segunda-feira\",\"Terça-feira\",\"Quarta-feira\",\"Quinta-feira\",\"Sexta-feira\"]}'&gt;&lt;/div&gt;&lt;/div&gt;","hint":"&lt;p&gt;A altura atingida por cada barra representa a temperatura máxima.&lt;/p&gt;","feedback":"&lt;p&gt;A altura atingida por cada barra representa a temperatura máxima.&lt;/p&gt;","seed":{"parameters":[{"name":"Q1","label":"","min":40,"max":70,"step":5},{"name":"Q2","label":"","min":40,"max":70,"step":5},{"name":"Q3","label":"","min":40,"max":70,"step":5},{"name":"Q4","label":"","min":40,"max":70,"step":5},{"name":"Q5","label":"","min":40,"max":70,"step":5}],"calculated":[{"name":"A1","label":"A temperatura máxima registrada na quarta-feira foi {{Q3}} °C."},{"name":"A2","label":"A temperatura máxima registrada na quinta-feira foi {{Q4}} °C."},{"name":"A3","label":"A temperatura máxima registrada na segunda-feira foi {{Q5}} °C.","incorrect":true},{"name":"A4","label":"A temperatura máxima registrada na terça-feira foi {{Q1}} °C.","incorrect":true},{"name":"A5","label":"A temperatura máxima registrada na sexta-feira foi {{Q2}} °C.","incorrect":true}],"uniques":true},"algorithm":{"name":"trueFalse","template":"Choice matrix – inline","params":{"countCorrect":1,"countIncorrect":2,"options":["Correta","Incorreta"]}}}</t>
  </si>
  <si>
    <t>Zoe ha creado este gráfico de barras para representar las temperaturas mínimas que ha marcado entre diario la nevera de un comercio. Indica si las afirmaciones son correctas o no. 
Gráfica: Serie "°C mínimos": {{Q1}}, {{Q2}}, {{Q3}}, {{Q4}}, {{Q5}} 
Eje X: "Lunes", "Martes", "Miércoles", "Jueves", "Viernes" 
La temperatura mínima que se registró el viernes fue de {{Q5}} °C.* 
La temperatura mínima que se registró el jueves fue de {{Q4}} °C.* 
La temperatura mínima que se registró el lunes fue de {{Q5}} °C. 
La temperatura mínima que se registró el martes fue de {{Q1}} °C. 
La temperatura mínima que se registró el miércoles fue de {{Q2}} °C. 
(Se ven 3 opciones, 1 correcta)</t>
  </si>
  <si>
    <t>Q1-Q5 = Min= 1; Max= 10; Step= 1</t>
  </si>
  <si>
    <t>&lt;p&gt;La altura que alcanza cada barra representa la temperatura mínima.&lt;/p&gt;</t>
  </si>
  <si>
    <t>{"id":"M4-MyM-9a-I-2","stimulus":"&lt;p&gt;Cristina criou este gráfico de barras para representar as temperaturas mínimas que a geladeira de uma loja marcou durante alguns dias. Indique se as afirmações estão corretas ou incorretas.&lt;/p&gt;&lt;div style=\"display:flex; justify-content:center;\"&gt;&lt;div class=\"fr-chart ct-chart ct-minor-seventh\" data-chart='{\"type\": \"bar\", \"series\": [{\"name\": \"ºC mínimos\", \"data\": [{{Q1}},{{Q2}},{{Q3}},{{Q4}},{{Q5}}]}], \"labels\":[\"Segunda-feira\",\"Terça-feira\",\"Quarta-feira\",\"Quinta-feira\",\"Sexta-feira\"]}'&gt;&lt;/div&gt;&lt;/div&gt;","hint":"&lt;p&gt;A altura atingida por cada barra representa a temperatura mínima.&lt;/p&gt;","feedback":"&lt;p&gt;A altura atingida por cada barra representa a temperatura mínima.&lt;/p&gt;","seed":{"parameters":[{"name":"Q1","label":"","min":1,"max":10,"step":1},{"name":"Q2","label":"","min":1,"max":10,"step":1},{"name":"Q3","label":"","min":1,"max":10,"step":1},{"name":"Q4","label":"","min":1,"max":10,"step":1},{"name":"Q5","label":"","min":1,"max":10,"step":1}],"calculated":[{"name":"A1","label":"A temperatura mínima registrada na sexta-feira foi {{Q5}} °C"},{"name":"A2","label":"A temperatura mínima registrada na quinta-feira foi {{Q4}} °C."},{"name":"A3","label":"A temperatura mínima registrada na segunda-feira foi {{Q5}} °C.","incorrect":true},{"name":"A4","label":"A temperatura mínima registrada na terça-feira foi {{Q1}} °C.","incorrect":true},{"name":"A5","label":"A temperatura mínima registrada na quarta-feira foi {{Q2}} °C.","incorrect":true}],"uniques":true},"algorithm":{"name":"trueFalse","template":"Choice matrix – inline","params":{"countCorrect":1,"countIncorrect":2,"options":["Correta","Incorreta"]}}}</t>
  </si>
  <si>
    <t>En un hospital se ha tomado la temperatura a cuatro pacientes. Ordena sus temperaturas de menor a mayor.
Paciente  I   Temperatura
{{N1}}                             I     {{Q6}} °C
{{N2}}                          I     {{Q7}} °C
{{N3}}                            I     {{Q8}} °C
{{N4}}                           I     {{Q9}} °C</t>
  </si>
  <si>
    <t>Q1-Q4 = Min= 34; Max= 41; Step= 1
N1-N4=List= [Borja, Carlos, Carmen, Rocío]</t>
  </si>
  <si>
    <t>A1= {{Q1}} °C
A2= {{Q2}} °C
A3= {{Q3}} °C
A4= {{Q4}} °C</t>
  </si>
  <si>
    <t>{"id":"M4-MyM-9a-I-3","stimulus":"&lt;p&gt;Três pacientes tiveram suas temperaturas medidas em um hospital. Arraste e ordene as temperaturas da mais baixa para a mais alta.&lt;/p&gt;&lt;table style=\"width: 100%;\"&gt;&lt;tbody&gt;&lt;tr&gt;&lt;td style=\"width: 50%; background-color: #72D2CD; text-align: center;\"&gt;&lt;span style=\"color: rgb(255, 255, 255);\"&gt;Paciente &amp;nbsp;&lt;/span&gt;&lt;/td&gt;&lt;td style=\"width: 50%; background-color: #72D2CD; text-align: center;\"&gt;&lt;span style=\"color: rgb(255, 255, 255);\"&gt;Temperatura&lt;/span&gt;&lt;/td&gt;&lt;/tr&gt;&lt;tr&gt;&lt;td style=\"width: 50%; text-align: center;\"&gt;{{N1}}&amp;nbsp;&lt;/td&gt;&lt;td style=\"width: 50%; text-align: center;\"&gt;{{Q1}} °C&lt;/td&gt;&lt;/tr&gt;&lt;tr&gt;&lt;td style=\"width: 50%; text-align: center;\"&gt;{{N2}}&lt;/td&gt;&lt;td style=\"width: 50%; text-align: center;\"&gt;{{Q2}} °C&lt;/td&gt;&lt;/tr&gt;&lt;tr&gt;&lt;td style=\"width: 50%; text-align: center;\"&gt;{{N3}}&lt;/td&gt;&lt;td style=\"width: 50%; text-align: center;\"&gt;{{Q3}} °C&amp;nbsp;&lt;/td&gt;&lt;/tr&gt;&lt;/tbody&gt;&lt;/table&gt;","template":"&lt;p style=\"text-align:center;\"&gt;{{response}} &lt; {{response}} &lt; {{response}}&lt;/p&gt;","hint":"&lt;p&gt;Compare os valores dígito a dígito começando da esquerda.&lt;/p&gt;","feedback":"&lt;p&gt;Compare os valores dígito a dígito começando da esquerda.&lt;/p&gt;","seed":{"parameters":[{"name":"Q1","label":null,"min":34,"max":41,"step":1},{"name":"Q2","label":null,"min":34,"max":41,"step":1},{"name":"Q3","label":null,"min":34,"max":41,"step":1},{"name":"N1","list":["Bruno","Carlos","Karina","Ricardo"]},{"name":"N2","list":["Bruno","Carlos","Karina","Ricardo"]},{"name":"N3","list":["Bruno","Carlos","Karina","Ricardo"]}],"calculated":[{"name":"A1","label":"{{function}} °C","function":"math.min({{Q1}}, {{Q2}}, {{Q3}})"},{"name":"A2","label":"{{function}} °C","function":"Lemonlib.round({{Q1}}+{{Q2}}+{{Q3}}-math.min({{Q1}}, {{Q2}}, {{Q3}})-math.max({{Q1}}, {{Q2}}, {{Q3}}), 2)"},{"name":"A3","label":"{{function}} °C","function":"math.max({{Q1}}, {{Q2}}, {{Q3}})"}],"uniques":true},"algorithm":{"name":"calculateOperation","template":"Cloze with drag &amp; drop","params":{"keyboard":"INTERMEDIATE"}}}</t>
  </si>
  <si>
    <t xml:space="preserve">Observa este gráfico en el que se representan las temperaturas mínimas y máximas durante tres meses en {{N1}} y {{N2}}. Después, completa la tabla según la información del gráfico.
Gráfica:
Serie °{{N1}}": {{Q1}}, {{Q2}}, {{Q3}},
Serie °{{N2}}":  {{Q4}}, {{Q5}}, {{Q6}}
Eje X: Abril, Mayo, Junio
</t>
  </si>
  <si>
    <t>(TABLA)
Mes | {{N1}} | {{N2}}
Abril  |     {{Q1}} °C      | {{A1}} °C
Mayo |      {{A2}} °C    |  {{Q5}} °C
Junio  |      {{A3}} °C    |  {{Q5}} °C</t>
  </si>
  <si>
    <t>Q1-Q3 = Min= 8; Max = 15; Step= 1
Q4-Q6 = Min = 20; Max = 30; Step= 1
N1-N2: Roma, Londres, Madrid, París, Berlín</t>
  </si>
  <si>
    <t>A1= {{Q4}}
A2= {{Q2}}
A3= {{Q3}}</t>
  </si>
  <si>
    <t>&lt;p&gt;La altura que alcanza cada barra representa qué temperatura hizo cada mes en {{N1}} y {{N2}}.&lt;/p&gt;</t>
  </si>
  <si>
    <t>{"id":"M4-MyM-9a-E-1","stimulus":"&lt;p&gt;Veja este gráfico que traça as temperaturas mínima e máxima por três meses em {{N1}} e {{N2}}. Em seguida, complete a tabela com base nas informações do gráfico.&lt;/p&gt;&lt;div style=\"display:flex; justify-content: center;\"&gt;&lt;div class=\"fr-chart ct-chart ct-minor-seventh\" data-chart='{\"type\": \"bar\", \"series\": [{\"name\": \"{{N1}}\", \"data\": [{{Q1}},{{Q2}},{{Q3}}]},{\"name\": \"{{N2}}\", \"data\": [{{Q4}},{{Q5}},{{Q6}}]}], \"labels\":[\"Abril\",\"Maio\",\"Junho\"]}'&gt;&lt;/div&gt;&lt;/div&gt;","template":"&lt;table style=\"width: 100%;\"&gt;&lt;tbody&gt;&lt;tr&gt;&lt;td style=\"width: 33.3%; text-align: center; background-color: #9FC1FD;\"&gt;&lt;strong&gt;&lt;span style=\"color: rgb(255, 255, 255);\"&gt;Mês&lt;/span&gt;&lt;/strong&gt;&lt;/td&gt;&lt;td style=\"width: 33.3%; text-align: center; background-color: #9FC1FD;\"&gt;&lt;strong&gt;&lt;span style=\"color: rgb(255, 255, 255);\"&gt;{{N1}}&lt;/span&gt;&lt;/strong&gt;&lt;/td&gt;&lt;td style=\"width: 33.3%; text-align: center; background-color: #9FC1FD;\"&gt;&lt;strong&gt;&lt;span style=\"color: rgb(255, 255, 255);\"&gt;{{N2}}&lt;/span&gt;&lt;/strong&gt;&lt;/td&gt;&lt;/tr&gt;&lt;tr&gt;&lt;td style=\"width: 33.3%; text-align: center;\"&gt;Abril&lt;/td&gt;&lt;td style=\"width: 33.3%; text-align: center;\"&gt;{{Q1}} ºC&lt;/td&gt;&lt;td style=\"width: 33.3%; text-align: center;\"&gt;{{response}} ºC&lt;/td&gt;&lt;/tr&gt;&lt;tr&gt;&lt;td style=\"width: 33.3%; text-align: center;\"&gt;Maio&lt;/td&gt;&lt;td style=\"width: 33.3%; text-align: center;\"&gt;{{response}} ºC&lt;/td&gt;&lt;td style=\"width: 33.3%; text-align: center;\"&gt;{{Q5}} ºC&lt;/td&gt;&lt;/tr&gt;&lt;tr&gt;&lt;td style=\"width: 33.3%; text-align: center;\"&gt;Junho&lt;/td&gt;&lt;td style=\"width: 33.3%; text-align: center;\"&gt;{{response}} ºC&lt;/td&gt;&lt;td style=\"width: 33.3%; text-align: center;\"&gt;{{Q6}} ºC&lt;/td&gt;&lt;/tr&gt;&lt;/tbody&gt;&lt;/table&gt;","hint":"&lt;p&gt;A altura que cada barra atinge representa a temperatura em cada mês em {{N1}} a {{N2}}.&lt;/p&gt;","feedback":"&lt;p&gt;A altura que cada barra atinge representa a temperatura em cada mês em {{N1}} a {{N2}}.&lt;/p&gt;","seed":{"parameters":[{"name":"Q1","label":null,"min":8,"max":15,"step":1},{"name":"Q2","label":null,"min":8,"max":15,"step":1},{"name":"Q3","label":null,"min":8,"max":15,"step":1},{"name":"Q4","label":null,"min":20,"max":30,"step":1},{"name":"Q5","label":null,"min":20,"max":30,"step":1},{"name":"Q6","label":null,"min":20,"max":30,"step":1},{"name":"N1","label":null,"list":["Roma","Londres","Madri","Paris","Berlim"]},{"name":"N2","label":null,"list":["Roma","Londres","Madri","Paris","Berlim"]}],"calculated":[{"name":"A1","label":"{{function}}","function":"{{Q4}}"},{"name":"A2","label":"{{function}}","function":"{{Q2}}"},{"name":"A3","label":"{{function}}","function":"{{Q3}}"}],"uniques":true},"algorithm":{"name":"calculateOperation","params":{"method":"equivLiteral","keyboard":"NUMERICAL"}}}</t>
  </si>
  <si>
    <t>El termostato de la casa de Daniel está roto y a cada hora marca una temperatura distinta. Observa este gráfico en el que se representan las temperaturas marcadas a horas distintas y completa la tabla según la información del gráfico.
Gráfica: Serie "Temperatura": {{Q1}}, {{Q2}}, {{Q3}}, {{Q4}}, {{Q5}}
Eje X: "{{Q6}}:00 h", "{{T1}}:00 h", "{{T2}}:00 h", "{{T3}}:00 h", "{{T4}}:00 h"</t>
  </si>
  <si>
    <t>(TABLA)
Hora | Temperatura
{{T1}}  |     {{A1}} °C
{{T3}} |      {{A2}} °C 
{{T4}} |      {{A3}} °C</t>
  </si>
  <si>
    <t>Q1-Q5 = Min= 15; Max= = 30; Step= 1
Q6 = Min= 1; Max = 18; Step= 1</t>
  </si>
  <si>
    <t>T1={{Q6}}+1
T2={{Q6}}+2
T3={{Q6}}+3
T4={{Q6}}+4
A1= {{Q2}}
A2= {{Q4}}
A3= {{Q5}}</t>
  </si>
  <si>
    <t>&lt;p&gt;La altura que alcanza cada barra representa qué temperatura hizo a esa hora.&lt;/p&gt;</t>
  </si>
  <si>
    <t>{"id":"M4-MyM-9a-E-2","stimulus":"&lt;p&gt;O ar condicionado da casa de Daniel está quebrado e mostra uma temperatura diferente a cada hora. Veja este gráfico que mostra as temperaturas mostradas em diferentes horários e complete a tabela com base nas informações do gráfico.&lt;/p&gt;&lt;div style=\"display:flex; justify-content: center;\"&gt;&lt;div class=\"fr-chart ct-chart ct-minor-seventh\" data-chart='{\"type\": \"bar\", \"series\": [{\"name\": \"Temperatura\", \"data\": [{{Q1}},{{Q2}},{{Q3}},{{Q4}},{{Q5}}]}], \"labels\":[\"{{Q6}}:00 h\",\"{{T1}}:00 h\",\"{{T2}}:00 h\",\"{{T3}}:00 h\",\"{{T4}}:00 h\"]}'&gt;&lt;/div&gt;&lt;/div&gt;","template":"&lt;table style=\"width: 100%;\"&gt;&lt;tbody&gt;&lt;tr&gt;&lt;td style=\"width: 50%; background-color: #72D2CD; text-align: center;\"&gt;&lt;span style=\"color: rgb(255, 255, 255);\"&gt;Hora&lt;/span&gt;&lt;/td&gt;&lt;td style=\"width: 50%; background-color: #72D2CD; text-align: center;\"&gt;&lt;span style=\"color: rgb(255, 255, 255);\"&gt;Temperatura&lt;/span&gt;&lt;/td&gt;&lt;/tr&gt;&lt;tr&gt;&lt;td style=\"width: 50%; text-align: center;\"&gt;{{T1}}:00 h&lt;/td&gt;&lt;td style=\"width: 50%; text-align: center;\"&gt;{{response}} °C&lt;/td&gt;&lt;/tr&gt;&lt;tr&gt;&lt;td style=\"width: 50%; text-align: center;\"&gt;{{T3}}:00 h&lt;/td&gt;&lt;td style=\"width: 50%; text-align: center;\"&gt;{{response}} °C&lt;/td&gt;&lt;/tr&gt;&lt;tr&gt;&lt;td style=\"width: 50%; text-align: center;\"&gt;{{T4}}:00 h&lt;/td&gt;&lt;td style=\"width: 50%; text-align: center;\"&gt;{{response}} °C&amp;nbsp;&lt;/td&gt;&lt;/tr&gt;&lt;/tbody&gt;&lt;/table&gt;","hint":"&lt;p&gt;A altura que cada barra atinge representa a temperatura que estava naquele momento.&lt;/p&gt;","feedback":"&lt;p&gt;A altura que cada barra atinge representa a temperatura que estava naquele momento.&lt;/p&gt;","seed":{"parameters":[{"name":"Q1","label":null,"min":15,"max":30,"step":1},{"name":"Q2","label":null,"min":15,"max":30,"step":1},{"name":"Q3","label":null,"min":15,"max":30,"step":1},{"name":"Q4","label":null,"min":15,"max":30,"step":1},{"name":"Q5","label":null,"min":15,"max":30,"step":1},{"name":"Q6","label":null,"min":1,"max":18,"step":1}],"calculated":[{"name":"T1","function":"{{Q6}}+1","temp":true},{"name":"T2","function":"{{Q6}}+2","temp":true},{"name":"T3","function":"{{Q6}}+3","temp":true},{"name":"T4","function":"{{Q6}}+4","temp":true},{"name":"A1","label":"{{function}}","function":"{{Q2}}"},{"name":"A2","label":"{{function}}","function":"{{Q4}}"},{"name":"A3","label":"{{function}}","function":"{{Q5}}"}],"uniques":true},"algorithm":{"name":"calculateOperation","params":{"method":"equivLiteral","keyboard":"NUMERICAL"}}}</t>
  </si>
  <si>
    <t>Dos especialistas han tomado la temperatura de dos ríos en sus tres cursos. Observa este gráfico que recoge la temperatura de ambos ríos y completa la tabla según la información del gráfico.
Gráfica:
Serie "Río 1": {{Q1}}, {{Q2}}, {{Q3}}
Serie °Río 2":  {{Q4}}, {{Q5}}, {{Q6}}
Eje X: Curso alto, Curso medio, Curso bajo</t>
  </si>
  <si>
    <t>(TABLA)
Curso | Río 1 | Río 2
Bajo  |     {{A1}} °C      | {{Q3}} °C
Medio |      {{A2}} °C    |  {{Q5}} °C
Alto  |      {{Q3}} °C    |  {{A3}} °C</t>
  </si>
  <si>
    <t>Q1 y Q4 = Min = 1; Max = 7; Step= 1
Q2 y Q5 = Min = 8; Max = 13; Step= 1
Q3 y Q6 = Min = 14; Max = 20; Step= 1</t>
  </si>
  <si>
    <t>A1= {{Q1}}
A2= {{Q2}}
A3= {{Q6}}</t>
  </si>
  <si>
    <t>&lt;p&gt;La altura que alcanza cada barra representa qué temperatura había en el río en cierto curso.&lt;/p&gt;</t>
  </si>
  <si>
    <t>{
    "id": "M4-MyM-9a-E-3",
    "stimulus": "&lt;p&gt;Dois especialistas mediram a temperatura de dois rios em seus três trechos. Observe este gráfico que mostra as temperaturas obtidas rios e complete a tabela de acordo com as informações do gráfico.&lt;/p&gt;&lt;div style=\"display:flex; justify-content: center;\"&gt;&lt;div class=\"fr-chart ct-chart ct-minor-seventh\" data-chart='{\"type\": \"bar\", \"series\": [{\"name\": \"Rio 1\", \"data\": [{{Q1}},{{Q2}},{{Q3}}]},{\"name\": \"Rio 2\", \"data\": [{{Q4}},{{Q5}},{{Q6}}]}], \"labels\":[\"Trecho baixo\",\"Trecho médio\",\"Trecho alto\"],\"options\": {\"axisY\": {\"onlyInteger\": true}}}'&gt;&lt;/div&gt;&lt;/div&gt;",
    "template": "&lt;table style=\"width: 100%;\"&gt;&lt;tbody&gt;&lt;tr&gt;&lt;td style=\"width: 33.3%; text-align: center; background-color: #72D2CD;\"&gt;&lt;strong&gt;&lt;span style=\"color: rgb(255, 255, 255);\"&gt;Trecho&lt;/span&gt;&lt;/strong&gt;&lt;/td&gt;&lt;td style=\"width: 33.3%; text-align: center; background-color: #72D2CD;\"&gt;&lt;strong&gt;&lt;span style=\"color: rgb(255, 255, 255);\"&gt;Rio 1&lt;/span&gt;&lt;/strong&gt;&lt;/td&gt;&lt;td style=\"width: 33.3%; text-align: center; background-color: #72D2CD;\"&gt;&lt;strong&gt;&lt;span style=\"color: rgb(255, 255, 255);\"&gt;Rio 2&lt;/span&gt;&lt;/strong&gt;&lt;/td&gt;&lt;/tr&gt;&lt;tr&gt;&lt;td style=\"width: 33.3%; text-align: center;\"&gt;Baixo&lt;/td&gt;&lt;td style=\"width: 33.3%; text-align: center;\"&gt;{{response}} ºC&lt;/td&gt;&lt;td style=\"width: 33.3%; text-align: center;\"&gt;{{Q4}} ºC&lt;/td&gt;&lt;/tr&gt;&lt;tr&gt;&lt;td style=\"width: 33.3%; text-align: center;\"&gt;Médio&lt;/td&gt;&lt;td style=\"width: 33.3%; text-align: center;\"&gt;{{response}} ºC&lt;/td&gt;&lt;td style=\"width: 33.3%; text-align: center;\"&gt;{{Q5}} ºC&lt;/td&gt;&lt;/tr&gt;&lt;tr&gt;&lt;td style=\"width: 33.3%; text-align: center;\"&gt;Alto&lt;/td&gt;&lt;td style=\"width: 33.3%; text-align: center;\"&gt;{{Q3}} ºC&lt;/td&gt;&lt;td style=\"width: 33.3%; text-align: center;\"&gt;{{response}} ºC&lt;/td&gt;&lt;/tr&gt;&lt;/tbody&gt;&lt;/table&gt;",
    "hint": "&lt;p&gt;A altura que cada barra atinge representa a temperatura que estava no rio em um determinado trecho.&lt;/p&gt;",
    "feedback": "&lt;p&gt;A altura que cada barra atinge representa a temperatura que estava no rio em um determinado trecho.&lt;/p&gt;",
    "seed": {
        "parameters": [
            {
                "name": "Q1",
                "label": null,
                "min": 1,
                "max": 7,
                "step": 1
            },
            {
                "name": "Q2",
                "label": null,
                "min": 8,
                "max": 13,
                "step": 1
            },
            {
                "name": "Q3",
                "label": null,
                "min": 14,
                "max": 20,
                "step": 1
            },
            {
                "name": "Q4",
                "label": null,
                "min": 1,
                "max": 7,
                "step": 1
            },
            {
                "name": "Q5",
                "label": null,
                "min": 8,
                "max": 13,
                "step": 1
            },
            {
                "name": "Q6",
                "label": null,
                "min": 14,
                "max": 20,
                "step": 1
            }
        ],
        "calculated": [
            {
                "name": "A1",
                "label": "{{function}}",
                "function": "{{Q1}}"
            },
            {
                "name": "A2",
                "label": "{{function}}",
                "function": "{{Q2}}"
            },
            {
                "name": "A3",
                "label": "{{function}}",
                "function": "{{Q6}}"
            }
        ],
        "uniques": true
    },
    "algorithm": {
        "name": "calculateOperation",
        "params": {
            "method": "equivLiteral",
            "keyboard": "NUMERICAL"
        }
    }
}</t>
  </si>
  <si>
    <t>M4-G-15a</t>
  </si>
  <si>
    <t>Diferencia rectas y segmentos de recta</t>
  </si>
  <si>
    <t>Selecciona la recta.
M4-G-15a-1*
M4-G-15a-2*
M4-G-15a-3
M4-G-15a-4
(se ven 3)</t>
  </si>
  <si>
    <t>Click</t>
  </si>
  <si>
    <t>&lt;p&gt;Una &lt;b&gt;recta&lt;/b&gt; es una sucesión de puntos en la misma dirección sin principio o fin. Un &lt;b&gt;segmento&lt;/b&gt; es un fragmento de recta comprendido entre dos puntos.&lt;/p&gt;</t>
  </si>
  <si>
    <t>&lt;p&gt;Una &lt;b&gt;recta&lt;/b&gt; es una sucesión de puntos en la misma dirección sin principio o fin.&lt;/p&gt;&lt;p&gt;Un &lt;b&gt;segmento&lt;/b&gt; es un fragmento de recta comprendido entre dos puntos.&lt;/p&gt;</t>
  </si>
  <si>
    <t>Geometría</t>
  </si>
  <si>
    <t>{"id":"M4-G-15a-I-1","stimulus":"&lt;p&gt;Selecione a reta.&lt;/p&gt;","hint":"&lt;p&gt;Uma &lt;b&gt;reta&lt;/b&gt; é uma sucessão de pontos na mesma direção sem início e fim.&lt;/p&gt;&lt;p&gt;Um &lt;b&gt;segmento&lt;/b&gt; de reta é uma parte da reta e está delimitado por dois pontos.&lt;/p&gt;","feedback":"&lt;p&gt;Uma &lt;b&gt;reta&lt;/b&gt; é uma sucessão de pontos na mesma direção sem início e fim.&lt;/p&gt;&lt;p&gt;Um &lt;b&gt;segmento&lt;/b&gt; de reta é uma parte da reta e está delimitado por dois pontos.&lt;/p&gt;","seed":{"parameters":[],"calculated":[{"name":"A1","label":"&lt;div style=\"display:flex; justify-content:center;\"&gt;&lt;img src=\"https://blueberry-assets.oneclick.es/M4_G_15a_1.svg\" width=\"300\"&gt;&lt;/img&gt;&lt;/div&gt;"},{"name":"A2","label":"&lt;div style=\"display:flex; justify-content:center;\"&gt;&lt;img src=\"https://blueberry-assets.oneclick.es/M4_G_15a_2.svg\" width=\"300\"&gt;&lt;/img&gt;&lt;/div&gt;"},{"name":"A3","label":"&lt;div style=\"display:flex; justify-content:center;\"&gt;&lt;img src=\"https://blueberry-assets.oneclick.es/M4_G_15a_3.svg\" width=\"300\"&gt;&lt;/img&gt;&lt;/div&gt;","incorrect":true},{"name":"A4","label":"&lt;div style=\"display:flex; justify-content:center;\"&gt;&lt;img src=\"https://blueberry-assets.oneclick.es/M4_G_15a_4.svg\" width=\"300\"&gt;&lt;/img&gt;&lt;/div&gt;","incorrect":true}],"uniques":true},"algorithm":{"name":"trueFalse","template":"Multiple choice – standard","params":{"countCorrect":1,"countIncorrect":2,"showCheckIcon":false,"columns":3}}}</t>
  </si>
  <si>
    <t>Selecciona el segmento.
M4-G-15a-1
M4-G-15a-2
M4-G-15a-3*
M4-G-15a-4*
(se ven 3)</t>
  </si>
  <si>
    <t>{"id":"M4-G-15a-I-2","stimulus":"&lt;p&gt;Selecione o segmento de reta.&lt;/p&gt;","hint":"&lt;p&gt;Uma &lt;b&gt;reta&lt;/b&gt; é uma sucessão de pontos na mesma direção sem início e fim.&lt;/p&gt;&lt;p&gt;Um &lt;b&gt;segmento&lt;/b&gt; de reta é uma parte da reta e está delimitado por dois pontos.&lt;/p&gt;","feedback":"&lt;p&gt;Uma &lt;b&gt;reta&lt;/b&gt; é uma sucessão de pontos na mesma direção sem início e fim.&lt;/p&gt;&lt;p&gt;Um &lt;b&gt;segmento&lt;/b&gt; de reta é uma parte da reta e está delimitado por dois pontos.&lt;/p&gt;","seed":{"parameters":[],"calculated":[{"name":"A1","label":"&lt;div style=\"display:flex; justify-content:center;\"&gt;&lt;img src=\"https://blueberry-assets.oneclick.es/M4_G_15a_1.svg\" width=\"300\"&gt;&lt;/img&gt;&lt;/div&gt;","incorrect":true},{"name":"A2","label":"&lt;div style=\"display:flex; justify-content:center;\"&gt;&lt;img src=\"https://blueberry-assets.oneclick.es/M4_G_15a_2.svg\" width=\"300\"&gt;&lt;/img&gt;&lt;/div&gt;","incorrect":true},{"name":"A3","label":"&lt;div style=\"display:flex; justify-content:center;\"&gt;&lt;img src=\"https://blueberry-assets.oneclick.es/M4_G_15a_3.svg\" width=\"300\"&gt;&lt;/img&gt;&lt;/div&gt;"},{"name":"A4","label":"&lt;div style=\"display:flex; justify-content:center;\"&gt;&lt;img src=\"https://blueberry-assets.oneclick.es/M4_G_15a_4.svg\" width=\"300\"&gt;&lt;/img&gt;&lt;/div&gt;"}],"uniques":true},"algorithm":{"name":"trueFalse","template":"Multiple choice – standard","params":{"countCorrect":1,"countIncorrect":2,"showCheckIcon":false,"columns":3}}}</t>
  </si>
  <si>
    <t>Escribe el nombre de las siguientes líneas.</t>
  </si>
  <si>
    <t>{{Q1}} | {{Q2}}
{{A1}} | {{A2}}</t>
  </si>
  <si>
    <t>Si</t>
  </si>
  <si>
    <t>Q1 = M4-G-15a-1, M4-G-15a-2
Q2 = M4-G-15a-3, M4-G-15a-4</t>
  </si>
  <si>
    <t>A1 = "Recta"
A2 = "Segmento"</t>
  </si>
  <si>
    <t>{
    "id": "M4-G-15a-E-1",
    "stimulus": "&lt;p&gt;Escreva o nome das seguintes linhas.&lt;/p&gt;",
    "template": "&lt;table style=\"width: 100%;\"&gt;&lt;tbody&gt;&lt;tr&gt;&lt;td style=\"width: 50%; text-align: center; vertical-align: middle; border: none;\"&gt;&lt;div style=\"display:flex; justify-content:center;\"&gt;&lt;img src=\"https://blueberry-assets.oneclick.es/{{Q1}}\" width=\"300\"&gt;&lt;/img&gt;&lt;/div&gt;&lt;/td&gt;&lt;td style=\"width: 50%; text-align: center; vertical-align: middle; border: none;\"&gt;&lt;div style=\"display:flex; justify-content:center;\"&gt;&lt;img src=\"https://blueberry-assets.oneclick.es/{{Q2}}\" width=\"300\"&gt;&lt;/img&gt;&lt;/div&gt;&lt;/td&gt;&lt;/tr&gt;&lt;tr&gt;&lt;td style=\"width: 50%; text-align: center; vertical-align: middle; border: none;\"&gt;{{response}}&lt;/td&gt;&lt;td style=\"width: 50%; text-align: center; vertical-align: middle; border: none;\"&gt;{{response}}&lt;/td&gt;&lt;/tr&gt;&lt;/tbody&gt;&lt;/table&gt;",
    "hint": "&lt;p&gt;Uma &lt;b&gt;reta&lt;/b&gt; é uma sucessão de pontos na mesma direção sem início e fim.&lt;/p&gt;&lt;p&gt;Um &lt;b&gt;segmento&lt;/b&gt; de reta é uma parte da reta e está delimitado por dois pontos.&lt;/p&gt;",
    "feedback": "&lt;p&gt;Uma &lt;b&gt;reta&lt;/b&gt; é uma sucessão de pontos na mesma direção sem início e fim.&lt;/p&gt;&lt;p&gt;Um &lt;b&gt;segmento&lt;/b&gt; de reta é uma parte da reta e está delimitado por dois pontos.&lt;/p&gt;",
    "seed": {
        "parameters": [
            {
                "name": "Q1",
                "label": null,
                "list": [
                    "M4_G_15a_1.svg",
                    "M4_G_15a_2.svg"
                ]
            },
            {
                "name": "Q2",
                "label": null,
                "list": [
                    "M4_G_15a_3.svg",
                    "M4_G_15a_4.svg"
                ]
            }
        ],
        "calculated": [
            {
                "name": "A1",
                "label": "Reta"
            },
            {
                "name": "A2",
                "label": "Segmento"
            }
        ],
        "uniques": true
    },
    "algorithm": {
        "name": "calculateOperation",
        "template": "Cloze with text"
    }
}</t>
  </si>
  <si>
    <t>{{Q1}} | {{Q2}}
{{A1}}  | {{A2}}</t>
  </si>
  <si>
    <t>Q1 = M4-G-15a-3, M4-G-15a-4
Q2 = M4-G-15a-1, M4-G-15a-2</t>
  </si>
  <si>
    <t>A1 = "Segmento"
A2 = "Recta"</t>
  </si>
  <si>
    <t>{
    "id": "M4-G-15a-E-2",
    "stimulus": "&lt;p&gt;Escreva o nome das seguintes linhas.&lt;/p&gt;",
    "template": "&lt;table style=\"width: 100%;\"&gt;&lt;tbody&gt;&lt;tr&gt;&lt;td style=\"width: 50%; text-align: center; vertical-align: middle; border: none;\"&gt;&lt;div style=\"display:flex; justify-content:center;\"&gt;&lt;img src=\"https://blueberry-assets.oneclick.es/{{Q1}}\" width=\"300\"&gt;&lt;/img&gt;&lt;/div&gt;&lt;/td&gt;&lt;td style=\"width: 50%; text-align: center; vertical-align: middle; border: none;\"&gt;&lt;div style=\"display:flex; justify-content:center;\"&gt;&lt;img src=\"https://blueberry-assets.oneclick.es/{{Q2}}\" width=\"300\"&gt;&lt;/img&gt;&lt;/div&gt;&lt;/td&gt;&lt;/tr&gt;&lt;tr&gt;&lt;td style=\"width: 50%; text-align: center; vertical-align: middle; border: none;\"&gt;{{response}}&lt;/td&gt;&lt;td style=\"width: 50%; text-align: center; vertical-align: middle; border: none;\"&gt;{{response}}&lt;/td&gt;&lt;/tr&gt;&lt;/tbody&gt;&lt;/table&gt;",
    "hint": "&lt;p&gt;Uma &lt;b&gt;reta&lt;/b&gt; é uma sucessão de pontos na mesma direção sem início e fim.&lt;/p&gt;&lt;p&gt;Um &lt;b&gt;segmento&lt;/b&gt; de reta é uma parte da reta e está delimitado por dois pontos.&lt;/p&gt;",
    "feedback": "&lt;p&gt;Uma &lt;b&gt;reta&lt;/b&gt; é uma sucessão de pontos na mesma direção sem início e fim.&lt;/p&gt;&lt;p&gt;Um &lt;b&gt;segmento&lt;/b&gt; de reta é uma parte da reta e está delimitado por dois pontos.&lt;/p&gt;",
    "seed": {
        "parameters": [
            {
                "name": "Q1",
                "label": null,
                "list": [
                    "M4_G_15a_3.svg",
                    "M4_G_15a_4.svg"
                ]
            },
            {
                "name": "Q2",
                "label": null,
                "list": [
                    "M4_G_15a_1.svg",
                    "M4_G_15a_2.svg"
                ]
            }
        ],
        "calculated": [
            {
                "name": "A1",
                "label": "Segmento"
            },
            {
                "name": "A2",
                "label": "Reta"
            }
        ],
        "uniques": true
    },
    "algorithm": {
        "name": "calculateOperation",
        "template": "Cloze with text"
    }
}</t>
  </si>
  <si>
    <t>M4-G-16a</t>
  </si>
  <si>
    <t>Diferencia rectas paralelas, perpendiculares y oblicuas</t>
  </si>
  <si>
    <t>Observa la imagen y determina si las siguientes afirmaciones son verdaderas o falsas.
M4-G-16a-1 (las etiquetas de las letras tienen que estar en cursiva)
La recta &lt;i&gt;{{Q1}}&lt;/i&gt; es paralela a la recta &lt;i&gt;{{Q2}}.&lt;/i&gt;*
La recta &lt;i&gt;{{Q2}}&lt;/i&gt; es paralela a la recta &lt;i&gt;{{Q1}}.&lt;/i&gt;*
La recta &lt;i&gt;{{Q4}}&lt;/i&gt; es perpendicular a la recta &lt;i&gt;{{Q1}}.&lt;/i&gt;*
La recta &lt;i&gt;{{Q2}}&lt;/i&gt; es perpendicular a la recta &lt;i&gt;{{Q4}}.&lt;/i&gt;*
La recta &lt;i&gt;{{Q1}}&lt;/i&gt; y la recta &lt;i&gt;{{Q3}}&lt;/i&gt; son oblicuas.*
La recta &lt;i&gt;{{Q3}}&lt;/i&gt; y la recta &lt;i&gt;{{Q2}}&lt;/i&gt; son oblicuas.*
La recta &lt;i&gt;{{Q3}}&lt;/i&gt; es paralela a la recta &lt;i&gt;{{Q4}}.&lt;/i&gt;
La recta &lt;i&gt;{{Q1}}&lt;/i&gt; es paralela a la recta &lt;i&gt;{{Q4}}.&lt;/i&gt;
La recta &lt;i&gt;{{Q1}}&lt;/i&gt; es perpendicular a la recta &lt;i&gt;{{Q2}}.&lt;/i&gt;
La recta &lt;i&gt;{{Q3}}&lt;/i&gt; es perpendicular a la recta &lt;i&gt;{{Q2}}.&lt;/i&gt;
La recta &lt;i&gt;{{Q4}}&lt;/i&gt; y la recta &lt;i&gt;{{Q1}}&lt;/i&gt; son oblicuas.
La recta &lt;i&gt;{{Q2}}&lt;/i&gt; y la recta &lt;i&gt;{{Q1}}&lt;/i&gt; son oblicuas.
(Se ven 3, 2 correctas)</t>
  </si>
  <si>
    <t>Q1 = List = a, b, c, d
Q2 = List = a, b, c, d
Q3 = List = a, b, c, d
Q4 = List = a, b, c, d</t>
  </si>
  <si>
    <t>Las rectas pueden ser paralelas o secantes. Las rectas secantes pueden ser perpendiculares u oblicuas.</t>
  </si>
  <si>
    <t>&lt;p&gt;Las &lt;b&gt;rectas paralelas&lt;/b&gt; no tienen puntos en común.&lt;/p&gt;&lt;p&gt;Las &lt;b&gt;rectas perpendiculares&lt;/b&gt; se cortan en un punto y forman ángulos rectos.&lt;/p&gt;&lt;p&gt;Las &lt;b&gt;rectas oblicuas&lt;/b&gt; se cortan en un punto y no forman ángulos rectos.&lt;/p&gt;
A7 = Las rectas &lt;i&gt;{{Q3}}&lt;/i&gt; y &lt;i&gt;{{Q4}}&lt;/i&gt; son oblicuas.
A8 = Las rectas &lt;i&gt;{{Q1}}&lt;/i&gt; y &lt;i&gt;{{Q4}}&lt;/i&gt; son perpendiculares.
A9 = Las rectas &lt;i&gt;{{Q1}}&lt;/i&gt; y &lt;i&gt;{{Q2}}&lt;/i&gt; son paralelas.
A10 = Las rectas &lt;i&gt;{{Q3}}&lt;/i&gt; y &lt;i&gt;{{Q2}}&lt;/i&gt; son oblicuas.
A11 = Las rectas &lt;i&gt;{{Q4}}&lt;/i&gt; y &lt;i&gt;{{Q1}}&lt;/i&gt; son perpendiculares.
A12 = Las rectas &lt;i&gt;{{Q2}}&lt;/i&gt; y &lt;i&gt;{{Q1}}&lt;/i&gt; son paralelas.</t>
  </si>
  <si>
    <t>{"id":"M4-G-16a-I-1","stimulus":"&lt;p&gt;Observe a imagem e determine se as seguintes afirmações são verdadeiras ou falsas.&lt;/p&gt;&lt;div style=\"display:flex; justify-content:center;\"&gt;&lt;div class=\"lemo-fixed-to-responsive\" style=\"max-width: 300px;max-height: 240px;position: relative;width: 100%;display: inline-block;\"&gt;&lt;img src=\"https://blueberry-assets.oneclick.es/M4_G_16a_1.svg\" alt=\"\" tabindex=\"0\"&gt;&lt;/img&gt;&lt;div class=\"lemo-graphie-container\" style=\"position: absolute;top: 0;left: 0;width: 100%;height: 100%;\"&gt;&lt;div class=\"lemo-graphie\" style=\"position: relative; width: 100%; height: 100%;\"&gt;&lt;span class=\"lemo-graphie-label\" style=\"position: absolute; left: 25.4450%; top: 11%;\"&gt;&lt;i&gt;{{Q1}}&lt;/i&gt;&lt;/span&gt;&lt;span class=\"lemo-graphie-label\" style=\"position: absolute; left: 51.9350%; top: 11%;\"&gt;&lt;i&gt;{{Q2}}&lt;/i&gt;&lt;/span&gt;&lt;span class=\"lemo-graphie-label\" style=\"position: absolute; left: 86%; top: 70%;\"&gt;&lt;i&gt;{{Q4}}&lt;/i&gt;&lt;/span&gt;&lt;span class=\"lemo-graphie-label\" style=\"position: absolute; left: 85%; top: 20%;\"&gt;&lt;i&gt;{{Q3}}&lt;/i&gt;&lt;/span&gt;&lt;/div&gt;&lt;/div&gt;&lt;/div&gt;&lt;/div&gt;","hint":"&lt;p&gt;As retas podem ser paralelas ou secantes. As retas secantes podem ser perpendiculares ou oblíquas.&lt;/p&gt;","feedback":"&lt;p&gt;&lt;b&gt;Retas paralelas&lt;/b&gt; não têm pontos comuns.&lt;/p&gt;&lt;p&gt;&lt;b&gt;Retas perpendiculares&lt;/b&gt; se cruzam em um ponto e formam ângulos retos entre si.&lt;/p&gt;&lt;p&gt;&lt;b &gt; Retas oblíquas&lt;/b&gt; se cruzam em um ponto e não formam ângulos retos entre si.&lt;/p&gt;","seed":{"parameters":[{"name":"Q1","label":null,"list":["a","b","c","d"]},{"name":"Q2","label":null,"list":["a","b","c","d"]},{"name":"Q3","label":null,"list":["a","b","c","d"]},{"name":"Q4","label":null,"list":["a","b","c","d"]}],"calculated":[{"name":"A1","label":"A reta &lt;i&gt;{{Q1}}&lt;/i&gt; é paralela à reta &lt;i&gt;{{Q2}}.&lt;/i&gt;"},{"name":"A2","label":"A reta &lt;i&gt;{{Q2}}&lt;/i&gt; é paralela à reta &lt;i&gt;{{Q1}}.&lt;/i&gt;"},{"name":"A3","label":"A reta &lt;i&gt;{{Q4}}&lt;/i&gt; é perpendicular à reta &lt;i&gt;{{Q1}}.&lt;/i&gt;"},{"name":"A4","label":"A reta &lt;i&gt;{{Q2}}&lt;/i&gt; é perpendicular à reta &lt;i&gt;{{Q4}}.&lt;/i&gt;"},{"name":"A5","label":"A reta &lt;i&gt;{{Q1}}&lt;/i&gt; e a reta &lt;i&gt;{{Q3}}&lt;/i&gt; são oblíquas."},{"name":"A6","label":"A reta &lt;i&gt;{{Q3}}&lt;/i&gt; e a reta &lt;i&gt;{{Q2}}&lt;/i&gt; são oblíquas."},{"name":"A7","label":"A reta &lt;i&gt;{{Q3}}&lt;/i&gt; é paralela à reta &lt;i&gt;{{Q4}}.&lt;/i&gt;","incorrect":true,"feedback":"As retas &lt;i&gt;{{Q3}}&lt;/i&gt; e &lt;i&gt;{{Q4}}&lt;/i&gt; são oblíquas."},{"name":"A8","label":"A reta &lt;i&gt;{{Q1}}&lt;/i&gt; é paralela à reta &lt;i&gt;{{Q4}}.&lt;/i&gt;","incorrect":true,"feedback":"As retas &lt;i&gt;{{Q1}}&lt;/i&gt; e &lt;i&gt;{{Q4}}&lt;/i&gt; são perpendiculares."},{"name":"A9","label":"A reta &lt;i&gt;{{Q1}}&lt;/i&gt; é perpendicular à reta &lt;i&gt;{{Q2}}.&lt;/i&gt;","incorrect":true,"feedback":"As retas &lt;i&gt;{{Q1}}&lt;/i&gt; e &lt;i&gt;{{Q2}}&lt;/i&gt; são paralelas."},{"name":"A10","label":"A reta &lt;i&gt;{{Q3}}&lt;/i&gt; é perpendicular à reta &lt;i&gt;{{Q2}}.&lt;/i&gt;","incorrect":true,"feedback":"As retas &lt;i&gt;{{Q3}}&lt;/i&gt; e &lt;i&gt;{{Q2}}&lt;/i&gt; são oblíquas."},{"name":"A11","label":"A reta &lt;i&gt;{{Q4}}&lt;/i&gt; e a reta &lt;i&gt;{{Q1}}&lt;/i&gt; são oblíquas.","incorrect":true,"feedback":"As retas &lt;i&gt;{{Q4}}&lt;/i&gt; e &lt;i&gt;{{Q1}}&lt;/i&gt; são perpendiculares."},{"name":"A12","label":"A reta &lt;i&gt;{{Q2}}&lt;/i&gt; e a reta &lt;i&gt;{{Q1}}&lt;/i&gt; são oblíquas.","incorrect":true,"feedback":"As retas &lt;i&gt;{{Q2}}&lt;/i&gt; e &lt;i&gt;{{Q1}}&lt;/i&gt; são paralelas."}],"uniques":true},"algorithm":{"name":"trueFalse","template":"Choice matrix – inline","params":{"countCorrect":2,"countIncorrect":1,"showCheckIcon":false,"options":["Verdadeira","Falsa"]}}}</t>
  </si>
  <si>
    <t>Observa la imagen y determina si las siguientes afirmaciones son verdaderas o falsas.
M4-G-16a-2 (las etiquetas de las letras tienen que estar en cursiva)
La recta &lt;i&gt;{{Q3}}&lt;/i&gt; es paralela a la recta &lt;i&gt;{{Q4}}.&lt;/i&gt;*
La recta &lt;i&gt;{{Q4}}&lt;/i&gt; es paralela a la recta &lt;i&gt;{{Q3}}.&lt;/i&gt;*
La recta &lt;i&gt;{{Q1}}&lt;/i&gt; es perpendicular a la recta &lt;i&gt;{{Q3}}.&lt;/i&gt;*
La recta &lt;i&gt;{{Q4}}&lt;/i&gt; es perpendicular a la recta &lt;i&gt;{{Q1}}.&lt;/i&gt;*
La recta &lt;i&gt;{{Q2}}&lt;/i&gt; y la recta &lt;i&gt;{{Q1}}&lt;/i&gt; son oblicuas.*
La recta &lt;i&gt;{{Q4}}&lt;/i&gt; y la recta &lt;i&gt;{{Q2}}&lt;/i&gt; son oblicuas.*
La recta &lt;i&gt;{{Q1}}&lt;/i&gt; es paralela a la recta &lt;i&gt;{{Q2}}.&lt;/i&gt;
La recta &lt;i&gt;{{Q4}}&lt;/i&gt; es paralela a la recta &lt;i&gt;{{Q1}}.&lt;/i&gt;
La recta &lt;i&gt;{{Q3}}&lt;/i&gt; es perpendicular a la recta &lt;i&gt;{{Q4}}.&lt;/i&gt;
La recta &lt;i&gt;{{Q2}}&lt;/i&gt; es perpendicular a la recta &lt;i&gt;{{Q3}}.&lt;/i&gt;
La recta &lt;i&gt;{{Q4}}&lt;/i&gt; y la recta &lt;i&gt;{{Q3}}&lt;/i&gt; son oblicuas.
La recta &lt;i&gt;{{Q3}}&lt;/i&gt; y la recta &lt;i&gt;{{Q1}}&lt;/i&gt; son oblicuas.
(Se ven 3, 2 correctas)</t>
  </si>
  <si>
    <t>&lt;p&gt;Las &lt;b&gt;rectas paralelas&lt;/b&gt; no tienen puntos en común.&lt;/p&gt;&lt;p&gt;Las &lt;b&gt;rectas perpendiculares&lt;/b&gt; se cortan en un punto y forman ángulos rectos.&lt;/p&gt;&lt;p&gt;Las &lt;b&gt;rectas oblicuas&lt;/b&gt; se cortan en un punto y no forman ángulos rectos.&lt;/p&gt;
A7 = Las rectas &lt;i&gt;{{Q1}}&lt;/i&gt; y &lt;i&gt;{{Q2}}&lt;/i&gt; son oblicuas.
A8 = Las rectas &lt;i&gt;{{Q4}}&lt;/i&gt; y &lt;i&gt;{{Q1}}&lt;/i&gt; son perpendiculares.
A9 = Las rectas &lt;i&gt;{{Q3}}&lt;/i&gt; y &lt;i&gt;{{Q4}}&lt;/i&gt; son paralelas.
A10 = Las rectas &lt;i&gt;{{Q2}}&lt;/i&gt; y &lt;i&gt;{{Q3}}&lt;/i&gt; son oblicuas.
A11 = Las rectas &lt;i&gt;{{Q4}}&lt;/i&gt; y &lt;i&gt;{{Q3}}&lt;/i&gt; son paralelas.
A12 = Las rectas &lt;i&gt;{{Q3}}&lt;/i&gt; y &lt;i&gt;{{Q1}}&lt;/i&gt; son perpendiculares.</t>
  </si>
  <si>
    <t>{"id":"M4-G-16a-I-2","stimulus":"&lt;p&gt;Observe a imagem e determine se as seguintes afirmações são verdadeiras ou falsas.&lt;/p&gt;&lt;div style=\"display:flex; justify-content:center;\"&gt;&lt;div class=\"lemo-fixed-to-responsive\" style=\"max-width: 300px;max-height: 240px;position: relative;width: 100%;display: inline-block;\"&gt;&lt;img src=\"https://blueberry-assets.oneclick.es/M4_G_16a_2.svg\" alt=\"\" tabindex=\"0\"&gt;&lt;/img&gt;&lt;div class=\"lemo-graphie-container\" style=\"position: absolute;top: 0;left: 0;width: 100%;height: 100%;\"&gt;&lt;div class=\"lemo-graphie\" style=\"position: relative; width: 100%; height: 100%;\"&gt;&lt;span class=\"lemo-graphie-label\" style=\"position: absolute; left: 23.9497%; top: 9%;\"&gt;&lt;i&gt;{{Q1}}&lt;/i&gt;&lt;/span&gt;&lt;span class=\"lemo-graphie-label\" style=\"position: absolute; left: 44.6347%; top: 9%;\"&gt;&lt;i&gt;{{Q2}}&lt;/i&gt;&lt;/span&gt;&lt;span class=\"lemo-graphie-label\" style=\"position: absolute; left: 86.2686%; top: 28.1508%;\"&gt;&lt;i&gt;{{Q4}}&lt;/i&gt;&lt;/span&gt;&lt;span class=\"lemo-graphie-label\" style=\"position: absolute; left: 78.8079%; top: 10.9569%;\"&gt;&lt;i&gt;{{Q3}}&lt;/i&gt;&lt;/span&gt;&lt;/div&gt;&lt;/div&gt;&lt;/div&gt;&lt;/div&gt;","hint":"&lt;p&gt;As retas podem ser paralelas ou secantes. As retas secantes podem ser perpendiculares ou oblíquas.&lt;/p&gt;","feedback":"&lt;p&gt;&lt;b&gt;Retas paralelas&lt;/b&gt; não têm pontos comuns.&lt;/p&gt;&lt;p&gt;&lt;b&gt;Retas perpendiculares&lt;/b&gt; se cruzam em um ponto e formam ângulos retos entre si.&lt;/p&gt;&lt;p&gt;&lt;b &gt; Retas oblíquas&lt;/b&gt; se cruzam em um ponto e não formam ângulos retos entre si.&lt;/p&gt;","seed":{"parameters":[{"name":"Q1","label":null,"list":["a","b","c","d"]},{"name":"Q2","label":null,"list":["a","b","c","d"]},{"name":"Q3","label":null,"list":["a","b","c","d"]},{"name":"Q4","label":null,"list":["a","b","c","d"]}],"calculated":[{"name":"A1","label":"A reta &lt;i&gt;{{Q3}}&lt;/i&gt; é paralela à reta &lt;i&gt;{{Q4}}.&lt;/i&gt;"},{"name":"A2","label":"A reta &lt;i&gt;{{Q4}}&lt;/i&gt; é paralela à reta &lt;i&gt;{{Q3}}.&lt;/i&gt;"},{"name":"A3","label":"A reta &lt;i&gt;{{Q1}}&lt;/i&gt; é perpendicular à reta &lt;i&gt;{{Q3}}.&lt;/i&gt;"},{"name":"A4","label":"A reta &lt;i&gt;{{Q4}}&lt;/i&gt; é perpendicular à reta &lt;i&gt;{{Q1}}.&lt;/i&gt;"},{"name":"A5","label":"A reta &lt;i&gt;{{Q2}}&lt;/i&gt; e a reta &lt;i&gt;{{Q1}}&lt;/i&gt; são oblíquas."},{"name":"A6","label":"A reta &lt;i&gt;{{Q4}}&lt;/i&gt; e a reta &lt;i&gt;{{Q2}}&lt;/i&gt; são oblíquas."},{"name":"A7","label":"A reta &lt;i&gt;{{Q1}}&lt;/i&gt; é paralela à reta &lt;i&gt;{{Q2}}.&lt;/i&gt;","incorrect":true,"feedback":"As retas &lt;i&gt;{{Q1}}&lt;/i&gt; e &lt;i&gt;{{Q2}}&lt;/i&gt; são oblíquas."},{"name":"A8","label":"A reta &lt;i&gt;{{Q4}}&lt;/i&gt; é paralela à reta &lt;i&gt;{{Q1}}.&lt;/i&gt;","incorrect":true,"feedback":"As retas &lt;i&gt;{{Q4}}&lt;/i&gt; e &lt;i&gt;{{Q1}}&lt;/i&gt; são perpendiculares."},{"name":"A9","label":"A reta &lt;i&gt;{{Q3}}&lt;/i&gt; é perpendicular à reta &lt;i&gt;{{Q4}}.&lt;/i&gt;","incorrect":true,"feedback":"As retas &lt;i&gt;{{Q3}}&lt;/i&gt; e &lt;i&gt;{{Q4}}&lt;/i&gt; são paralelas."},{"name":"A10","label":"A reta &lt;i&gt;{{Q2}}&lt;/i&gt; é perpendicular à reta &lt;i&gt;{{Q3}}.&lt;/i&gt;","incorrect":true,"feedback":"As retas &lt;i&gt;{{Q2}}&lt;/i&gt; e &lt;i&gt;{{Q3}}&lt;/i&gt; são oblíquas."},{"name":"A11","label":"A reta &lt;i&gt;{{Q4}}&lt;/i&gt; e a reta &lt;i&gt;{{Q3}}&lt;/i&gt; são oblíquas.","incorrect":true,"feedback":"As retas &lt;i&gt;{{Q4}}&lt;/i&gt; e &lt;i&gt;{{Q3}}&lt;/i&gt; são paralelas."},{"name":"A12","label":"A reta &lt;i&gt;{{Q3}}&lt;/i&gt; e a reta &lt;i&gt;{{Q1}}&lt;/i&gt; são oblíquas.","incorrect":true,"feedback":"As retas &lt;i&gt;{{Q3}}&lt;/i&gt; e &lt;i&gt;{{Q1}}&lt;/i&gt; são perpendiculares."}],"uniques":true},"algorithm":{"name":"trueFalse","template":"Choice matrix – inline","params":{"countCorrect":2,"countIncorrect":1,"showCheckIcon":false,"options":["Verdadeira","Falsa"]}}}</t>
  </si>
  <si>
    <t>Escribe qué tipo de rectas representan las siguientes imágenes.</t>
  </si>
  <si>
    <t>M4-G-16a-3 | M4-G-16a-4 | M4-G-16a-5
Rectas {{A1}} | Rectas {{A2}} | Rectas {{A3}}</t>
  </si>
  <si>
    <t>A1 = "paralelas"
A2 = "oblicuas"
A3 = "perpendiculares"</t>
  </si>
  <si>
    <t>&lt;p&gt;Las &lt;b&gt;rectas paralelas&lt;/b&gt; no tienen puntos en común.&lt;/p&gt;&lt;p&gt;Las &lt;b&gt;rectas perpendiculares&lt;/b&gt; se cortan en un punto y forman ángulos rectos.&lt;/p&gt;&lt;p&gt;Las &lt;b&gt;rectas oblicuas&lt;/b&gt; se cortan en un punto y no forman ángulos rectos.&lt;/p&gt;</t>
  </si>
  <si>
    <t>{"id":"M4-G-16a-E-1","stimulus":"&lt;p&gt;Escreva quais tipos de retas estão representadas em cada caso.&lt;/p&gt;","template":"&lt;table style=\"width: 100%;\"&gt;&lt;tbody&gt;&lt;tr&gt;&lt;td style=\"width: 33%; text-align: center; vertical-align: middle; border: none;\"&gt;&lt;div style=\"display:flex; justify-content:center;\"&gt;&lt;img src=\"https://blueberry-assets.oneclick.es/M4_G_16a_3.svg\" width=\"300\"&gt;&lt;/img&gt;&lt;/div&gt;&lt;/td&gt;&lt;td style=\"width: 33%; text-align: center; vertical-align: middle; border: none;\"&gt;&lt;div style=\"display:flex; justify-content:center;\"&gt;&lt;img src=\"https://blueberry-assets.oneclick.es/M4_G_16a_4.svg\" width=\"300\"&gt;&lt;/img&gt;&lt;/div&gt;&lt;/td&gt;&lt;td style=\"width: 33%; text-align: center; vertical-align: middle; border: none;\"&gt;&lt;div style=\"display:flex; justify-content:center;\"&gt;&lt;img src=\"https://blueberry-assets.oneclick.es/M4_G_16a_5.svg\" width=\"300\"&gt;&lt;/img&gt;&lt;/div&gt;&lt;/td&gt;&lt;/tr&gt;&lt;tr&gt;&lt;td style=\"width: 33%; text-align: center; vertical-align: middle; border: none;\"&gt;Retas {{response}}&lt;/td&gt;&lt;td style=\"width: 33%; text-align: center; vertical-align: middle; border: none;\"&gt;Retas {{response}}&lt;/td&gt;&lt;td style=\"width: 33%; text-align: center; vertical-align: middle; border: none;\"&gt;Retas {{response}}&lt;/td&gt;&lt;/tr&gt;&lt;/tbody&gt;&lt;/table&gt;","hint":"&lt;p&gt;As retas podem ser paralelas ou secantes. As retas secantes podem ser perpendiculares ou oblíquas.&lt;/p&gt;","feedback":"&lt;p&gt;&lt;b&gt;Retas paralelas&lt;/b&gt; não têm pontos comuns.&lt;/p&gt;&lt;p&gt;&lt;b&gt;Retas perpendiculares&lt;/b&gt; se cruzam em um ponto e formam ângulos retos entre si.&lt;/p&gt;&lt;p&gt;&lt;b &gt; Retas oblíquas&lt;/b&gt; se cruzam em um ponto e não formam ângulos retos entre si.&lt;/p&gt;","seed":{"parameters":[],"calculated":[{"name":"A1","label":"paralelas"},{"name":"A2","label":"oblíquas"},{"name":"A3","label":"perpendiculares"}],"uniques":true},"algorithm":{"name":"calculateOperation","template":"Cloze with text"}}</t>
  </si>
  <si>
    <t>M4-G-16a-5 | M4-G-16a-3 | M4-G-16a-4
Rectas {{A1}} | Rectas {{A2}} | Rectas {{A3}}</t>
  </si>
  <si>
    <t>A1 = "perpendiculares"
A2 = "paralelas"
A3 = "oblicuas"</t>
  </si>
  <si>
    <t>{"id":"M4-G-16a-E-2","stimulus":"&lt;p&gt;Escreva quais tipos de retas estão representadas em cada caso.&lt;/p&gt;","template":"&lt;table style=\"width: 100%;\"&gt;&lt;tbody&gt;&lt;tr&gt;&lt;td style=\"width: 33%; text-align: center; vertical-align: middle; border: none;\"&gt;&lt;div style=\"display:flex; justify-content:center;\"&gt;&lt;img src=\"https://blueberry-assets.oneclick.es/M4_G_16a_5.svg\" width=\"300\"&gt;&lt;/img&gt;&lt;/div&gt;&lt;/td&gt;&lt;td style=\"width: 33%; text-align: center; vertical-align: middle; border: none;\"&gt;&lt;div style=\"display:flex; justify-content:center;\"&gt;&lt;img src=\"https://blueberry-assets.oneclick.es/M4_G_16a_3.svg\" width=\"300\"&gt;&lt;/img&gt;&lt;/div&gt;&lt;/td&gt;&lt;td style=\"width: 33%; text-align: center; vertical-align: middle; border: none;\"&gt;&lt;div style=\"display:flex; justify-content:center;\"&gt;&lt;img src=\"https://blueberry-assets.oneclick.es/M4_G_16a_4.svg\" width=\"300\"&gt;&lt;/img&gt;&lt;/div&gt;&lt;/td&gt;&lt;/tr&gt;&lt;tr&gt;&lt;td style=\"width: 33%; text-align: center; vertical-align: middle; border: none;\"&gt;Retas {{response}}&lt;/td&gt;&lt;td style=\"width: 33%; text-align: center; vertical-align: middle; border: none;\"&gt;Retas {{response}}&lt;/td&gt;&lt;td style=\"width: 33%; text-align: center; vertical-align: middle; border: none;\"&gt;Retas {{response}}&lt;/td&gt;&lt;/tr&gt;&lt;/tbody&gt;&lt;/table&gt;","hint":"&lt;p&gt;As retas podem ser paralelas ou secantes. As retas secantes podem ser perpendiculares ou oblíquas.&lt;/p&gt;","feedback":"&lt;p&gt;&lt;b&gt;Retas paralelas&lt;/b&gt; não têm pontos comuns.&lt;/p&gt;&lt;p&gt;&lt;b&gt;Retas perpendiculares&lt;/b&gt; se cruzam em um ponto e formam ângulos retos entre si.&lt;/p&gt;&lt;p&gt;&lt;b &gt; Retas oblíquas&lt;/b&gt; se cruzam em um ponto e não formam ângulos retos entre si.&lt;/p&gt;","seed":{"parameters":[],"calculated":[{"name":"A1","label":"perpendiculares"},{"name":"A2","label":"paralelas"},{"name":"A3","label":"oblíquas"}],"uniques":true},"algorithm":{"name":"calculateOperation","template":"Cloze with text"}}</t>
  </si>
  <si>
    <t>M4-G-16a-4 | M4-G-16a-5 | M4-G-16a-3
Rectas {{A1}} | Rectas {{A2}} | Rectas {{A3}}</t>
  </si>
  <si>
    <t>A1 = "oblicuas"
A2 = "perpendiculares"
A3 = "paralelas"</t>
  </si>
  <si>
    <t>{"id":"M4-G-16a-E-3","stimulus":"&lt;p&gt;Escreva quais tipos de retas estão representadas em cada caso.&lt;/p&gt;","template":"&lt;table style=\"width: 100%;\"&gt;&lt;tbody&gt;&lt;tr&gt;&lt;td style=\"width: 33%; text-align: center; vertical-align: middle; border: none;\"&gt;&lt;div style=\"display:flex; justify-content:center;\"&gt;&lt;img src=\"https://blueberry-assets.oneclick.es/M4_G_16a_4.svg\" width=\"300\"&gt;&lt;/img&gt;&lt;/div&gt;&lt;/td&gt;&lt;td style=\"width: 33%; text-align: center; vertical-align: middle; border: none;\"&gt;&lt;div style=\"display:flex; justify-content:center;\"&gt;&lt;img src=\"https://blueberry-assets.oneclick.es/M4_G_16a_5.svg\" width=\"300\"&gt;&lt;/img&gt;&lt;/div&gt;&lt;/td&gt;&lt;td style=\"width: 33%; text-align: center; vertical-align: middle; border: none;\"&gt;&lt;div style=\"display:flex; justify-content:center;\"&gt;&lt;img src=\"https://blueberry-assets.oneclick.es/M4_G_16a_3.svg\" width=\"300\"&gt;&lt;/img&gt;&lt;/div&gt;&lt;/td&gt;&lt;/tr&gt;&lt;tr&gt;&lt;td style=\"width: 33%; text-align: center; vertical-align: middle; border: none;\"&gt;Retas {{response}}&lt;/td&gt;&lt;td style=\"width: 33%; text-align: center; vertical-align: middle; border: none;\"&gt;Retas {{response}}&lt;/td&gt;&lt;td style=\"width: 33%; text-align: center; vertical-align: middle; border: none;\"&gt;Retas {{response}}&lt;/td&gt;&lt;/tr&gt;&lt;/tbody&gt;&lt;/table&gt;","hint":"&lt;p&gt;As retas podem ser paralelas ou secantes. As retas secantes podem ser perpendiculares ou oblíquas.&lt;/p&gt;","feedback":"&lt;p&gt;&lt;b&gt;Retas paralelas&lt;/b&gt; não têm pontos comuns.&lt;/p&gt;&lt;p&gt;&lt;b&gt;Retas perpendiculares&lt;/b&gt; se cruzam em um ponto e formam ângulos retos entre si.&lt;/p&gt;&lt;p&gt;&lt;b &gt; Retas oblíquas&lt;/b&gt; se cruzam em um ponto e não formam ângulos retos entre si.&lt;/p&gt;","seed":{"parameters":[],"calculated":[{"name":"A1","label":"oblíquas"},{"name":"A2","label":"perpendiculares"},{"name":"A3","label":"paralelas"}],"uniques":true},"algorithm":{"name":"calculateOperation","template":"Cloze with text"}}</t>
  </si>
  <si>
    <t>M4-G-2a</t>
  </si>
  <si>
    <t>Reconoce el eje o ejes de simetría de una figura</t>
  </si>
  <si>
    <t>Arrastra la mitad simétrica de este dibujo.
(Tijeras: M4-G-2a-1, M4-G-2a-2, M4-G-2a-3, M4-G-2a-4, M4-G-2a-5. Usar de referencia 5º)
(Salen 3 opciones de las 4 que hay para la mitad izquierda)</t>
  </si>
  <si>
    <t>Label Image with drag and drop</t>
  </si>
  <si>
    <t>Una figura tiene simetría si, al doblarla por un eje, sus mitades coinciden.</t>
  </si>
  <si>
    <t>&lt;p&gt;La tijera es simétrica si sus mitades coinciden cuando se dobla por un eje de simetría.&lt;/p&gt;</t>
  </si>
  <si>
    <t>{"id":"M4-G-2a-I-1","stimulus":"&lt;p&gt;Arraste a metade simétrica desta ilustração.&lt;/p&gt;","hint":"&lt;p&gt;Uma figura é simétrica se suas metades coincidem quando a figura é dobrada ao longo de um eixo de simetria.&lt;/p&gt;","feedback":"&lt;p&gt;Uma figura é simétrica se suas metades coincidem quando a figura é dobrada ao longo de um eixo de simetria.&lt;/p&gt;","seed":{"parameters":[],"calculated":[{"name":"A1","label":"&lt;img src=\"https://blueberry-assets.oneclick.es/M4_G_2a_2.svg\" style=\"width:152px\"&gt;"},{"name":"A2","label":"&lt;img src=\"https://blueberry-assets.oneclick.es/M4_G_2a_3.svg\" style=\"width:151px\"&gt;","incorrect":true},{"name":"A3","label":"&lt;img src=\"https://blueberry-assets.oneclick.es/M4_G_2a_4.svg\" style=\"width:151px\"&gt;","incorrect":true},{"name":"A4","label":"&lt;img src=\"https://blueberry-assets.oneclick.es/M4_G_2a_5.svg\" style=\"width:151px\"&gt;","incorrect":true}],"uniques":true},"algorithm":{"name":"labelImage","template":"LabelImageDragDropV2","params":{"image":{"src":"https://blueberry-assets.oneclick.es/M4_G_2a_1.png","width":260,"height":260,"alt":"","title":"","percent":1},"responses":[{"x":150,"y":3,"z":15,"width":180,"height":300,"pointer":""}],"fontSize":10}}}</t>
  </si>
  <si>
    <t>Arrastra la mitad simétrica de este dibujo.
(Mariposa: M4-G-2a-6, M4-G-2a-7, M4-G-2a-8, M4-G-2a-9, M4-G-2a-10. Usar de referencia 5º)
(Salen 3 opciones de las 4 que hay para la mitad izquierda)</t>
  </si>
  <si>
    <t>&lt;p&gt;La mariposa es simétrica si sus mitades coinciden cuando se dobla por un eje de simetría.&lt;/p&gt;</t>
  </si>
  <si>
    <t>{"id":"M4-G-2a-I-2","stimulus":"&lt;p&gt;Arraste a metade simétrica desta ilustração.&lt;/p&gt;","hint":"&lt;p&gt;Uma figura é simétrica se suas metades coincidem quando a figura é dobrada ao longo de um eixo de simetria.&lt;/p&gt;","feedback":"&lt;p&gt;Uma figura é simétrica se suas metades coincidem quando a figura é dobrada ao longo de um eixo de simetria.&lt;/p&gt;","seed":{"parameters":[],"calculated":[{"name":"A1","label":"&lt;img src=\"https://blueberry-assets.oneclick.es/M4_G_2a_7.svg\" style=\"width:152px\"&gt;"},{"name":"A2","label":"&lt;img src=\"https://blueberry-assets.oneclick.es/M4_G_2a_8.svg\" style=\"width:152px\"&gt;","incorrect":true},{"name":"A3","label":"&lt;img src=\"https://blueberry-assets.oneclick.es/M4_G_2a_9.svg\" style=\"width:152px\"&gt;","incorrect":true},{"name":"A4","label":"&lt;img src=\"https://blueberry-assets.oneclick.es/M4_G_2a_10.svg\" style=\"width:152px\"&gt;","incorrect":true}],"uniques":true},"algorithm":{"name":"labelImage","template":"LabelImageDragDropV2","params":{"image":{"src":"https://blueberry-assets.oneclick.es/M4_G_2a_6.png","width":260,"height":260,"alt":"","title":"","percent":1},"responses":[{"x":150,"y":2,"z":15,"width":200,"height":300,"pointer":""}],"fontSize":10}}}</t>
  </si>
  <si>
    <t>Arrastra la mitad simétrica de este dibujo.
(Girasol: M4-G-2a-11, M4-G-2a-12, M4-G-2a-13, M4-G-2a-14, M4-G-2a-15. Usar de referencia 5º)
(Salen 3 opciones de las 4 que hay para la mitad izquierda)</t>
  </si>
  <si>
    <t>&lt;p&gt;El girasol es simétrico si sus mitades coinciden cuando se dobla por un eje de simetría.&lt;/p&gt;</t>
  </si>
  <si>
    <t>{"id":"M4-G-2a-I-3","stimulus":"&lt;p&gt;Arraste a metade simétrica desta ilustração.&lt;/p&gt;","hint":"&lt;p&gt;Uma figura é simétrica se suas metades coincidem quando a figura é dobrada ao longo de um eixo de simetria.&lt;/p&gt;","feedback":"&lt;p&gt;O girassol é simétrico se suas metades coincidirem quando ele for dobrado ao longo de uma linha de simetria.&lt;/p&gt;","seed":{"parameters":[],"calculated":[{"name":"A1","label":"&lt;img src=\"https://blueberry-assets.oneclick.es/M4_G_2a_12.svg\" style=\"width:150px\"&gt;"},{"name":"A2","label":"&lt;img src=\"https://blueberry-assets.oneclick.es/M4_G_2a_13.svg\" style=\"width:150px\"&gt;","incorrect":true},{"name":"A3","label":"&lt;img src=\"https://blueberry-assets.oneclick.es/M4_G_2a_14.svg\" style=\"width:150px\"&gt;","incorrect":true},{"name":"A4","label":"&lt;img src=\"https://blueberry-assets.oneclick.es/M4_G_2a_15.svg\" style=\"width:150px\"&gt;","incorrect":true}],"uniques":true},"algorithm":{"name":"labelImage","template":"LabelImageDragDropV2","params":{"image":{"src":"https://blueberry-assets.oneclick.es/M4_G_2a_11.png","width":260,"height":260,"alt":"","title":"","percent":1},"responses":[{"x":150,"y":2,"z":15,"width":200,"height":300,"pointer":""}],"fontSize":10}}}</t>
  </si>
  <si>
    <t>Selecciona la imagen en la que el eje de simetría esté bien dibujado.
M4-G-2a-16*
M4-G-2a-17*
M4-G-2a-18*
M4-G-2a-19
M4-G-2a-20
M4-G-2a-21
M4-G-2a-22
M4-G-2a-23
M4-G-2a-24
(Se ven 3)</t>
  </si>
  <si>
    <t>&lt;p&gt;Una imagen es simétrica si sus mitades coinciden cuando se dobla esta figura por un eje de simetría.&lt;/p&gt;</t>
  </si>
  <si>
    <t>{"id":"M4-G-2a-E-1","stimulus":"&lt;p&gt;Selecione a imagem na qual a linha tracejada representa um eixo de simetria.&lt;/p&gt;","hint":"&lt;p&gt;Uma figura é simétrica se suas metades coincidem quando a figura é dobrada ao longo de um eixo de simetria.&lt;/p&gt;","feedback":"&lt;p&gt;Uma figura é simétrica se suas metades coincidem quando a figura é dobrada ao longo de um eixo de simetria.&lt;/p&gt;","seed":{"parameters":[],"calculated":[{"name":"A1","label":"&lt;div style=\"display:flex; justify-content:center;\"&gt;&lt;img src=\"https://blueberry-assets.oneclick.es/M4_G_2a_16.svg\" width=\"300\"&gt;&lt;/img&gt;&lt;/div&gt;"},{"name":"A2","label":"&lt;div style=\"display:flex; justify-content:center;\"&gt;&lt;img src=\"https://blueberry-assets.oneclick.es/M4_G_2a_17.svg\" width=\"300\"&gt;&lt;/img&gt;&lt;/div&gt;"},{"name":"A3","label":"&lt;div style=\"display:flex; justify-content:center;\"&gt;&lt;img src=\"https://blueberry-assets.oneclick.es/M4_G_2a_18.svg\" width=\"300\"&gt;&lt;/img&gt;&lt;/div&gt;"},{"name":"A4","label":"&lt;div style=\"display:flex; justify-content:center;\"&gt;&lt;img src=\"https://blueberry-assets.oneclick.es/M4_G_2a_19.svg\" width=\"300\"&gt;&lt;/img&gt;&lt;/div&gt;","incorrect":true},{"name":"A5","label":"&lt;div style=\"display:flex; justify-content:center;\"&gt;&lt;img src=\"https://blueberry-assets.oneclick.es/M4_G_2a_20.svg\" width=\"300\"&gt;&lt;/img&gt;&lt;/div&gt;","incorrect":true},{"name":"A6","label":"&lt;div style=\"display:flex; justify-content:center;\"&gt;&lt;img src=\"https://blueberry-assets.oneclick.es/M4_G_2a_21.svg\" width=\"300\"&gt;&lt;/img&gt;&lt;/div&gt;","incorrect":true},{"name":"A7","label":"&lt;div style=\"display:flex; justify-content:center;\"&gt;&lt;img src=\"https://blueberry-assets.oneclick.es/M4_G_2a_22.svg\" width=\"300\"&gt;&lt;/img&gt;&lt;/div&gt;","incorrect":true},{"name":"A8","label":"&lt;div style=\"display:flex; justify-content:center;\"&gt;&lt;img src=\"https://blueberry-assets.oneclick.es/M4_G_2a_23.svg\" width=\"300\"&gt;&lt;/img&gt;&lt;/div&gt;","incorrect":true},{"name":"A9","label":"&lt;div style=\"display:flex; justify-content:center;\"&gt;&lt;img src=\"https://blueberry-assets.oneclick.es/M4_G_2a_24.svg\" width=\"300\"&gt;&lt;/img&gt;&lt;/div&gt;","incorrect":true}],"uniques":true},"algorithm":{"name":"trueFalse","template":"Multiple choice – standard","params":{"countCorrect":1,"countIncorrect":2,"showCheckIcon":false,"columns":3}}}</t>
  </si>
  <si>
    <t>Señala cuáles de las siguientes imágenes de edificios famosos son simétricas.
Simétricos:
El Taj Mahal, India
Torre Eiffel, París
La Catedral de Burgos, España
No simétricos:
La Catedral de San Basilio, Moscú
La Estatua de la Libertad, Estados Unidos
Opera de Sidney
M4-G-2a-30
M4-G-2a-31
M4-G-2a-32
M4-G-2a-33
M4-G-2a-34
M4-G-2a-35
(Se ven las 6 opciones)</t>
  </si>
  <si>
    <t>Una imagen es simétrica si sus mitades coinciden cuando se dobla esta figura por un eje de simetría.</t>
  </si>
  <si>
    <t>&lt;p&gt;Una imagen es simétrica si sus mitades coinciden cuando se dobla esta figura por un eje de simetría.&lt;/p&gt;
-Sí falla A4
&lt;p&gt;La catedral de San Basilio no es simétrica porque sus dos mitades no coinciden cuando se divide la imagen por un eje.&lt;/p&gt;
-Sí falla A5
&lt;p&gt;La Estatua de la Libertad no es simétrica porque sus dos mitades no coinciden cuando se divide la imagen por un eje.&lt;/p&gt;
-Sí falla A6
&lt;p&gt;La ópera de Sídney no es simétrica porque sus dos mitades no coinciden cuando se divide la imagen por un eje.&lt;/p&gt;</t>
  </si>
  <si>
    <t>{"id":"M4-G-2a-A-1","stimulus":"&lt;p&gt;Indique quais das seguintes ilustrações de edifícios famosos apresentam simetria.&lt;/p&gt;","hint":"&lt;p&gt;Uma figura é simétrica se suas metades coincidem quando a figura é dobrada ao longo de um eixo de simetria.&lt;/p&gt;","feedback":"&lt;p&gt;Uma figura é simétrica se suas metades coincidem quando a figura é dobrada ao longo de um eixo de simetria.&lt;/p&gt;","seed":{"parameters":[],"calculated":[{"name":"A1","label":"&lt;img src=\"https://blueberry-assets.oneclick.es/M5_G_2a_57.svg\" width=\"300\"&gt;&lt;/img&gt;","function":""},{"name":"A2","label":"&lt;img src=\"https://blueberry-assets.oneclick.es/M5_G_2a_58.svg\" width=\"300\"&gt;&lt;/img&gt;","function":""},{"name":"A3","label":"&lt;img src=\"https://blueberry-assets.oneclick.es/M5_G_2a_59.svg\" width=\"300\"&gt;&lt;/img&gt;","function":""},{"name":"A4","label":"&lt;img src=\"https://blueberry-assets.oneclick.es/M5_G_2a_60.svg\" width=\"300\"&gt;&lt;/img&gt;","function":"","incorrect":true,"feedback":"&lt;p&gt;A Catedral de São Basílio não é simétrica porque suas metades não coincidem quando a figura é dividida ao longo de um eixo.&lt;/p&gt;"},{"name":"A5","label":"&lt;img src=\"https://blueberry-assets.oneclick.es/M5_G_2a_61.svg\" width=\"300\"&gt;&lt;/img&gt;","function":"","incorrect":true,"feedback":"&lt;p&gt;A Estátua da Liberdade não é simétrica porque suas metades não coincidem quando a figura é dividida ao longo de um eixo.&lt;/p&gt;"},{"name":"A6","label":"&lt;img src=\"https://blueberry-assets.oneclick.es/M5_G_2a_62.svg\" width=\"300\"&gt;&lt;/img&gt;","function":"","incorrect":true,"feedback":"&lt;p&gt;A Ópera de Sydney não é simétrica porque suas metades não coincidem quando a figura é dividida ao longo de um eixo.&lt;/p&gt;"}],"uniques":true},"algorithm":{"name":"trueFalse","template":"Multiple choice – multiple response","params":{"countCorrect":3,"countIncorrect":3,"showCheckIcon":false,"columns":3}}}</t>
  </si>
  <si>
    <t>Observa las siguientes baldosas y selecciona la que sea simétrica.
M4-G-2a-25*
M4-G-2a-26*
M4-G-2a-27
M4-G-2a-28
M4-G-2a-29
(Se ven 3 imágenes, una simétrica y dos asimétricas)</t>
  </si>
  <si>
    <t>{"id":"M4-G-2a-A-2","stimulus":"&lt;p&gt;Observe os seguintes padrões e selecione aquele que apresenta simetria.&lt;/p&gt;","hint":"&lt;p&gt;Uma figura é simétrica se, quando dobrada ao longo de um eixo, suas metades coincidem.&lt;/p&gt;","feedback":"&lt;p&gt;Uma figura é simétrica se suas metades coincidem quando a figura é dobrada ao longo de um eixo de simetria.&lt;/p&gt;","seed":{"parameters":[],"calculated":[{"name":"A1","label":"&lt;div style=\"display:flex; justify-content:center;\"&gt;&lt;img src=\"https://blueberry-assets.oneclick.es/M3_G_5a_47.svg\" width=\"300\"&gt;&lt;/img&gt;&lt;/div&gt;"},{"name":"A2","label":"&lt;div style=\"display:flex; justify-content:center;\"&gt;&lt;img src=\"https://blueberry-assets.oneclick.es/M3_G_5a_48.svg\" width=\"300\"&gt;&lt;/img&gt;&lt;/div&gt;"},{"name":"A3","label":"&lt;div style=\"display:flex; justify-content:center;\"&gt;&lt;img src=\"https://blueberry-assets.oneclick.es/M3_G_5a_49.svg\" width=\"300\"&gt;&lt;/img&gt;&lt;/div&gt;","incorrect":true},{"name":"A4","label":"&lt;div style=\"display:flex; justify-content:center;\"&gt;&lt;img src=\"https://blueberry-assets.oneclick.es/M3_G_5a_50.svg\" width=\"300\"&gt;&lt;/img&gt;&lt;/div&gt;","incorrect":true},{"name":"A5","label":"&lt;div style=\"display:flex; justify-content:center;\"&gt;&lt;img src=\"https://blueberry-assets.oneclick.es/M3_G_5a_51.svg\" width=\"300\"&gt;&lt;/img&gt;&lt;/div&gt;","incorrect":true}],"uniques":true},"algorithm":{"name":"trueFalse","template":"Multiple choice – standard","params":{"countCorrect":1,"countIncorrect":2,"showCheckIcon":false,"columns":3}}}</t>
  </si>
  <si>
    <t>¿Cuáles de las siguientes figuras tienen al menos un eje de simetría?
M4-G-2a-36*
M4-G-2a-37*
M4-G-2a-38*
M4-G-2a-39
M4-G-2a-40
M4-G-2a-41
M4-G-2a-42
(se ven 3)</t>
  </si>
  <si>
    <t>{"id":"M4-G-2a-A-3","stimulus":"&lt;p&gt;Qual das figuras a seguir tem pelo menos um eixo de simetria?&lt;/p&gt;","hint":"&lt;p&gt;Uma figura é simétrica se, quando dobrada ao longo de um eixo, suas metades coincidem.&lt;/p&gt;","feedback":"&lt;p&gt;Uma figura é simétrica se suas metades coincidem quando a figura é dobrada ao longo de um eixo de simetria.&lt;/p&gt;","seed":{"parameters":[],"calculated":[{"name":"A1","label":"&lt;div style=\"display:flex; justify-content:center;\"&gt;&lt;img src=\"https://blueberry-assets.oneclick.es/M4_G_2a_36.svg\" width=\"300\"&gt;&lt;/img&gt;&lt;/div&gt;"},{"name":"A2","label":"&lt;div style=\"display:flex; justify-content:center;\"&gt;&lt;img src=\"https://blueberry-assets.oneclick.es/M4_G_2a_37.svg\" width=\"300\"&gt;&lt;/img&gt;&lt;/div&gt;"},{"name":"A3","label":"&lt;div style=\"display:flex; justify-content:center;\"&gt;&lt;img src=\"https://blueberry-assets.oneclick.es/M4_G_2a_38.svg\" width=\"300\"&gt;&lt;/img&gt;&lt;/div&gt;"},{"name":"A4","label":"&lt;div style=\"display:flex; justify-content:center;\"&gt;&lt;img src=\"https://blueberry-assets.oneclick.es/M4_G_2a_39.svg\" width=\"300\"&gt;&lt;/img&gt;&lt;/div&gt;","incorrect":true},{"name":"A5","label":"&lt;div style=\"display:flex; justify-content:center;\"&gt;&lt;img src=\"https://blueberry-assets.oneclick.es/M4_G_2a_40.svg\" width=\"300\"&gt;&lt;/img&gt;&lt;/div&gt;","incorrect":true},{"name":"A6","label":"&lt;div style=\"display:flex; justify-content:center;\"&gt;&lt;img src=\"https://blueberry-assets.oneclick.es/M4_G_2a_41.svg\" width=\"300\"&gt;&lt;/img&gt;&lt;/div&gt;","incorrect":true},{"name":"A7","label":"&lt;div style=\"display:flex; justify-content:center;\"&gt;&lt;img src=\"https://blueberry-assets.oneclick.es/M4_G_2a_42.svg\" width=\"300\"&gt;&lt;/img&gt;&lt;/div&gt;","incorrect":true}],"uniques":true},"algorithm":{"name":"trueFalse","template":"Multiple choice – standard","params":{"countCorrect":1,"countIncorrect":2,"showCheckIcon":false,"columns":3}}}</t>
  </si>
  <si>
    <t>M4-G-3a</t>
  </si>
  <si>
    <t>Clasifica ángulos según su amplitud (recto, agudo, obtuso y llano)</t>
  </si>
  <si>
    <t>Arrastra el nombre de cada ángulo debajo de su imagen.
Table=2x3, noborder
0,0={{Q1}}
0,1={{Q2}}
0,2={{Q3}}
1,0={{A1}}
1,1={{A2}}
1,2={{A3}}</t>
  </si>
  <si>
    <t>si</t>
  </si>
  <si>
    <t>Q1 = M4-G-3a-1, M4-G-3a-2, M4-G-3a-3
Q2 = M4-G-3a-10, M4-G-3a-11, M4-G-3a-12
Q3 = M4-G-3a-7, M4-G-3a-8, M4-G-3a-9</t>
  </si>
  <si>
    <t>A1 = Agudo
A2 = Llano 
A3 = Obtuso</t>
  </si>
  <si>
    <t>De menor a mayor amplitud, los ángulos se clasifican en agudos, rectos, obtusos y llanos.</t>
  </si>
  <si>
    <t>Los ángulos se clasifican según su amplitud en:&lt;br/&gt;&lt;ol&gt;&lt;li&gt;&lt;b&gt;Agudos:&lt;/b&gt; miden menos de 90°.&lt;/li&gt;&lt;li&gt;&lt;b&gt;Rectos:&lt;/b&gt; miden 90°.&lt;/li&gt;&lt;li&gt;&lt;b&gt;Obtusos:&lt;/b&gt; miden más de 90°, pero menos de 180°.&lt;/li&gt;&lt;li&gt;&lt;b&gt;Llanos:&lt;/b&gt; miden 180°.&lt;/li&gt;&lt;/ol&gt;
Sin TE individual</t>
  </si>
  <si>
    <t>{
    "id": "M4-G-3a-I-1",
    "stimulus": "&lt;p&gt;Em cada caso, arraste o nome do ângulo.&lt;/p&gt;",
    "template": "&lt;table style=\"width: 100%;\"&gt;&lt;tbody&gt;&lt;tr&gt;&lt;td style=\"width: 33.3333%; text-align: center; border: none;\"&gt;&lt;div style=\"display:flex; justify-content:center;\"&gt;&lt;img src=\"https://blueberry-assets.oneclick.es/{{Q1}}\" width=\"300\"&gt;&lt;/img&gt;&lt;/div&gt;&lt;/td&gt;&lt;td style=\"width: 33.3333%; text-align: center; border: none;\"&gt;&lt;div style=\"display:flex; justify-content:center;\"&gt;&lt;img src=\"https://blueberry-assets.oneclick.es/{{Q2}}\" width=\"300\"&gt;&lt;/img&gt;&lt;/div&gt;&lt;/td&gt;&lt;td style=\"width: 33.3333%; text-align: center; border: none;\"&gt;&lt;div style=\"display:flex; justify-content:center;\"&gt;&lt;img src=\"https://blueberry-assets.oneclick.es/{{Q3}}\" width=\"300\"&gt;&lt;/img&gt;&lt;/div&gt;&lt;/td&gt;&lt;/tr&gt;&lt;tr&gt;&lt;td style=\"width: 33.3333%; text-align: center; border: none;\"&gt;{{response}}&lt;/td&gt;&lt;td style=\"width: 33.3333%; text-align: center; border: none;\"&gt;{{response}}&lt;/td&gt;&lt;td style=\"width: 33.3333%; text-align: center; border: none;\"&gt;{{response}}&lt;/td&gt;&lt;/tr&gt;&lt;/tbody&gt;&lt;/table&gt;",
    "hint": "&lt;p&gt;Do menor ao maior, os ângulos são classificados como agudos, retos, obtusos e rasos.&lt;/p&gt;",
    "feedback": "&lt;p&gt;Os ângulos são classificados de acordo com sua amplitude:&lt;br/&gt;&lt;ul&gt;&lt;li&gt;&lt;b&gt;Agudo:&lt;/b&gt; maior que 0° e menor que 90°.&lt;/li&gt;&lt;li&gt;&lt;b&gt;Reto:&lt;/b&gt; mede 90°.&lt;/li&gt;&lt;li&gt;&lt;b&gt;Obtuso:&lt;/b&gt; maior que 90° e menor que 180°.&lt;/li&gt;&lt;li&gt;&lt;b&gt;Raso:&lt;/b&gt; mede 180°.&lt;/li&gt;&lt;/ul&gt;&lt;/p&gt;",
    "seed": {
        "parameters": [
            {
                "name": "Q1",
                "label": null,
                "list": [
                    "M4_G_3a_1.svg",
                    "M4_G_3a_2.svg",
                    "M4_G_3a_3.svg"
                ]
            },
            {
                "name": "Q2",
                "label": null,
                "list": [
                    "M4_G_3a_10.svg",
                    "M4_G_3a_11.svg",
                    "M4_G_3a_12.svg"
                ]
            },
            {
                "name": "Q3",
                "label": null,
                "list": [
                    "M4_G_3a_7.svg",
                    "M4_G_3a_8.svg",
                    "M4_G_3a_9.svg"
                ]
            }
        ],
        "calculated": [
            {
                "name": "A1",
                "label": "Agudo"
            },
            {
                "name": "A2",
                "label": "Raso"
            },
            {
                "name": "A3",
                "label": "Obtuso"
            }
        ],
        "uniques": true
    },
    "algorithm": {
        "name": "calculateOperation",
        "template": "Cloze with drag &amp; drop",
        "params": {
            "keyboard": "INTERMEDIATE"
        }
    }
}</t>
  </si>
  <si>
    <t>Q1 = M4-G-3a-4, M4-G-3a-5, M4-G-3a-6
Q2 = M4-G-3a-7, M4-G-3a-8, M4-G-3a-9
Q3 = M4-G-3a-10, M4-G-3a-11, M4-G-3a-12</t>
  </si>
  <si>
    <t>A1 = Recto
A2 = Obtuso
A3 = Llano</t>
  </si>
  <si>
    <t>Los ángulos se clasifican según su amplitud en:&lt;br/&gt;&lt;ul&gt;&lt;li&gt;&lt;b&gt;Agudos:&lt;/b&gt; miden menos de 90°.&lt;/li&gt;&lt;li&gt;&lt;b&gt;Rectos:&lt;/b&gt; miden 90°.&lt;/li&gt;&lt;li&gt;&lt;b&gt;Obtusos:&lt;/b&gt; miden más de 90°, pero menos de 180°.&lt;/li&gt;&lt;li&gt;&lt;b&gt;Llanos:&lt;/b&gt; miden 180°.&lt;/li&gt;&lt;/ul&gt;
Sin TE individual</t>
  </si>
  <si>
    <t>{
    "id": "M4-G-3a-I-2",
    "stimulus": "&lt;p&gt;Em cada caso, arraste o nome do ângulo.&lt;/p&gt;",
    "template": "&lt;table style=\"width: 100%;\"&gt;&lt;tbody&gt;&lt;tr&gt;&lt;td style=\"width: 33.3333%; text-align: center; border: none;\"&gt;&lt;div style=\"display:flex; justify-content:center;\"&gt;&lt;img src=\"https://blueberry-assets.oneclick.es/{{Q1}}\" width=\"300\"&gt;&lt;/img&gt;&lt;/div&gt;&lt;/td&gt;&lt;td style=\"width: 33.3333%; text-align: center; border: none;\"&gt;&lt;div style=\"display:flex; justify-content:center;\"&gt;&lt;img src=\"https://blueberry-assets.oneclick.es/{{Q2}}\" width=\"300\"&gt;&lt;/img&gt;&lt;/div&gt;&lt;/td&gt;&lt;td style=\"width: 33.3333%; text-align: center; border: none;\"&gt;&lt;div style=\"display:flex; justify-content:center;\"&gt;&lt;img src=\"https://blueberry-assets.oneclick.es/{{Q3}}\" width=\"300\"&gt;&lt;/img&gt;&lt;/div&gt;&lt;/td&gt;&lt;/tr&gt;&lt;tr&gt;&lt;td style=\"width: 33.3333%; text-align: center; border: none;\"&gt;{{response}}&lt;/td&gt;&lt;td style=\"width: 33.3333%; text-align: center; border: none;\"&gt;{{response}}&lt;/td&gt;&lt;td style=\"width: 33.3333%; text-align: center; border: none;\"&gt;{{response}}&lt;/td&gt;&lt;/tr&gt;&lt;/tbody&gt;&lt;/table&gt;",
    "hint": "&lt;p&gt;Do menor ao maior, os ângulos são classificados como agudos, retos, obtusos e rasos.&lt;/p&gt;",
    "feedback": "&lt;p&gt;Os ângulos são classificados de acordo com sua amplitude:&lt;br/&gt;&lt;ul&gt;&lt;li&gt;&lt;b&gt;Agudo:&lt;/b&gt; maior que 0° e menor que 90°.&lt;/li&gt;&lt;li&gt;&lt;b&gt;Reto:&lt;/b&gt; mede 90°.&lt;/li&gt;&lt;li&gt;&lt;b&gt;Obtuso:&lt;/b&gt; maior que 90° e menor que 180°.&lt;/li&gt;&lt;li&gt;&lt;b&gt;Raso:&lt;/b&gt; mede 180°.&lt;/li&gt;&lt;/ul&gt;&lt;/p&gt;",
    "seed": {
        "parameters": [
            {
                "name": "Q1",
                "label": null,
                "list": [
                    "M4_G_3a_4.svg",
                    "M4_G_3a_5.svg",
                    "M4_G_3a_6.svg"
                ]
            },
            {
                "name": "Q2",
                "label": null,
                "list": [
                    "M4_G_3a_7.svg",
                    "M4_G_3a_8.svg",
                    "M4_G_3a_9.svg"
                ]
            },
            {
                "name": "Q3",
                "label": null,
                "list": [
                    "M4_G_3a_10.svg",
                    "M4_G_3a_11.svg",
                    "M4_G_3a_12.svg"
                ]
            }
        ],
        "calculated": [
            {
                "name": "A1",
                "label": "Reto"
            },
            {
                "name": "A2",
                "label": "Obtuso"
            },
            {
                "name": "A3",
                "label": "Raso"
            }
        ],
        "uniques": true
    },
    "algorithm": {
        "name": "calculateOperation",
        "template": "Cloze with drag &amp; drop",
        "params": {
            "keyboard": "INTERMEDIATE"
        }
    }
}</t>
  </si>
  <si>
    <t>Completa la siguiente oración con el nombre del ángulo.
{{Q1}}</t>
  </si>
  <si>
    <t xml:space="preserve">El ángulo de la imagen es {{A1}}. </t>
  </si>
  <si>
    <t>Q1 = M4-G-3a-1, M4-G-3a-2, M4-G-3a-3</t>
  </si>
  <si>
    <t>A1=agudo</t>
  </si>
  <si>
    <t>Los ángulos se clasifican según su amplitud en agudos, rectos, obtusos y llanos.</t>
  </si>
  <si>
    <t>Es un ángulo agudo porque mide menos de 90°.</t>
  </si>
  <si>
    <t>{
    "id": "M4-G-3a-E-1",
    "stimulus": "&lt;p&gt;Complete a frase a seguir com o nome do ângulo.&lt;/p&gt;&lt;div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agudo porque sua medida é maior que 0° e menor 90°.&lt;/p&gt;",
    "seed": {
        "parameters": [
            {
                "name": "Q1",
                "label": null,
                "list": [
                    "M4_G_3a_1.svg",
                    "M4_G_3a_2.svg",
                    "M4_G_3a_3.svg"
                ]
            }
        ],
        "calculated": [
            {
                "name": "A1",
                "label": "agudo"
            }
        ],
        "uniques": true
    },
    "algorithm": {
        "name": "calculateOperation",
        "template": "Cloze with text"
    }
}</t>
  </si>
  <si>
    <t>Q1 = M4-G-3a-4, M4-G-3a-5, M4-G-3a-6</t>
  </si>
  <si>
    <t>A1=recto</t>
  </si>
  <si>
    <t>Es un ángulo recto porque mide 90°.</t>
  </si>
  <si>
    <t>{
    "id": "M4-G-3a-E-2",
    "stimulus": "&lt;p&gt;Complete a frase a seguir com o nome do ângulo.&lt;/p&gt;&lt;div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reto porque mede 90°.&lt;/p&gt;",
    "seed": {
        "parameters": [
            {
                "name": "Q1",
                "label": null,
                "list": [
                    "M4_G_3a_4.svg",
                    "M4_G_3a_5.svg",
                    "M4_G_3a_6.svg"
                ]
            }
        ],
        "calculated": [
            {
                "name": "A1",
                "label": "reto"
            }
        ],
        "uniques": true
    },
    "algorithm": {
        "name": "calculateOperation",
        "template": "Cloze with text"
    }
}</t>
  </si>
  <si>
    <t>Q1 = M4-G-3a-7, M4-G-3a-8, M4-G-3a-9</t>
  </si>
  <si>
    <t>A1=obtuso</t>
  </si>
  <si>
    <t>Es un ángulo obtuso porque mide más de 90°.</t>
  </si>
  <si>
    <t>{
    "id": "M4-G-3a-E-3",
    "stimulus": "&lt;p&gt;Complete a frase a seguir com o nome do ângulo.&lt;/p&gt;&lt;div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obtuso porque sua medida é maior que 90° e menor que 180°.&lt;/p&gt;",
    "seed": {
        "parameters": [
            {
                "name": "Q1",
                "label": null,
                "list": [
                    "M4_G_3a_7.svg",
                    "M4_G_3a_8.svg",
                    "M4_G_3a_9.svg"
                ]
            }
        ],
        "calculated": [
            {
                "name": "A1",
                "label": "obtuso"
            }
        ],
        "uniques": true
    },
    "algorithm": {
        "name": "calculateOperation",
        "template": "Cloze with text"
    }
}</t>
  </si>
  <si>
    <t>Q1 = M4-G-3a-10a, M4-G-3a-11a, M4-G-3a-12a</t>
  </si>
  <si>
    <t>A1=llano</t>
  </si>
  <si>
    <t>Es un ángulo llano porque mide 180°.</t>
  </si>
  <si>
    <t>{
    "id": "M4-G-3a-E-4",
    "stimulus": "&lt;p&gt;Complete a frase a seguir com o nome do ângulo.&lt;/p&gt;&lt;div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raso porque mede 180°.&lt;/p&gt;",
    "seed": {
        "parameters": [
            {
                "name": "Q1",
                "label": null,
                "list": [
                    "M4_G_3a_10a.svg",
                    "M4_G_3a_11a.svg",
                    "M4_G_3a_12a.svg"
                ]
            }
        ],
        "calculated": [
            {
                "name": "A1",
                "label": "raso"
            }
        ],
        "uniques": true
    },
    "algorithm": {
        "name": "calculateOperation",
        "template": "Cloze with text"
    }
}</t>
  </si>
  <si>
    <t>M4-G-5a</t>
  </si>
  <si>
    <t>Localiza puntos en planos o croquis sencillos con ejes cartesianos</t>
  </si>
  <si>
    <t>Selecciona los puntos que estén representados en estos ejes cartesianos.
(imagen M5-G-1a-1)
{{Q1}} = (2, 5)*
{{Q2}} = (1, 4)*
{{Q3}} = (0, 6)*
{{Q4}} = (3, 3)*
{{Q5}} = (2, 5)
{{Q6}} = (0, 6)
{{Q7}} = (1, 4)
{{Q8}} = (3, 3)
(2 correctas, se ven 3)</t>
  </si>
  <si>
    <t>Q1 = "A", "B", "C", "D", "E", "F", "G", "H"
Q2 = "A", "B", "C", "D", "E", "F", "G", "H"
Q3 = "A", "B", "C", "D", "E", "F", "G", "H"
Q4 = "A", "B", "C", "D", "E", "F", "G", "H"
Q5 = "A", "B", "C", "D", "E", "F", "G", "H"
Q6 = "A", "B", "C", "D", "E", "F", "G", "H"
Q7 = "A", "B", "C", "D", "E", "F", "G", "H"
Q8 = "A", "B", "C", "D", "E", "F", "G", "H"</t>
  </si>
  <si>
    <t>La posición de un punto se determina con dos coordenadas. La primera es del eje horizontal y la segunda, del eje vertical.</t>
  </si>
  <si>
    <t>&lt;p&gt;La posición de un punto se determina con dos coordenadas. La primera es del eje horizontal y la segunda, del eje vertical.&lt;/p&gt;</t>
  </si>
  <si>
    <t>{"id":"M4-G-5a-I-1","stimulus":"&lt;p&gt;Selecione os pontos que estão representados neste plano cartesiano.&lt;/p&gt;&lt;div style=\"display:flex; justify-content:center;\"&gt;&lt;div class=\"lemo-fixed-to-responsive\" style=\"max-width: 300px;max-height: 300px;position: relative;width: 100%;display: inline-block;\"&gt;&lt;img src=\"https://blueberry-assets.oneclick.es/M4_G_5a_1.svg\" alt=\"\" tabindex=\"0\"&gt;&lt;/img&gt;&lt;div class=\"lemo-graphie-container\" style=\"position: absolute;top: 0;left: 0;width: 100%;height: 100%;\"&gt;&lt;div class=\"lemo-graphie\" style=\"position: relative; width: 100%; height: 100%;\"&gt;&lt;span class=\"lemo-graphie-label\" style=\"position: absolute; left: 40.8992%; top: 19.6606%;\"&gt;&lt;b&gt;{{Q1}}&lt;/b&gt;&lt;/span&gt;&lt;span class=\"lemo-graphie-label\" style=\"position: absolute; left: 28.4199%; top: 31.8760%;\"&gt;&lt;b&gt;{{Q2}}&lt;/b&gt;&lt;/span&gt;&lt;span class=\"lemo-graphie-label\" style=\"position: absolute; left: 17.2185%; top: 7.8022%;\"&gt;&lt;b&gt;{{Q3}}&lt;/b&gt;&lt;/span&gt;&lt;span class=\"lemo-graphie-label\" style=\"position: absolute; left: 52.6490%; top: 44.5571%;\"&gt;&lt;b&gt;{{Q4}}&lt;/b&gt;&lt;/span&gt;&lt;span class=\"lemo-graphie-label\" style=\"position: absolute; left: 77.2972%; top: 69%;\"&gt;&lt;b&gt;{{Q5}}&lt;/b&gt;&lt;/span&gt;&lt;span class=\"lemo-graphie-label\" style=\"position: absolute; left: 77.1523%; top: 44.8831%;\"&gt;&lt;b&gt;{{Q6}}&lt;/b&gt;&lt;/span&gt;&lt;span class=\"lemo-graphie-label\" style=\"position: absolute; left: 27.9491%; top: 44.5%;\"&gt;&lt;b&gt;{{Q7}}&lt;/b&gt;&lt;/span&gt;&lt;span class=\"lemo-graphie-label\" style=\"position: absolute; left: 52.6231%; top: 57%;\"&gt;&lt;b&gt;{{Q8}}&lt;/b&gt;&lt;/span&gt;&lt;/div&gt;&lt;/div&gt;&lt;/div&gt;&lt;/div&gt;","hint":"&lt;p&gt;A posição de um ponto é determinada por duas coordenadas. A primeira coordenada é referente ao eixo horizontal e a segunda, ao eixo vertical.&lt;/p&gt;","feedback":"&lt;p&gt;A posição de um ponto é determinada por duas coordenadas. A primeira coordenada é referente ao eixo horizontal e a segunda, ao eixo vertical.&lt;/p&gt;","seed":{"parameters":[{"name":"Q1","label":null,"list":["A","B","C","D","E","F","G","H"]},{"name":"Q2","label":null,"list":["A","B","C","D","E","F","G","H"]},{"name":"Q3","label":null,"list":["A","B","C","D","E","F","G","H"]},{"name":"Q4","label":null,"list":["A","B","C","D","E","F","G","H"]},{"name":"Q5","label":null,"list":["A","B","C","D","E","F","G","H"]},{"name":"Q6","label":null,"list":["A","B","C","D","E","F","G","H"]},{"name":"Q7","label":null,"list":["A","B","C","D","E","F","G","H"]},{"name":"Q8","label":null,"list":["A","B","C","D","E","F","G","H"]}],"calculated":[{"name":"A1","label":"{{Q1}} = (2, 5)"},{"name":"A2","label":"{{Q2}} = (1, 4)"},{"name":"A3","label":"{{Q3}} = (0, 6)"},{"name":"A4","label":"{{Q4}} = (3, 3)"},{"name":"A5","label":"{{Q5}} = (2, 5)","incorrect":true},{"name":"A6","label":"{{Q6}} = (0, 6)","incorrect":true},{"name":"A7","label":"{{Q7}} = (1, 4)","incorrect":true},{"name":"A8","label":"{{Q8}} = (3, 3)","incorrect":true}],"uniques":true},"algorithm":{"name":"trueFalse","template":"Multiple choice – multiple response","params":{"countCorrect":2,"countIncorrect":1,"showCheckIcon":false,
            "columns": 3
        }
    }
}</t>
  </si>
  <si>
    <t>¿En cuál de estas imágenes aparece representado el punto {{Q1}}?
M4-G-5a-2*
M4-G-5a-3
M4-G-5a-4</t>
  </si>
  <si>
    <t xml:space="preserve">Arrastra al gráfico, los puntos de colores, de acuerdo a sus coordenadas.
Rojo = { {{Q1}} ; {{Q2}} }
Verde = { {{Q3}} ; {{Q4}} }
Amarillo = { {{Q5}} ; {{Q6}} }
Azúl = { {{Q7}} ; {{Q8}} }
Negro = { {{Q9}} ; {{Q10}} }
</t>
  </si>
  <si>
    <t>Q1: "A = (3, 2)", "B = (4, 1)", "C = (5, 0)", "D = (1, 4)", "E = (2, 3)", "F = (0, 3)", "G = (1, 0)"</t>
  </si>
  <si>
    <t>{"id":"M4-G-5a-E-1","stimulus":"&lt;p&gt;Em qual destes planos o ponto {{Q1}} está representado?&lt;/p&gt;","hint":"&lt;p&gt;A posição de um ponto é determinada por duas coordenadas. A primeira coordenada é referente ao eixo horizontal e a segunda, ao eixo vertical.&lt;/p&gt;","feedback":"&lt;p&gt;A posição de um ponto é determinada por duas coordenadas. A primeira coordenada é referente ao eixo horizontal e a segunda, ao eixo vertical.&lt;/p&gt;","seed":{"parameters":[{"name":"Q1","label":null,"list":["A = (3, 2)","B = (4, 1)","C = (5, 0)","D = (1, 4)","E = (2, 3)","F = (0, 3)","G = (1, 0)"]}],"calculated":[{"name":"A1","label":"&lt;div style=\"display:flex; justify-content:center;\"&gt;&lt;img src=\"https://blueberry-assets.oneclick.es/M4_G_5a_2.svg\" width=\"300\"&gt;&lt;/img&gt;&lt;/div&gt;"},{"name":"A2","label":"&lt;div style=\"display:flex; justify-content:center;\"&gt;&lt;img src=\"https://blueberry-assets.oneclick.es/M4_G_5a_3.svg\" width=\"300\"&gt;&lt;/img&gt;&lt;/div&gt;","incorrect":true},{"name":"A3","label":"&lt;div style=\"display:flex; justify-content:center;\"&gt;&lt;img src=\"https://blueberry-assets.oneclick.es/M4_G_5a_4.svg\" width=\"300\"&gt;&lt;/img&gt;&lt;/div&gt;","incorrect":true}],"uniques":true},"algorithm":{"name":"trueFalse","template":"Multiple choice – standard","params":{"countCorrect":1,"countIncorrect":2,"showCheckIcon":false,"columns":3}}}</t>
  </si>
  <si>
    <r>
      <rPr>
        <rFont val="Calibri"/>
        <sz val="12.0"/>
      </rPr>
      <t xml:space="preserve">Las cámaras de vigilancia de un museo tienen localizados los cuadros más importantes en esta vista. Completa las siguientes oraciones.
Imagen M4-G-5a-5
Etiquetas: </t>
    </r>
    <r>
      <rPr>
        <rFont val="Calibri"/>
        <color rgb="FF1155CC"/>
        <sz val="12.0"/>
        <u/>
      </rPr>
      <t>https://drive.google.com/file/d/1NDtYyPSCj79kN9i2r5jIZ-bFxsswGJ9M/view?usp=sharing</t>
    </r>
  </si>
  <si>
    <t>&lt;p&gt;El cuadro {{Q1}} se encuentra en el punto ({{A1}}, {{A2}}).&lt;/p&gt;&lt;p&gt;El cuadro {{Q2}} se encuentra en el punto ({{A3}}, {{A4}}).&lt;/p&gt;&lt;p&gt;El cuadro {{Q3}} se encuentra en el punto ({{A5}}, {{A6}}).&lt;/p&gt;</t>
  </si>
  <si>
    <t>Q1= List = A, B, C, D, E
Q2= List = A, B, C, D, E
Q3= List = A, B, C, D, E
Q4= List = A, B, C, D, E
Q5= List = A, B, C, D, E</t>
  </si>
  <si>
    <t>A1 = 2
A2 = 1
A3 = 4
A4 = 1
A5 = 1
A6 = 3</t>
  </si>
  <si>
    <t>{"id":"M4-G-5a-A-1","stimulus":"&lt;p&gt;As câmeras de vigilância de um museu projetam a localização das pinturas mais importantes em um plano cartesiano como mostra a figura a seguir. Complete as seguintes frases.&lt;/p&gt;&lt;div style=\"display:flex; justify-content:center;\"&gt;&lt;div class=\"lemo-fixed-to-responsive\" style=\"max-width: 300px;max-height: 294px;position: relative;width: 100%;display: inline-block;\"&gt;&lt;img src=\"https://blueberry-assets.oneclick.es/M4_G_5a_5.svg\" alt=\"\" tabindex=\"0\"&gt;&lt;/img&gt;&lt;div class=\"lemo-graphie-container\" style=\"position: absolute;top: 0;left: 0;width: 100%;height: 100%;\"&gt;&lt;div class=\"lemo-graphie\" style=\"position: relative; width: 100%; height: 100%;\"&gt;&lt;span class=\"lemo-graphie-label\" style=\"position: absolute; left: 64.3367%; top: 26.3302%;\"&gt;&lt;strong&gt;{{Q5}}&lt;/strong&gt;&lt;/span&gt;&lt;span class=\"lemo-graphie-label\" style=\"position: absolute; left: 30%; top: 27%;\"&gt;&lt;strong&gt;{{Q3}}&lt;/strong&gt;&lt;/span&gt;&lt;span class=\"lemo-graphie-label\" style=\"position: absolute; left: 48.0184%; top: 43.0743%;\"&gt;&lt;strong&gt;{{Q4}}&lt;/strong&gt;&lt;/span&gt;&lt;span class=\"lemo-graphie-label\" style=\"position: absolute; left: 48.6755%; top: 59.5598%;\"&gt;&lt;strong&gt;{{Q1}}&lt;/strong&gt;&lt;/span&gt;&lt;span class=\"lemo-graphie-label\" style=\"position: absolute; left: 80.1325%; top: 59%;\"&gt;&lt;strong&gt;{{Q2}}&lt;/strong&gt;&lt;/span&gt;&lt;/div&gt;&lt;/div&gt;&lt;/div&gt;&lt;/div&gt;","template":"&lt;p&gt;O quadro {{Q1}} está localizado em ({{response}}, {{response}}).&lt;/p&gt;&lt;p&gt;O quadro {{Q2}} está localizado no ponto ({{response}}, {{response}}).&lt;/p&gt;&lt;p&gt;O quadro {{Q3}} encontra-se no ponto ({{response}}, {{response}}).&lt;/p&gt;","hint":"&lt;p&gt;A posição de um ponto é determinada por duas coordenadas. A primeira coordenada é referente ao eixo horizontal e a segunda, ao eixo vertical.&lt;/p&gt;","feedback":"&lt;p&gt;A posição de um ponto é determinada por duas coordenadas. A primeira coordenada é referente ao eixo horizontal e a segunda, ao eixo vertical.&lt;/p&gt;","seed":{"parameters":[{"name":"Q1","label":null,"list":["A","B","C","D","E"]},{"name":"Q2","label":null,"list":["A","B","C","D","E"]},{"name":"Q3","label":null,"list":["A","B","C","D","E"]},{"name":"Q4","label":null,"list":["A","B","C","D","E"]},{"name":"Q5","label":null,"list":["A","B","C","D","E"]}],"calculated":[{"name":"A1","label":"{{function}}","function":"2"},{"name":"A2","label":"{{function}}","function":"1"},{"name":"A3","label":"{{function}}","function":"4"},{"name":"A4","label":"{{function}}","function":"1"},{"name":"A5","label":"{{function}}","function":"1"},{"name":"A6","label":"{{function}}","function":"3"}],"uniques":true},"algorithm":{"name":"calculateOperation","params":{"method":"equivLiteral","keyboard":"NUMERICAL"}}}</t>
  </si>
  <si>
    <r>
      <rPr>
        <rFont val="Calibri"/>
        <sz val="12.0"/>
      </rPr>
      <t xml:space="preserve">Sergio ha hecho esta foto de unos aviones cerca de un aeropuerto. Completa las siguientes oraciones.
Imagen M4-G-5a-6
Etiquetas: </t>
    </r>
    <r>
      <rPr>
        <rFont val="Calibri"/>
        <color rgb="FF1155CC"/>
        <sz val="12.0"/>
        <u/>
      </rPr>
      <t>https://drive.google.com/file/d/1UHH6i86edk5qchsfiATHc3p0V6kPL7A3/view?usp=sharing</t>
    </r>
  </si>
  <si>
    <t>&lt;p&gt;El avión {{Q1}} se encuentra en el punto ({{A1}}, {{A2}}).&lt;/p&gt;&lt;p&gt;El avión {{Q2}} se encuentra en el punto ({{A3}}, {{A4}}).&lt;/p&gt;&lt;p&gt;El avión {{Q3}} se encuentra en el punto ({{A5}}, {{A6}}).&lt;/p&gt;</t>
  </si>
  <si>
    <t>A1 = 2
A2 = 2
A3 = 5
A4 = 2
A5 = 3
A6 = 0</t>
  </si>
  <si>
    <t>{"id":"M4-G-5a-A-2","stimulus":"&lt;p&gt;Sérgio tirou esta foto de alguns aviões perto de um aeroporto e a projetou em um plano cartesiano. Complete as seguintes frases.&lt;/p&gt;&lt;div style=\"display:flex; justify-content:center;\"&gt;&lt;div class=\"lemo-fixed-to-responsive\" style=\"max-width: 300px;max-height: 294px;position: relative;width: 100%;display: inline-block;\"&gt;&lt;img src=\"https://blueberry-assets.oneclick.es/M4_G_5a_6.svg\" alt=\"\" tabindex=\"0\"&gt;&lt;/img&gt;&lt;div class=\"lemo-graphie-container\" style=\"position: absolute;top: 0;left: 0;width: 100%;height: 100%;\"&gt;&lt;div class=\"lemo-graphie\" style=\"position: relative; width: 100%; height: 100%;\"&gt;&lt;span class=\"lemo-graphie-label\" style=\"position: absolute; left: 25.9779%; top: 21.6269%;\"&gt;&lt;strong&gt;{{Q4}}&lt;/strong&gt;&lt;/span&gt;&lt;span class=\"lemo-graphie-label\" style=\"position: absolute; left: 42%; top: 37%;\"&gt;&lt;strong&gt;{{Q1}}&lt;/strong&gt;&lt;/span&gt;&lt;span class=\"lemo-graphie-label\" style=\"position: absolute; left: 57.9470%; top: 37%;\"&gt;&lt;strong&gt;{{Q5}}&lt;/strong&gt;&lt;/span&gt;&lt;span class=\"lemo-graphie-label\" style=\"position: absolute; left: 89.5%; top: 37%;\"&gt;&lt;strong&gt;{{Q2}}&lt;/strong&gt;&lt;/span&gt;&lt;span class=\"lemo-graphie-label\" style=\"position: absolute; left: 57.6159%; top: 68.6708%;\"&gt;&lt;strong&gt;{{Q3}}&lt;/strong&gt;&lt;/span&gt;&lt;/div&gt;&lt;/div&gt;&lt;/div&gt;&lt;/div&gt;","template":"&lt;p&gt;O avião {{Q1}} está localizado no ponto ({{response}}, {{response}}).&lt;/p&gt;&lt;p&gt;O avião {{Q2}} está localizado no ponto ({{response}}, {{response}}).&lt;/p&gt;&lt;p&gt;O avião {{Q3}} está no ponto ({{response}}, {{response}}).&lt;/p&gt;","hint":"&lt;p&gt;A posição de um ponto é determinada por duas coordenadas. A primeira coordenada é referente ao eixo horizontal e a segunda, ao eixo vertical.&lt;/p&gt;","feedback":"&lt;p&gt;A posição de um ponto é determinada por duas coordenadas. A primeira coordenada é referente ao eixo horizontal e a segunda, ao eixo vertical.&lt;/p&gt;","seed":{"parameters":[{"name":"Q1","label":null,"list":["A","B","C","D","E"]},{"name":"Q2","label":null,"list":["A","B","C","D","E"]},{"name":"Q3","label":null,"list":["A","B","C","D","E"]},{"name":"Q4","label":null,"list":["A","B","C","D","E"]},{"name":"Q5","label":null,"list":["A","B","C","D","E"]}],"calculated":[{"name":"A1","label":"{{function}}","function":"2"},{"name":"A2","label":"{{function}}","function":"2"},{"name":"A3","label":"{{function}}","function":"5"},{"name":"A4","label":"{{function}}","function":"2"},{"name":"A5","label":"{{function}}","function":"3"},{"name":"A6","label":"{{function}}","function":"0"}],"uniques":true},"algorithm":{"name":"calculateOperation","params":{"method":"equivLiteral","keyboard":"NUMERICAL"}}}</t>
  </si>
  <si>
    <t>Localiza los siguientes puntos en este mapa del tesoro.
Imagen M4-G-5a-7</t>
  </si>
  <si>
    <t>&lt;p&gt;El punto {{Q1}} está en la posición ({{A1}}, {{A2}}).&lt;/p&gt;&lt;p&gt;El punto {{Q2}} está en la posición ({{A3}}, {{A4}}).&lt;/p&gt;&lt;p&gt;El punto {{Q3}} está en la posición ({{A5}}, {{A6}}).&lt;/p&gt;</t>
  </si>
  <si>
    <t>A1 = 1
A2 = 5
A3 = 2
A4 = 3
A5 = 4
A6 = 3</t>
  </si>
  <si>
    <t>{"id":"M4-G-5a-A-3","stimulus":"&lt;p&gt;Localize os seguintes elementos neste mapa do tesouro.&lt;/p&gt;&lt;div style=\"display:flex; justify-content:center;\"&gt;&lt;div class=\"lemo-fixed-to-responsive\" style=\"max-width: 300px;max-height: 294px;position: relative;width: 100%;display: inline-block;\"&gt;&lt;img src=\"https://blueberry-assets.oneclick.es/M4_G_5a_7.svg\" alt=\"\" tabindex=\"0\"&gt;&lt;/img&gt;&lt;div class=\"lemo-graphie-container\" style=\"position: absolute;top: 0;left: 0;width: 100%;height: 100%;\"&gt;&lt;div class=\"lemo-graphie\" style=\"position: relative; width: 100%; height: 100%;\"&gt;&lt;span class=\"lemo-graphie-label\" style=\"position: absolute; left: 31%; top: 21%;\"&gt;&lt;strong&gt;{{Q1}}&lt;/strong&gt;&lt;/span&gt;&lt;span class=\"lemo-graphie-label\" style=\"position: absolute; left: 45%; top: 45%;\"&gt;&lt;strong&gt;{{Q2}}&lt;/strong&gt;&lt;/span&gt;&lt;span class=\"lemo-graphie-label\" style=\"position: absolute; left: 68%; top: 45%;\"&gt;&lt;strong&gt;{{Q3}}&lt;/strong&gt;&lt;/span&gt;&lt;span class=\"lemo-graphie-label\" style=\"position: absolute; left: 20%; top: 58%;\"&gt;&lt;strong&gt;{{Q4}}&lt;/strong&gt;&lt;/span&gt;&lt;span class=\"lemo-graphie-label\" style=\"position: absolute; left: 80%; top: 70%;\"&gt;&lt;strong&gt;{{Q5}}&lt;/strong&gt;&lt;/span&gt;&lt;/div&gt;&lt;/div&gt;&lt;/div&gt;&lt;/div&gt;","template":"&lt;p&gt;O elemento {{Q1}} está na posição ({{response}}, {{response}}).&lt;/p&gt;&lt;p&gt;O elemento {{Q2}} está na posição ({{response}}, {{response}}).&lt;/p&gt;&lt;p&gt;O elemento {{Q3}} está na posição ({{response}}, {{response}}).&lt;/p&gt;","hint":"&lt;p&gt;A posição de um ponto é determinada por duas coordenadas. A primeira coordenada é referente ao eixo horizontal e a segunda, ao eixo vertical.&lt;/p&gt;","feedback":"&lt;p&gt;A posição de um ponto é determinada por duas coordenadas. A primeira coordenada é referente ao eixo horizontal e a segunda, ao eixo vertical.&lt;/p&gt;","seed":{"parameters":[{"name":"Q1","label":null,"list":["A","B","C","D","E"]},{"name":"Q2","label":null,"list":["A","B","C","D","E"]},{"name":"Q3","label":null,"list":["A","B","C","D","E"]},{"name":"Q4","label":null,"list":["A","B","C","D","E"]},{"name":"Q5","label":null,"list":["A","B","C","D","E"]}],"calculated":[{"name":"A1","label":"{{function}}","function":"1"},{"name":"A2","label":"{{function}}","function":"5"},{"name":"A3","label":"{{function}}","function":"2"},{"name":"A4","label":"{{function}}","function":"3"},{"name":"A5","label":"{{function}}","function":"4"},{"name":"A6","label":"{{function}}","function":"3"}],"uniques":true},"algorithm":{"name":"calculateOperation","params":{"method":"equivLiteral","keyboard":"NUMERICAL"}}}</t>
  </si>
  <si>
    <t>M4-G-5b</t>
  </si>
  <si>
    <t>Describe trayectos en planos o croquis sencillos con ejes cartesianos</t>
  </si>
  <si>
    <t>Hace muchos años, Adela enterró un juguete de su infancia en el jardín. Ahora tiene que seguir estas instrucciones para saber dónde lo ocultó. Ayúdala a encontrarlo.
(Fondo tierra)
(6 pasos)</t>
  </si>
  <si>
    <t>Pathway</t>
  </si>
  <si>
    <t>Recorre la cuadrícula siguiendo las instrucciones.</t>
  </si>
  <si>
    <t>Mueve el personaje siguiendo las instrucciones.</t>
  </si>
  <si>
    <t>{"id":"M4-G-5b-I-1","stimulus":"&lt;p&gt;Muitos anos atrás, Ana Júlia enterrou um brinquedo da infância dela no jardim. Agora ela tem que seguir estas instruções para saber onde ela o escondeu. Ajude-a a encontrá-lo.&lt;/p&gt;","feedback":"Mova a personagem seguindo as instruções.","hint":"Mova-se pela grade seguindo as instruções.","algorithm":{"name":"pathway","params":{"directions":6,"icon":"https://lemonade-assets.oneclick.es/pathway/farmer.png","background":"https://lemonade-assets.oneclick.es/pathway/bck2.png"}}}</t>
  </si>
  <si>
    <t>El pirata tiene que seguir estas instrucciones para llegar al tesoro enterrado. Ayúdale a encontrarlo.
(Fondo arena)
(6 pasos)</t>
  </si>
  <si>
    <t>{"id":"M4-G-5b-I-2","stimulus":"&lt;p&gt;Para encontrar o tesouro, o pirata precisa seguir as seguintes instruções. Ajude-o a encontrá-lo.&lt;/p&gt;","feedback":"Mova o personagem seguindo as instruções.","hint":"Atravesse a grade seguindo as instruções.","algorithm":{"name":"pathway","params":{"directions":6,"icon":"https://lemonade-assets.oneclick.es/pathway/pirate.png","background":"https://lemonade-assets.oneclick.es/pathway/bck1.png"}}}</t>
  </si>
  <si>
    <t>Una compañía eléctrica le ha dado a este obrero las siguientes instrucciones para arreglar una avería bajo las baldosas de la calle. Ayúdale a encontrar el lugar donde está el problema.
(Fondo cemento)
(6 pasos)</t>
  </si>
  <si>
    <t>{"id":"M4-G-5b-I-3","stimulus":"&lt;p&gt;Uma empresa de energia elétrica deu a este funcionário as seguintes instruções para que ele corrigisse uma falha técnica nos fios subterrâneos de uma calçada. Ajude-o a encontrar o lugar onde está o problema.&lt;/p&gt;","feedback":"Mova o personagem seguindo as instruções.","hint":"Mova-se pela grade seguindo as instruções.","algorithm":{"name":"pathway","params":{"directions":6,"icon":"https://lemonade-assets.oneclick.es/pathway/worker.png","background":"https://lemonade-assets.oneclick.es/pathway/bck3.png"}}}</t>
  </si>
  <si>
    <t>M4-G-6a</t>
  </si>
  <si>
    <t>Clasifica triángulos según la longitud de sus lados (equilátero, isósceles y escaleno)</t>
  </si>
  <si>
    <t>Indica cuál de las siguientes afirmaciones es correcta.
Los lados de un triángulo equilátero miden lo mismo.*
En un triángulo isósceles, dos de sus lados son iguales.*
En un triángulo escaleno, todos los lados son desiguales.*
Los lados de un triángulo escaleno miden lo mismo.
En un triángulo equilátero, todos los lados son distintos.
Los lados de un triángulo isósceles miden lo mismo.
(1 correcta, se ven 3)</t>
  </si>
  <si>
    <t>Según el número de lados iguales que tenga, un triángulo puede ser equilátero, isósceles o escaleno.</t>
  </si>
  <si>
    <t>Los triángulos se clasifican en:&lt;ul&gt;&lt;li&gt;&lt;b&gt;Equiláteros:&lt;/b&gt; todos sus lados son iguales.&lt;/li&gt;&lt;li&gt;&lt;b&gt;Isósceles:&lt;/b&gt; dos de sus lados son iguales.&lt;/li&gt;&lt;li&gt;&lt;b&gt;Escalenos:&lt;/b&gt; todos sus lados son desiguales.&lt;/li&gt;&lt;/ul&gt;
- Si falla A4
&lt;p&gt;En un triángulo escaleno, ningún lado es igual a otro.&lt;/p&gt;
- Si falla A5
&lt;p&gt;En un triángulo equilátero, todos los lados miden lo mismo.&lt;/p&gt;
- Si falla A6
&lt;p&gt;En un triángulo isósceles, solo dos de los lados son iguales.&lt;/p&gt;</t>
  </si>
  <si>
    <t>{"id":"M4-G-6a-I-1","stimulus":"&lt;p&gt;Indique qual das seguintes afirmações está correta.&lt;/p&gt;","hint":"&lt;p&gt;Dependendo do número de lados com medidas iguais que um triângulo possui, ele pode ser equilátero, isósceles ou escaleno.&lt;/p&gt;","feedback":"&lt;p&gt;Os triângulos são classificados como:&lt;ul&gt;&lt;li&gt;&lt;b&gt;Equilátero:&lt;/b&gt; todos os seus lados têm medidas iguais.&lt;/li&gt;&lt;li&gt;&lt;b&gt;Isósceles:&lt;/b&gt; dois de seus lados têm medidas iguais. &lt;/li&gt;&lt;li&gt;&lt;b&gt;Escaleno:&lt;/b&gt; todos os lados têm medidas diferentes entre si.&lt;/li&gt;&lt;/ul&gt;&lt;/p&gt;","seed":{"parameters":[],"calculated":[{"name":"A1","label":"Todos os lados de um triângulo equilátero têm medidas iguais."},{"name":"A2","label":"Em um triângulo isósceles, dois de seus lados têm medidas iguais."},{"name":"A3","label":"Em um triângulo escaleno, todos os lados têm medidas diferentes."},{"name":"A4","label":"Todos os lados de um triângulo escaleno têm a mesma medida.","incorrect":true,"feedback":"&lt;p&gt;Em um triângulo escaleno, nenhum lado mede o mesmo que outro.&lt;/p&gt;"},{"name":"A5","label":"Em um triângulo equilátero, todos os lados têm medidas diferentes.","incorrect":true,"feedback":"&lt;p&gt;Em um triângulo equilátero, todos os lados têm a mesma medida.&lt;/p&gt;"},{"name":"A6","label":"Todos os lados de um triângulo isósceles têm o mesmo comprimento.","incorrect":true,"feedback":"&lt;p&gt;Em um triângulo isósceles, apenas dois dos lados são iguais.&lt;/p&gt;"}],"uniques":true},"algorithm":{"name":"trueFalse","template":"Multiple choice – standard","params":{"countCorrect":1,"countIncorrect":2,"showCheckIcon":false}}}</t>
  </si>
  <si>
    <t>¿Qué nombre reciben los siguientes triángulos según la longitud de sus lados?</t>
  </si>
  <si>
    <t>M4-G-6a-2 | M4-G-6a-3
Triángulo {{A1}} | Triángulo {{A2}}</t>
  </si>
  <si>
    <t>A1 = "isósceles"
A2 = "escaleno"</t>
  </si>
  <si>
    <t>Los triángulos se clasifican según el número de lados iguales en equiláteros, isósceles y escalenos.</t>
  </si>
  <si>
    <t>Los triángulos se clasifican en:&lt;ul&gt;&lt;li&gt;&lt;b&gt;Equiláteros:&lt;/b&gt; todos sus lados son iguales.&lt;/li&gt;&lt;li&gt;&lt;b&gt;Isósceles:&lt;/b&gt; dos de sus lados son iguales.&lt;/li&gt;&lt;li&gt;&lt;b&gt;Escalenos:&lt;/b&gt; todos sus lados son desiguales.&lt;/li&gt;&lt;/ul&gt;</t>
  </si>
  <si>
    <t>{"id":"M4-G-6a-E-1","stimulus":"&lt;p&gt;Quais nomes são dados aos seguintes triângulos de acordo com as medidas de seus lados?&lt;/p&gt;","template":"&lt;table style=\"width: 100%;\"&gt;&lt;tbody&gt;&lt;tr&gt;&lt;td style=\"width: 50%; text-align: center; border: none;\"&gt;&lt;div style=\"display:flex; justify-content:center;\"&gt;&lt;img src=\"https://blueberry-assets.oneclick.es/M4_G_6a_2.svg\" width=\"300\"&gt;&lt;/img&gt;&lt;/div&gt;&lt;/td&gt;&lt;td style=\"width: 50%; text-align: center; border: none;\"&gt;&lt;div style=\"display:flex; justify-content:center;\"&gt;&lt;img src=\"https://blueberry-assets.oneclick.es/M4_G_6a_3.svg\" width=\"300\"&gt;&lt;/img&gt;&lt;/div&gt;&lt;/td&gt;&lt;/tr&gt;&lt;tr&gt;&lt;td style=\"width: 50%; text-align: center; border: none;\"&gt;Triângulo {{response}}&lt;/td&gt;&lt;td style=\"width: 50%; text-align: center; border: none;\"&gt;Triângulo {{response}}&lt;/td&gt;&lt;/tr&gt;&lt;/tbody&gt;&lt;/table&gt;","hint":"&lt;p&gt;Dependendo do número de lados com medidas iguais que um triângulo possui, ele pode ser equilátero, isósceles ou escaleno.&lt;/p&gt;","feedback":"&lt;p&gt;Os triângulos são classificados como:&lt;ul&gt;&lt;li&gt;&lt;b&gt;Equilátero:&lt;/b&gt; todos os seus lados têm medidas iguais.&lt;/li&gt;&lt;li&gt;&lt;b&gt;Isósceles:&lt;/b&gt; dois de seus lados têm medidas iguais. &lt;/li&gt;&lt;li&gt;&lt;b&gt;Escaleno:&lt;/b&gt; todos os lados têm medidas diferentes entre si.&lt;/li&gt;&lt;/ul&gt;&lt;/p&gt;","seed":{"parameters":[],"calculated":[{"name":"A1","label":"isósceles"},{"name":"A2","label":"escaleno"}],"uniques":true},"algorithm":{"name":"calculateOperation","template":"Cloze with text"}}</t>
  </si>
  <si>
    <t>M4-G-6a-2 | M4-G-6a-1
Triángulo {{A1}} | Triángulo {{A2}}</t>
  </si>
  <si>
    <t>A1 = "isósceles"
A2 = "equilátero"</t>
  </si>
  <si>
    <t>{"id":"M4-G-6a-E-2","stimulus":"&lt;p&gt;Quais nomes são dados aos seguintes triângulos de acordo com as medidas de seus lados?&lt;/p&gt;","template":"&lt;table style=\"width: 100%;\"&gt;&lt;tbody&gt;&lt;tr&gt;&lt;td style=\"width: 50%; text-align: center; border: none;\"&gt;&lt;div style=\"display:flex; justify-content:center;\"&gt;&lt;img src=\"https://blueberry-assets.oneclick.es/M4_G_6a_2.svg\" width=\"300\"&gt;&lt;/img&gt;&lt;/div&gt;&lt;/td&gt;&lt;td style=\"width: 50%; text-align: center; border: none;\"&gt;&lt;div style=\"display:flex; justify-content:center;\"&gt;&lt;img src=\"https://blueberry-assets.oneclick.es/M4_G_6a_1.svg\" width=\"300\"&gt;&lt;/img&gt;&lt;/div&gt;&lt;/td&gt;&lt;/tr&gt;&lt;tr&gt;&lt;td style=\"width: 50%; text-align: center; border: none;\"&gt;Triângulo {{response}}&lt;/td&gt;&lt;td style=\"width: 50%; text-align: center; border: none;\"&gt;Triângulo {{response}}&lt;/td&gt;&lt;/tr&gt;&lt;/tbody&gt;&lt;/table&gt;","hint":"&lt;p&gt;Dependendo do número de lados com medidas iguais que um triângulo possui, ele pode ser equilátero, isósceles ou escaleno.&lt;/p&gt;","feedback":"&lt;p&gt;Os triângulos são classificados como:&lt;ul&gt;&lt;li&gt;&lt;b&gt;Equilátero:&lt;/b&gt; todos os seus lados têm medidas iguais.&lt;/li&gt;&lt;li&gt;&lt;b&gt;Isósceles:&lt;/b&gt; dois de seus lados têm medidas iguais. &lt;/li&gt;&lt;li&gt;&lt;b&gt;Escaleno:&lt;/b&gt; todos os lados têm medidas diferentes entre si.&lt;/li&gt;&lt;/ul&gt;&lt;/p&gt;","seed":{"parameters":[],"calculated":[{"name":"A1","label":"isósceles"},{"name":"A2","label":"equilátero"}],"uniques":true},"algorithm":{"name":"calculateOperation","template":"Cloze with text"}}</t>
  </si>
  <si>
    <t>M4-G-6a-3 | M4-G-6a-1
Triángulo {{A1}} | Triángulo {{A2}}</t>
  </si>
  <si>
    <t>A1 = "escaleno"
A2 = "equilátero"</t>
  </si>
  <si>
    <t>{"id":"M4-G-6a-E-3","stimulus":"&lt;p&gt;Quais nomes são dados aos seguintes triângulos de acordo com as medidas de seus lados?&lt;/p&gt;","template":"&lt;table style=\"width: 100%;\"&gt;&lt;tbody&gt;&lt;tr&gt;&lt;td style=\"width: 50%; text-align: center; border: none;\"&gt;&lt;div style=\"display:flex; justify-content:center;\"&gt;&lt;img src=\"https://blueberry-assets.oneclick.es/M4_G_6a_3.svg\" width=\"300\"&gt;&lt;/img&gt;&lt;/div&gt;&lt;/div&gt;&lt;/td&gt;&lt;td style=\"width: 50%; text-align: center; border: none;\"&gt;&lt;div style=\"display:flex; justify-content:center;\"&gt;&lt;img src=\"https://blueberry-assets.oneclick.es/M4_G_6a_1.svg\" width=\"300\"&gt;&lt;/img&gt;&lt;/div&gt;&lt;/div&gt;&lt;/td&gt;&lt;/tr&gt;&lt;tr&gt;&lt;td style=\"width: 50%; text-align: center; border: none;\"&gt;Triângulo {{response}}&lt;/td&gt;&lt;td style=\"width: 50%; text-align: center; border: none;\"&gt;Triângulo {{response}}&lt;/td&gt;&lt;/tr&gt;&lt;/tbody&gt;&lt;/table&gt;","hint":"&lt;p&gt;Dependendo do número de lados com medidas iguais que um triângulo possui, ele pode ser equilátero, isósceles ou escaleno.&lt;/p&gt;","feedback":"&lt;p&gt;Os triângulos são classificados como:&lt;ul&gt;&lt;li&gt;&lt;b&gt;Equilátero:&lt;/b&gt; todos os seus lados têm medidas iguais.&lt;/li&gt;&lt;li&gt;&lt;b&gt;Isósceles:&lt;/b&gt; dois de seus lados têm medidas iguais. &lt;/li&gt;&lt;li&gt;&lt;b&gt;Escaleno:&lt;/b&gt; todos os lados têm medidas diferentes entre si.&lt;/li&gt;&lt;/ul&gt;&lt;/p&gt;","seed":{"parameters":[],"calculated":[{"name":"A1","label":"escaleno"},{"name":"A2","label":"equilátero"}],"uniques":true},"algorithm":{"name":"calculateOperation","template":"Cloze with text"}}</t>
  </si>
  <si>
    <t>M4-G-6b</t>
  </si>
  <si>
    <t>Clasifica triángulos según sus ángulos (acutángulo, rectángulo y obtusángulo)</t>
  </si>
  <si>
    <t>Señala cuál de las siguientes afirmaciones es correcta.
En los triángulos acutángulos, todos los ángulos son agudos. *
En los triángulos obtusángulos, uno de los ángulos es obtuso. * 
En los triángulos rectángulos, uno de los tres ángulos es recto. *
Los triángulos acutángulos tienen un ángulo agudo.
Los triángulos obtusángulos tienen los tres ángulos obtusos.
Los triángulos rectángulos tienen los tres ángulos rectos. 
(1 correcta, se ven 3)</t>
  </si>
  <si>
    <t>Según sus ángulos, un triángulo puede ser acutángulo, rectángulo u obtusángulo.</t>
  </si>
  <si>
    <t>&lt;p&gt;Los triángulos se clasifican en &lt;b&gt;acutángulos&lt;/b&gt; (sus tres ángulos son agudos), &lt;b&gt;rectángulos&lt;/b&gt; (tienen un ángulo recto) y &lt;b&gt;obtusángulos&lt;/b&gt; (tienen un ángulo obtuso).&lt;/p&gt;
- Sí falla A4
&lt;p&gt;Todos los ángulos de un triángulo acutángulo son agudos.&lt;/p&gt;
- Sí falla A5
&lt;p&gt;Los triángulos obtusángulos tienen un único ángulo obtuso, los otros dos son agudos.&lt;/p&gt;
- Sí falla A6
&lt;p&gt;Los triángulos rectángulos tienen un único ángulo recto, los otros dos son agudos.&lt;/p&gt;</t>
  </si>
  <si>
    <t>{"id":"M4-G-6b-I-1","stimulus":"&lt;p&gt;Indique qual das seguintes afirmações está correta.&lt;/p&gt;","hint":"&lt;p&gt;Dependendo de seus ângulos internos, um triângulo pode ser acutângulo, retângulo ou obtusângulo.&lt;/p&gt;","feedback":"&lt;p&gt;Os triângulos são classificados como &lt;b&gt;acutângulos&lt;/b&gt; (todos os três ângulos são agudos), &lt;b&gt;retângulos&lt;/b&gt; (possuem um ângulo reto) e &lt;b&gt;obtusângulos&lt;/b&gt; (possuem um ângulo obtuso).&lt;/p&gt;","seed":{"parameters":[],"calculated":[{"name":"A1","label":"Nos triângulos acutângulos, todos os ângulos são agudos."},{"name":"A2","label":"Em triângulos obtusângulos, apenas um dos ângulos é obtuso."},{"name":"A3","label":"Nos triângulos retângulos, apenas um dos três ângulos é reto."},{"name":"A4","label":"Os triângulos acutângulos têm apenas um ângulo agudo.","incorrect":true,"feedback":"&lt;p&gt;Todos os ângulos de um triângulo acutângulo são agudos.&lt;/p&gt;"},{"name":"A5","label":"Os triângulos obtusângulos têm todos os três ângulos obtusos.","incorrect":true,"feedback":"&lt;p&gt;Os triângulos obtusângulos têm apenas um ângulo obtuso, os outros dois são agudos.&lt;/p&gt;"},{"name":"A6","label":"Os triângulos retângulos têm todos os três ângulos retos.","incorrect":true,"feedback":"&lt;p&gt;Os triângulos retângulos têm apenas um ângulo reto, os outros dois são agudos.&lt;/p&gt;"}],"uniques":true},"algorithm":{"name":"trueFalse","template":"Multiple choice – standard","params":{"countCorrect":1,"countIncorrect":2,"showCheckIcon":false}}}</t>
  </si>
  <si>
    <t>Escribe el nombre de los siguientes triángulos según sus ángulos.</t>
  </si>
  <si>
    <t>M4-G-6b-2 | M4-G-6b-1
Triángulo {{A1}} | Triángulo {{A2}}</t>
  </si>
  <si>
    <t>A1 = "rectángulo"
A2 = "acutángulo"</t>
  </si>
  <si>
    <t>&lt;p&gt;Los triángulos se clasifican en &lt;b&gt;acutángulos&lt;/b&gt; (sus tres ángulos son agudos), &lt;b&gt;rectángulos&lt;/b&gt; (tienen un ángulo recto) y &lt;b&gt;obtusángulos&lt;/b&gt; (tienen un ángulo obtuso).&lt;/p&gt;</t>
  </si>
  <si>
    <t>{"id":"M4-G-6b-E-1","stimulus":"&lt;p&gt;Escreva o nome dos seguintes triângulos de acordo com seus ângulos.&lt;/p&gt;","template":"&lt;table style=\"width: 100%;\"&gt;&lt;tbody&gt;&lt;tr&gt;&lt;td style=\"width: 50%; text-align: center; border: none;\"&gt;&lt;div style=\"display:flex; justify-content:center;\"&gt;&lt;img src=\"https://blueberry-assets.oneclick.es/M4_G_6b_2.svg\" width=\"300\"&gt;&lt;/img&gt;&lt;/div&gt;&lt;/td&gt;&lt;td style=\"width: 50%; text-align: center; border: none;\"&gt;&lt;div style=\"display:flex; justify-content:center;\"&gt;&lt;img src=\"https://blueberry-assets.oneclick.es/M4_G_6b_1.svg\" width=\"300\"&gt;&lt;/img&gt;&lt;/div&gt;&lt;/td&gt;&lt;/tr&gt;&lt;tr&gt;&lt;td style=\"width: 50%; text-align: center; border: none;\"&gt;Triângulo {{response}}&lt;/td&gt;&lt;td style=\"width: 50%; text-align: center; border: none;\"&gt;Triângulo {{response}}&lt;/td&gt;&lt;/tr&gt;&lt;/tbody&gt;&lt;/table&gt;","hint":"&lt;p&gt;Dependendo de seus ângulos, um triângulo pode ser acutângulo, retângulo ou obtusângulo.&lt;/p&gt;","feedback":"&lt;p&gt;Os triângulos são classificados como &lt;b&gt;acutângulos&lt;/b&gt; (todos os três ângulos são agudos), &lt;b&gt;retângulos&lt;/b&gt; (possuem um ângulo reto) e &lt;b&gt;obtusângulos&lt;/b&gt; (possuem um ângulo obtuso).&lt;/p&gt;","seed":{"parameters":[],"calculated":[{"name":"A1","label":"retângulo"},{"name":"A2","label":"acutângulo"}],"uniques":true},"algorithm":{"name":"calculateOperation","template":"Cloze with text"}}</t>
  </si>
  <si>
    <t>Escribe el nombre que reciben los siguientes triángulos según sus ángulos.</t>
  </si>
  <si>
    <t>M4-G-6b-2 | M4-G-6b-3
Triángulo {{A1}} | Triángulo {{A2}}</t>
  </si>
  <si>
    <t>A1 = "rectángulo"
A2 = "obtusángulo"</t>
  </si>
  <si>
    <t>&lt;p&gt;Los triángulos se clasifican en &lt;b&gt;acutángulos&lt;/b&gt; (sus tres ángulos son agudos), &lt;b&gt;rectángulos&lt;/b&gt; (tienen un ángulo recto) y &lt;b&gt;obtusángulos&lt;/b&gt; (tienen un ángulo obtuso).&lt;/p&gt;
Imagen</t>
  </si>
  <si>
    <t>{"id":"M4-G-6b-E-2","stimulus":"&lt;p&gt;Escreva o nome dos seguintes triângulos de acordo com seus ângulos.&lt;/p&gt;","template":"&lt;table style=\"width: 100%;\"&gt;&lt;tbody&gt;&lt;tr&gt;&lt;td style=\"width: 50%; text-align: center; border: none;\"&gt;&lt;div style=\"display:flex; justify-content:center;\"&gt;&lt;img src=\"https://blueberry-assets.oneclick.es/M4_G_6b_2.svg\" width=\"300\"&gt;&lt;/img&gt;&lt;/div&gt;&lt;/td&gt;&lt;td style=\"width: 50%; text-align: center; border: none;\"&gt;&lt;div style=\"display:flex; justify-content:center;\"&gt;&lt;img src=\"https://blueberry-assets.oneclick.es/M4_G_6b_3.svg\" width=\"300\"&gt;&lt;/img&gt;&lt;/div&gt;&lt;/td&gt;&lt;/tr&gt;&lt;tr&gt;&lt;td style=\"width: 50%; text-align: center; border: none;\"&gt;Triângulo {{response}}&lt;/td&gt;&lt;td style=\"width: 50%; text-align: center; border: none;\"&gt;Triângulo {{response}}&lt;/td&gt;&lt;/tr&gt;&lt;/tbody&gt;&lt;/table&gt;","hint":"&lt;p&gt;Dependendo de seus ângulos, um triângulo pode ser acutângulo, retângulo ou obtusângulo.&lt;/p&gt;","feedback":"&lt;p&gt;Os triângulos são classificados como &lt;b&gt;acutângulos&lt;/b&gt; (todos os três ângulos são agudos), &lt;b&gt;retângulos&lt;/b&gt; (possuem um ângulo reto) e &lt;b&gt;obtusângulos&lt;/b&gt; (possuem um ângulo obtuso).&lt;/p&gt;","seed":{"parameters":[],"calculated":[{"name":"A1","label":"retângulo"},{"name":"A2","label":"obtusângulo"}],"uniques":true},"algorithm":{"name":"calculateOperation","template":"Cloze with text"}}</t>
  </si>
  <si>
    <t>M4-G-6b-1 | M4-G-6b-3
Triángulo {{A1}} | Triángulo {{A2}}</t>
  </si>
  <si>
    <t>A1 = "acutángulo"
A2 = "obtusángulo"</t>
  </si>
  <si>
    <t>{"id":"M4-G-6b-E-3","stimulus":"&lt;p&gt;Escreva o nome dos seguintes triângulos de acordo com seus ângulos.&lt;/p&gt;","template":"&lt;table style=\"width: 100%;\"&gt;&lt;tbody&gt;&lt;tr&gt;&lt;td style=\"width: 50%; text-align: center; border: none;\"&gt;&lt;div style=\"display:flex; justify-content:center;\"&gt;&lt;img src=\"https://blueberry-assets.oneclick.es/M4_G_6b_1.svg\" width=\"300\"&gt;&lt;/img&gt;&lt;/div&gt;&lt;/div&gt;&lt;/td&gt;&lt;td style=\"width: 50%; text-align: center; border: none;\"&gt;&lt;div style=\"display:flex; justify-content:center;\"&gt;&lt;img src=\"https://blueberry-assets.oneclick.es/M4_G_6b_3.svg\" width=\"300\"&gt;&lt;/img&gt;&lt;/div&gt;&lt;/div&gt;&lt;/td&gt;&lt;/tr&gt;&lt;tr&gt;&lt;td style=\"width: 50%; text-align: center; border: none;\"&gt;Triângulo {{response}}&lt;/td&gt;&lt;td style=\"width: 50%; text-align: center; border: none;\"&gt;Triângulo {{response}}&lt;/td&gt;&lt;/tr&gt;&lt;/tbody&gt;&lt;/table&gt;","hint":"&lt;p&gt;Dependendo de seus ângulos, um triângulo pode ser acutângulo, retângulo ou obtusângulo.&lt;/p&gt;","feedback":"&lt;p&gt;Os triângulos são classificados como &lt;b&gt;acutângulos&lt;/b&gt; (todos os três ângulos são agudos), &lt;b&gt;retângulos&lt;/b&gt; (possuem um ângulo reto) e &lt;b&gt;obtusângulos&lt;/b&gt; (possuem um ângulo obtuso).&lt;/p&gt;","seed":{"parameters":[],"calculated":[{"name":"A1","label":"acutângulo"},{"name":"A2","label":"obtusângulo"}],"uniques":true},"algorithm":{"name":"calculateOperation","template":"Cloze with text"}}</t>
  </si>
  <si>
    <t>M4-G-7a</t>
  </si>
  <si>
    <t>Clasifica cuadriláteros según a posición de sus lados (cuadrado, rectángulo, rombo, romboide, trapecio y trapezoide)</t>
  </si>
  <si>
    <t>Indica si las siguientes afirmaciones son verdaderas o falsas.
El cuadrado es un paralelogramo con cuatro lados iguales.*
El trapezoide no tiene lados paralelos.*
El trapecio tiene algún lado paralelo a otro.*
El rectángulo es un cuadrilátero que tiene lados iguales dos a dos.*
El rombo no tiene dos pares de lados paralelos.
Los rectángulos solo tienen un par de lados paralelos.
El trapecio tiene los cuatro lados paralelos.
El trapezoide tiene dos lados paralelos.
(se muestran 2 incorrectas y 1 correcta)</t>
  </si>
  <si>
    <t xml:space="preserve">No aplica </t>
  </si>
  <si>
    <t>Los cuadriláteros se clasifican en cuadrados, rectángulos, rombos, romboides, trapecios y trapezoides.</t>
  </si>
  <si>
    <t>&lt;p&gt;Los paralelogramos (cuadrado, rectángulo, rombo y romboide) son los cuadriláteros que tienen lados paralelos dos a dos.&lt;/p&gt;
- Si falla [A5]:
&lt;p&gt;Los lados de un rombo son paralelos 2 a 2.&lt;/p&gt;
- Si falla [A6]:
&lt;p&gt;Los rectángulos tienen 2 pares de lados paralelos.&lt;/p&gt;
- Si falla [A7]:
&lt;p&gt;El trapecio tiene 2 lados paralelos.&lt;/p&gt;
- Si falla [A8]:
&lt;p&gt;El trapezoide no tiene lados paralelos.&lt;/p&gt;</t>
  </si>
  <si>
    <t>{"id":"M4-G-7a-I-1","stimulus":"&lt;p&gt;Indique se as seguintes afirmações são verdadeiras ou falsas.&lt;/p&gt;","hint":"&lt;p&gt;Os quadriláteros são classificados em quadrados, retângulos, losangos, paralelogramos, trapézios e trapezóides (quadriláteros quaisquer).&lt;/p&gt;","feedback":"&lt;p&gt;Os paralelogramos (quadrado, retângulo, losango e paralelogramo) são os quadriláteros que têm lados paralelos dois a dois.&lt;/p&gt;","seed":{"parameters":[],"calculated":[{"name":"A1","label":"Um quadrado é um paralelogramo com quatro lados iguais e quatro ângulos iguais."},{"name":"A2","label":"O trapezóide não tem lados paralelos."},{"name":"A3","label":"O trapézio tem um par de lados paralelos."},{"name":"A4","label":"O retângulo é um quadrilátero que tem lados iguais dois a dois."},{"name":"A5","label":"Um losango não tem dois pares de lados paralelos.","incorrect":true,"feedback":"&lt;p&gt;Os lados de um losango são paralelos dois a dois.&lt;/p&gt;"},{"name":"A6","label":"Os retângulos têm apenas um par de lados paralelos.","incorrect":true,"feedback":"&lt;p&gt;Os retângulos têm dois pares de lados paralelos."},{"name":"A7","label":"Um trapézio tem quatro lados paralelos.","incorrect":true,"feedback":"&lt;p&gt;O trapézio tem um par de lados paralelos.&lt;/p&gt;"},{"name":"A8","label":"O trapezóide tem dois lados paralelos.","incorrect":true,"feedback":"&lt;p&gt;O trapezóide não tem lados paralelos..&lt;/p&gt;"}],"uniques":true},"algorithm":{"name":"trueFalse","template":"Choice matrix – inline","params":{"countCorrect":1,"countIncorrect":2,"showCheckIcon":false,"options":["Verdadeira","Falsa"]}}}</t>
  </si>
  <si>
    <t>Escribe el nombre de los siguientes cuadriláteros.</t>
  </si>
  <si>
    <t>M4-G-7a-1 | M4-G-7a-3 | M4-G-7a-2
{{A1}} | {{A2}} | {{A3}}</t>
  </si>
  <si>
    <t>A1 = Cuadrado
A2 = Rombo
A3 = Rectángulo</t>
  </si>
  <si>
    <t>&lt;p&gt;Los cuadriláteros son figuras geométricas con 4 lados. Pueden ser cuadrados, rectángulos, rombos, romboides, trapecios y trapezoides.&lt;/p&gt;
- Si falla A1:
&lt;p&gt;Es un cuadrado porque sus lados y ángulos son iguales.&lt;/p&gt;
- Si falla A2:
&lt;p&gt;Es un rombo porque sus lados son iguales y sus ángulos son iguales 2 a 2.&lt;/p&gt;
- Si falla A3:
&lt;p&gt;Es un rectángulo porque sus lados son iguales 2 a 2 y sus ángulos son iguales.&lt;/p&gt;</t>
  </si>
  <si>
    <t>{"id":"M4-G-7a-E-1","stimulus":"&lt;p&gt;Escreva o nome dos seguintes quadriláteros.&lt;/p&gt;","template":"&lt;table style=\"width: 100%;\"&gt;&lt;tbody&gt;&lt;tr&gt;&lt;td style=\"width: 33.3333%; text-align: center; border: none;\"&gt;&lt;div style=\"display:flex; justify-content:center;\"&gt;&lt;img src=\"https://blueberry-assets.oneclick.es/M4_G_7a_1.svg\" width=\"300\"&gt;&lt;/img&gt;&lt;/div&gt;&lt;/td&gt;&lt;td style=\"width: 33.3333%; text-align: center; border: none;\"&gt;&lt;div style=\"display:flex; justify-content:center;\"&gt;&lt;img src=\"https://blueberry-assets.oneclick.es/M4_G_7a_3.svg\" width=\"300\"&gt;&lt;/img&gt;&lt;/div&gt;&lt;/td&gt;&lt;td style=\"width: 33.3333%; text-align: center; border: none;\"&gt;&lt;div style=\"display:flex; justify-content:center;\"&gt;&lt;img src=\"https://blueberry-assets.oneclick.es/M4_G_7a_2.svg\" width=\"300\"&gt;&lt;/img&gt;&lt;/div&gt;&lt;/td&gt;&lt;/tr&gt;&lt;tr&gt;&lt;td style=\"width: 33.3333%; text-align: center; border: none;\"&gt;{{response}}&lt;/td&gt;&lt;td style=\"width: 33.3333%; text-align: center; border: none;\"&gt;{{response}}&lt;/td&gt;&lt;td style=\"width: 33.3333%; text-align: center; border: none;\"&gt;{{response}}&lt;/td&gt;&lt;/tr&gt;&lt;/tbody&gt;&lt;/table&gt;","hint":"&lt;p&gt;Os quadriláteros são classificados em quadrados, retângulos, losangos, paralelogramos, trapézios e quadriláteros quaisquer.&lt;/p&gt;","feedback":"&lt;p&gt;Quadriláteros são figuras geométricas com 4 lados. Eles podem ser quadrados, retângulos, losangos, paralelogramos, trapézios e quadriláteros quaisquer.&lt;/p&gt;","seed":{"parameters":[],"calculated":[{"name":"A1","label":"Quadrado","feedback":"&lt;p&gt;É um quadrado porque seus lados e ângulos são iguais.&lt;/p&gt;"},{"name":"A2","label":"Losango","feedback":"&lt;p&gt;É um losango porque seus 4 lados são iguais e seus ângulos são iguais 2 a 2.&lt;/p&gt;"},{"name":"A3","label":"Retângulo","feedback":"&lt;p&gt;É um retângulo porque seus lados são iguais 2 a 2 e seus 4 ângulos são iguais.&lt;/p&gt;"}],"uniques":true},"algorithm":{"name":"calculateOperation","template":"Cloze with text"}}</t>
  </si>
  <si>
    <t>M4-G-7a-5 | M4-G-7a-6 | M4-G-7a-1
{{A1}} | {{A2}} | {{A3}}</t>
  </si>
  <si>
    <t>A1 = Trapecio
A2 = Trapezoide
A3 = Cuadrado</t>
  </si>
  <si>
    <t>&lt;p&gt;Los cuadriláteros son figuras geométricas con 4 lados. Pueden ser cuadrados, rectángulos, rombos, romboides, trapecios y trapezoides.&lt;/p&gt;
- Si falla A1:
&lt;p&gt;Es un trapecio porque 2 de sus lados son paralelos.&lt;/p&gt;
- Si falla A2:
&lt;p&gt;Es un trapezoide porque ninguno de sus lados es paralelo a otro.&lt;/p&gt;
- Si falla A3:
&lt;p&gt;Es un cuadrado porque sus lados y ángulos son iguales.&lt;/p&gt;</t>
  </si>
  <si>
    <t>{"id":"M4-G-7a-E-2","stimulus":"&lt;p&gt;Escreva o nome dos seguintes quadriláteros.&lt;/p&gt;","template":"&lt;table style=\"width: 100%;\"&gt;&lt;tbody&gt;&lt;tr&gt;&lt;td style=\"width: 33.3333%; text-align: center; border: none;\"&gt;&lt;div style=\"display:flex; justify-content:center;\"&gt;&lt;img src=\"https://blueberry-assets.oneclick.es/M4_G_7a_5.svg\" width=\"300\"&gt;&lt;/img&gt;&lt;/div&gt;&lt;/td&gt;&lt;td style=\"width: 33.3333%; text-align: center; border: none;\"&gt;&lt;div style=\"display:flex; justify-content:center;\"&gt;&lt;img src=\"https://blueberry-assets.oneclick.es/M4_G_7a_6.svg\" width=\"300\"&gt;&lt;/img&gt;&lt;/div&gt;&lt;/td&gt;&lt;td style=\"width: 33.3333%; text-align: center; border: none;\"&gt;&lt;div style=\"display:flex; justify-content:center;\"&gt;&lt;img src=\"https://blueberry-assets.oneclick.es/M4_G_7a_1.svg\" width=\"300\"&gt;&lt;/img&gt;&lt;/div&gt;&lt;/td&gt;&lt;/tr&gt;&lt;tr&gt;&lt;td style=\"width: 33.3333%; text-align: center; border: none;\"&gt;{{response}}&lt;/td&gt;&lt;td style=\"width: 33.3333%; text-align: center; border: none;\"&gt;{{response}}&lt;/td&gt;&lt;td style=\"width: 33.3333%; text-align: center; border: none;\"&gt;{{response}}&lt;/td&gt;&lt;/tr&gt;&lt;/tbody&gt;&lt;/table&gt;","hint":"&lt;p&gt;Os quadriláteros são classificados em quadrados, retângulos, losangos, paralelogramos, trapézios e quadriláteros quaisquer.&lt;/p&gt;","feedback":"&lt;p&gt;Quadriláteros são figuras geométricas com 4 lados. Eles podem ser quadrados, retângulos, losangos, paralelogramos, trapézios e quadriláteros quaisquer.&lt;/p&gt;","seed":{"parameters":[],"calculated":[{"name":"A1","label":"Trapézio","feedback":"&lt;p&gt;É um trapézio porque 2 de seus lados são paralelos.&lt;/p&gt;"},{"name":"A2","label":"Quadrilátero qualquer","feedback":"&lt;p&gt;É um quadrilátero qualquer porque nenhum de seus lados é paralelo ao outro.&lt;/p&gt;"},{"name":"A3","label":"Quadrado","feedback":"&lt;p&gt;É um quadrado porque seus lados e ângulos são iguais.&lt;/p&gt;"}],"uniques":true},"algorithm":{"name":"calculateOperation","template":"Cloze with text"}}</t>
  </si>
  <si>
    <t>M4-G-7a-2 | M4-G-7a-5 | M4-G-7a-4
{{A1}} | {{A2}} | {{A3}}</t>
  </si>
  <si>
    <t>A1 = Rectángulo
A2 = Trapecio
A3 = Romboide</t>
  </si>
  <si>
    <t>&lt;p&gt;Los cuadriláteros son figuras geométricas con 4 lados. Pueden ser cuadrados, rectángulos, rombos, romboides, trapecios y trapezoides.&lt;/p&gt;
- Si falla A3:
&lt;p&gt;Es un rectángulo porque sus lados son iguales 2 a 2 y sus ángulos son iguales.&lt;/p&gt;
- Si falla A2:
&lt;p&gt;Es un trapecio porque 2 de sus lados son paralelos.&lt;/p&gt;
- Si falla A3:
&lt;p&gt;Es un romboide porque sus lados y sus ángulos son iguales 2 a 2.&lt;/p&gt;</t>
  </si>
  <si>
    <t>{"id":"M4-G-7a-E-3","stimulus":"&lt;p&gt;Escreva o nome dos seguintes quadriláteros.&lt;/p&gt;","template":"&lt;table style=\"width: 100%;\"&gt;&lt;tbody&gt;&lt;tr&gt;&lt;td style=\"width: 33.3333%; text-align: center; border: none;\"&gt;&lt;div style=\"display:flex; justify-content:center;\"&gt;&lt;img src=\"https://blueberry-assets.oneclick.es/M4_G_7a_2.svg\" width=\"300\"&gt;&lt;/img&gt;&lt;/div&gt;&lt;/td&gt;&lt;td style=\"width: 33.3333%; text-align: center; border: none;\"&gt;&lt;div style=\"display:flex; justify-content:center;\"&gt;&lt;img src=\"https://blueberry-assets.oneclick.es/M4_G_7a_5.svg\" width=\"300\"&gt;&lt;/img&gt;&lt;/div&gt;&lt;/td&gt;&lt;td style=\"width: 33.3333%; text-align: center; border: none;\"&gt;&lt;div style=\"display:flex; justify-content:center;\"&gt;&lt;img src=\"https://blueberry-assets.oneclick.es/M4_G_7a_4.svg\" width=\"300\"&gt;&lt;/img&gt;&lt;/div&gt;&lt;/td&gt;&lt;/tr&gt;&lt;tr&gt;&lt;td style=\"width: 33.3333%; text-align: center; border: none;\"&gt;{{response}}&lt;/td&gt;&lt;td style=\"width: 33.3333%; text-align: center; border: none;\"&gt;{{response}}&lt;/td&gt;&lt;td style=\"width: 33.3333%; text-align: center; border: none;\"&gt;{{response}}&lt;/td&gt;&lt;/tr&gt;&lt;/tbody&gt;&lt;/table&gt;","hint":"&lt;p&gt;Os quadriláteros são classificados em quadrados, retângulos, losangos, paralelogramos, trapézios e quadriláteros quaisquer.&lt;/p&gt;","feedback":"&lt;p&gt;Quadriláteros são figuras geométricas com 4 lados. Eles podem ser quadrados, retângulos, losangos, paralelogramos, trapézios e quadriláteros quaisquer.&lt;/p&gt;","seed":{"parameters":[],"calculated":[{"name":"A1","label":"Retângulo","feedback":"&lt;p&gt;É um retângulo porque seus lados são iguais 2 a 2 e seus 4 ângulos são iguais.&lt;/p&gt;"},{"name":"A2","label":"Trapézio","feedback":"&lt;p&gt;É um trapézio porque 2 de seus lados são paralelos.&lt;/p&gt;"},{"name":"A3","label":"Paralelogramo","feedback":"&lt;p&gt;É um paralelogramo porque seus lados e ângulos são iguais 2 a 2.&lt;/p&gt;"}],"uniques":true},"algorithm":{"name":"calculateOperation","template":"Cloze with text"}}</t>
  </si>
  <si>
    <t>M4-G-8a</t>
  </si>
  <si>
    <t>Percibe la concavidad y convexidad de los polígonos</t>
  </si>
  <si>
    <t>Selecciona los polígonos convexos.
M4-G-8a-1*
M4-G-8a-2*
M4-G-8a-3*
M4-G-8a-4*
M4-G-8a-5
M4-G-8a-6
M4-G-8a-7
M4-G-8a-8
(se ven 4 polígonos, 2 correctos)</t>
  </si>
  <si>
    <t>Un polígono es cóncavo si alguno de sus ángulos interiores mide más de 180°. Si no, es un polígono convexo.</t>
  </si>
  <si>
    <t>{"id":"M4-G-8a-I-1","stimulus":"&lt;p&gt;Selecione os polígonos convexos.&lt;/p&gt;","hint":"&lt;p&gt;Um polígono é côncavo se algum de seus ângulos internos mede mais de 180°. Caso contrário, é um polígono convexo.&lt;/p&gt;","feedback":"&lt;p&gt;Um polígono é côncavo se algum de seus ângulos internos mede mais de 180°. Caso contrário, é um polígono convexo.&lt;/p&gt;","seed":{"parameters":[],"calculated":[{"name":"A1","label":"&lt;div style=\"display:flex; justify-content:center;\"&gt;&lt;img src=\"https://blueberry-assets.oneclick.es/M4_G_8a_1.svg\" width=\"200\"&gt;&lt;/img&gt;&lt;/div&gt;"},{"name":"A2","label":"&lt;div style=\"display:flex; justify-content:center;\"&gt;&lt;img src=\"https://blueberry-assets.oneclick.es/M4_G_8a_2.svg\" width=\"200\"&gt;&lt;/img&gt;&lt;/div&gt;"},{"name":"A3","label":"&lt;div style=\"display:flex; justify-content:center;\"&gt;&lt;img src=\"https://blueberry-assets.oneclick.es/M4_G_8a_3.svg\" width=\"200\"&gt;&lt;/img&gt;&lt;/div&gt;"},{"name":"A4","label":"&lt;div style=\"display:flex; justify-content:center;\"&gt;&lt;img src=\"https://blueberry-assets.oneclick.es/M4_G_8a_4.svg\" width=\"200\"&gt;&lt;/img&gt;&lt;/div&gt;"},{"name":"A5","label":"&lt;div style=\"display:flex; justify-content:center;\"&gt;&lt;img src=\"https://blueberry-assets.oneclick.es/M4_G_8a_5.svg\" width=\"200\"&gt;&lt;/img&gt;&lt;/div&gt;","incorrect":true},{"name":"A6","label":"&lt;div style=\"display:flex; justify-content:center;\"&gt;&lt;img src=\"https://blueberry-assets.oneclick.es/M4_G_8a_6.svg\" width=\"200\"&gt;&lt;/img&gt;&lt;/div&gt;","incorrect":true},{"name":"A7","label":"&lt;div style=\"display:flex; justify-content:center;\"&gt;&lt;img src=\"https://blueberry-assets.oneclick.es/M4_G_8a_7.svg\" width=\"200\"&gt;&lt;/img&gt;&lt;/div&gt;","incorrect":true},{"name":"A8","label":"&lt;div style=\"display:flex; justify-content:center;\"&gt;&lt;img src=\"https://blueberry-assets.oneclick.es/M4_G_8a_8.svg\" width=\"200\"&gt;&lt;/img&gt;&lt;/div&gt;","incorrect":true}],"uniques":true},"algorithm":{"name":"trueFalse","template":"Multiple choice – multiple response","params":{"countCorrect":2,"countIncorrect":2,"showCheckIcon":false,"columns":2}}}</t>
  </si>
  <si>
    <t>Selecciona los polígonos cóncavos.
M4-G-8a-1
M4-G-8a-2
M4-G-8a-3
M4-G-8a-4
M4-G-8a-5*
M4-G-8a-6*
M4-G-8a-7*
M4-G-8a-8*
(se ven 4 polígonos, 2 correctos)</t>
  </si>
  <si>
    <t>&lt;p&gt;Un polígono es cóncavo si alguno de sus ángulos interiores mide más de 180°. Si no, es un polígono convexo.&lt;/p&gt;</t>
  </si>
  <si>
    <t>{"id":"M4-G-8a-I-2","stimulus":"&lt;p&gt;Selecione os polígonos côncavos.&lt;/p&gt;","hint":"&lt;p&gt;Um polígono é côncavo se algum de seus ângulos internos mede mais de 180°. Caso contrário, é um polígono convexo.&lt;/p&gt;","feedback":"&lt;p&gt;Um polígono é côncavo se algum de seus ângulos internos mede mais de 180°. Caso contrário, é um polígono convexo.&lt;/p&gt;","seed":{"parameters":[],"calculated":[{"name":"A1","label":"&lt;div style=\"display:flex; justify-content:center;\"&gt;&lt;img src=\"https://blueberry-assets.oneclick.es/M4_G_8a_1.svg\" width=\"200\"&gt;&lt;/img&gt;&lt;/div&gt;","incorrect":true},{"name":"A2","label":"&lt;div style=\"display:flex; justify-content:center;\"&gt;&lt;img src=\"https://blueberry-assets.oneclick.es/M4_G_8a_2.svg\" width=\"200\"&gt;&lt;/img&gt;&lt;/div&gt;","incorrect":true},{"name":"A3","label":"&lt;div style=\"display:flex; justify-content:center;\"&gt;&lt;img src=\"https://blueberry-assets.oneclick.es/M4_G_8a_3.svg\" width=\"200\"&gt;&lt;/img&gt;&lt;/div&gt;","incorrect":true},{"name":"A4","label":"&lt;div style=\"display:flex; justify-content:center;\"&gt;&lt;img src=\"https://blueberry-assets.oneclick.es/M4_G_8a_4.svg\" width=\"200\"&gt;&lt;/img&gt;&lt;/div&gt;","incorrect":true},{"name":"A5","label":"&lt;div style=\"display:flex; justify-content:center;\"&gt;&lt;img src=\"https://blueberry-assets.oneclick.es/M4_G_8a_5.svg\" width=\"200\"&gt;&lt;/img&gt;&lt;/div&gt;"},{"name":"A6","label":"&lt;div style=\"display:flex; justify-content:center;\"&gt;&lt;img src=\"https://blueberry-assets.oneclick.es/M4_G_8a_6.svg\" width=\"200\"&gt;&lt;/img&gt;&lt;/div&gt;"},{"name":"A7","label":"&lt;div style=\"display:flex; justify-content:center;\"&gt;&lt;img src=\"https://blueberry-assets.oneclick.es/M4_G_8a_7.svg\" width=\"200\"&gt;&lt;/img&gt;&lt;/div&gt;"},{"name":"A8","label":"&lt;div style=\"display:flex; justify-content:center;\"&gt;&lt;img src=\"https://blueberry-assets.oneclick.es/M4_G_8a_8.svg\" width=\"200\"&gt;&lt;/img&gt;&lt;/div&gt;"}],"uniques":true},"algorithm":{"name":"trueFalse","template":"Multiple choice – multiple response","params":{"countCorrect":2,"countIncorrect":2,"showCheckIcon":false,"columns":2}}}</t>
  </si>
  <si>
    <t>Indica si estos polígonos son cóncavos o convexos.</t>
  </si>
  <si>
    <t>{{Q1}} | {{Q2}} | {{Q3}}
Polígono {{A1}} | Polígono {{A2}} | Polígono {{A3}}</t>
  </si>
  <si>
    <t>Q1 = list = M4-G-8a-5, M4-G-8a-6, M4-G-8a-7, M4-G-8a-8
Q2 = list = M4-G-8a-5, M4-G-8a-6, M4-G-8a-7, M4-G-8a-8
Q3 = list = M4-G-8a-1, M4-G-8a-2, M4-G-8a-3, M4-G-8a-4</t>
  </si>
  <si>
    <t>A1 = "Cóncavo"
A2 = "Cóncavo"
A3 = "Convexo"</t>
  </si>
  <si>
    <t>{
    "id": "M4-G-8a-E-1",
    "stimulus": "&lt;p&gt;Indique se esses polígonos são côncavos ou convexos.&lt;/p&gt;",
    "template": "&lt;table style=\"width: 100%;\"&gt;&lt;tbody&gt;&lt;tr&gt;&lt;td style=\"width: 33.3333%; text-align: center; border: none;\"&gt;&lt;div style=\"display:flex; justify-content:center;\"&gt;&lt;img src=\"https://blueberry-assets.oneclick.es/{{Q1}}\" width=\"300\"&gt;&lt;/img&gt;&lt;/div&gt;&lt;/td&gt;&lt;td style=\"width: 33.3333%; text-align: center; border: none;\"&gt;&lt;div style=\"display:flex; justify-content:center;\"&gt;&lt;img src=\"https://blueberry-assets.oneclick.es/{{Q2}}\" width=\"300\"&gt;&lt;/img&gt;&lt;/div&gt;&lt;/td&gt;&lt;td style=\"width: 33.3333%; text-align: center; border: none;\"&gt;&lt;div style=\"display:flex; justify-content:center;\"&gt;&lt;img src=\"https://blueberry-assets.oneclick.es/{{Q3}}\" width=\"300\"&gt;&lt;/img&gt;&lt;/div&gt;&lt;/td&gt;&lt;/tr&gt;&lt;tr&gt;&lt;td style=\"width: 33.3333%; text-align: center; border: none;\"&gt;Polígono {{response}}&lt;/td&gt;&lt;td style=\"width: 33.3333%; text-align: center; border: none;\"&gt;Polígono {{response}}&lt;/td&gt;&lt;td style=\"width: 33.3333%; text-align: center; border: none;\"&gt;Polígono {{response}}&lt;/td&gt;&lt;/tr&gt;&lt;/tbody&gt;&lt;/table&gt;",
    "hint": "&lt;p&gt;Um polígono é côncavo se algum de seus ângulos internos mede mais de 180°. Caso contrário, é um polígono convexo.&lt;/p&gt;",
    "feedback": "&lt;p&gt;Um polígono é côncavo se algum de seus ângulos internos mede mais de 180°. Caso contrário, é um polígono convexo.&lt;/p&gt;",
    "seed": {
        "parameters": [
            {
                "name": "Q1",
                "label": null,
                "list": [
                    "M4_G_8a_5.svg",
                    "M4_G_8a_6.svg",
                    "M4_G_8a_7.svg",
                    "M4_G_8a_8.svg"
                ]
            },
            {
                "name": "Q2",
                "label": null,
                "list": [
                    "M4_G_8a_5.svg",
                    "M4_G_8a_6.svg",
                    "M4_G_8a_7.svg",
                    "M4_G_8a_8.svg"
                ]
            },
            {
                "name": "Q3",
                "label": null,
                "list": [
                    "M4_G_8a_1.svg",
                    "M4_G_8a_2.svg",
                    "M4_G_8a_3.svg",
                    "M4_G_8a_4.svg"
                ]
            }
        ],
        "calculated": [
            {
                "name": "A1",
                "label": "côncavo"
            },
            {
                "name": "A2",
                "label": "côncavo"
            },
            {
                "name": "A3",
                "label": "convexo"
            }
        ],
        "uniques": true
    },
    "algorithm": {
        "name": "calculateOperation",
        "template": "Cloze with text"
    }
}</t>
  </si>
  <si>
    <t>Escribe si estos polígonos son &lt;i&gt;cóncavos&lt;/i&gt; o &lt;i&gt;convexos.&lt;/i&gt;</t>
  </si>
  <si>
    <t>Q1 = list = M4-G-8a-1, M4-G-8a-2, M4-G-8a-3, M4-G-8a-4
Q2 = list = M4-G-8a-1, M4-G-8a-2, M4-G-8a-3, M4-G-8a-4
Q3 = list = M4-G-8a-5, M4-G-8a-6, M4-G-8a-7, M4-G-8a-8</t>
  </si>
  <si>
    <t xml:space="preserve">A1 = "Convexo"
A2 = "Convexo"
A3 = "Cóncavo"
</t>
  </si>
  <si>
    <t>{
    "id": "M4-G-8a-E-2",
    "stimulus": "&lt;p&gt;Escreva se esses polígonos são &lt;i&gt;côncavos&lt;/i&gt; ou &lt;i&gt;convexos.&lt;/i&gt;&lt;/p&gt;",
    "template": "&lt;table style=\"width: 100%;\"&gt;&lt;tbody&gt;&lt;tr&gt;&lt;td style=\"width: 33.3333%; text-align: center; border: none;\"&gt;&lt;div style=\"display:flex; justify-content:center;\"&gt;&lt;img src=\"https://blueberry-assets.oneclick.es/{{Q1}}\" width=\"300\"&gt;&lt;/img&gt;&lt;/div&gt;&lt;/td&gt;&lt;td style=\"width: 33.3333%; text-align: center; border: none;\"&gt;&lt;div style=\"display:flex; justify-content:center;\"&gt;&lt;img src=\"https://blueberry-assets.oneclick.es/{{Q2}}\" width=\"300\"&gt;&lt;/img&gt;&lt;/div&gt;&lt;/td&gt;&lt;td style=\"width: 33.3333%; text-align: center; border: none;\"&gt;&lt;div style=\"display:flex; justify-content:center;\"&gt;&lt;img src=\"https://blueberry-assets.oneclick.es/{{Q3}}\" width=\"300\"&gt;&lt;/img&gt;&lt;/div&gt;&lt;/td&gt;&lt;/tr&gt;&lt;tr&gt;&lt;td style=\"width: 33.3333%; text-align: center; border: none;\"&gt;Polígono {{response}}&lt;/td&gt;&lt;td style=\"width: 33.3333%; text-align: center; border: none;\"&gt;Polígono {{response}}&lt;/td&gt;&lt;td style=\"width: 33.3333%; text-align: center; border: none;\"&gt;Polígono {{response}}&lt;/td&gt;&lt;/tr&gt;&lt;/tbody&gt;&lt;/table&gt;",
    "hint": "&lt;p&gt;Um polígono é côncavo se algum de seus ângulos internos mede mais de 180°. Caso contrário, é um polígono convexo.&lt;/p&gt;",
    "feedback": "&lt;p&gt;Um polígono é côncavo se algum de seus ângulos internos mede mais de 180°. Caso contrário, é um polígono convexo.&lt;/p&gt;",
    "seed": {
        "parameters": [
            {
                "name": "Q1",
                "label": null,
                "list": [
                    "M4_G_8a_1.svg",
                    "M4_G_8a_2.svg",
                    "M4_G_8a_3.svg",
                    "M4_G_8a_4.svg"
                ]
            },
            {
                "name": "Q2",
                "label": null,
                "list": [
                    "M4_G_8a_1.svg",
                    "M4_G_8a_2.svg",
                    "M4_G_8a_3.svg",
                    "M4_G_8a_4.svg"
                ]
            },
            {
                "name": "Q3",
                "label": null,
                "list": [
                    "M4_G_8a_5.svg",
                    "M4_G_8a_6.svg",
                    "M4_G_8a_7.svg",
                    "M4_G_8a_8.svg"
                ]
            }
        ],
        "calculated": [
            {
                "name": "A1",
                "label": "convexo"
            },
            {
                "name": "A2",
                "label": "convexo"
            },
            {
                "name": "A3",
                "label": "côncavo"
            }
        ],
        "uniques": true
    },
    "algorithm": {
        "name": "calculateOperation",
        "template": "Cloze with text"
    }
}</t>
  </si>
  <si>
    <t>Q1 = list = M4-G-8a-5, M4-G-8a-6, M4-G-8a-7, M4-G-8a-8
Q2 = list = M4-G-8a-1, M4-G-8a-2, M4-G-8a-3, M4-G-8a-4
Q3 = list = M4-G-8a-5, M4-G-8a-6, M4-G-8a-7, M4-G-8a-8</t>
  </si>
  <si>
    <t>A1 = "Cóncavo"
A2 = "Convexo"
A3 = "Cóncavo"</t>
  </si>
  <si>
    <t>{
    "id": "M4-G-8a-E-3",
    "stimulus": "&lt;p&gt;Escreva se esses polígonos são &lt;i&gt;côncavos&lt;/i&gt; ou &lt;i&gt;convexos.&lt;/i&gt;&lt;/p&gt;",
    "template": "&lt;table style=\"width: 100%;\"&gt;&lt;tbody&gt;&lt;tr&gt;&lt;td style=\"width: 33.3333%; text-align: center; border: none;\"&gt;&lt;div style=\"display:flex; justify-content:center;\"&gt;&lt;img src=\"https://blueberry-assets.oneclick.es/{{Q1}}\" width=\"300\"&gt;&lt;/img&gt;&lt;/div&gt;&lt;/td&gt;&lt;td style=\"width: 33.3333%; text-align: center; border: none;\"&gt;&lt;div style=\"display:flex; justify-content:center;\"&gt;&lt;img src=\"https://blueberry-assets.oneclick.es/{{Q2}}\" width=\"300\"&gt;&lt;/img&gt;&lt;/div&gt;&lt;/td&gt;&lt;td style=\"width: 33.3333%; text-align: center; border: none;\"&gt;&lt;div style=\"display:flex; justify-content:center;\"&gt;&lt;img src=\"https://blueberry-assets.oneclick.es/{{Q3}}\" width=\"300\"&gt;&lt;/img&gt;&lt;/div&gt;&lt;/td&gt;&lt;/tr&gt;&lt;tr&gt;&lt;td style=\"width: 33.3333%; text-align: center; border: none;\"&gt;Polígono {{response}}&lt;/td&gt;&lt;td style=\"width: 33.3333%; text-align: center; border: none;\"&gt;Polígono {{response}}&lt;/td&gt;&lt;td style=\"width: 33.3333%; text-align: center; border: none;\"&gt;Polígono {{response}}&lt;/td&gt;&lt;/tr&gt;&lt;/tbody&gt;&lt;/table&gt;",
    "hint": "&lt;p&gt;Um polígono é côncavo se algum de seus ângulos internos mede mais de 180°. Caso contrário, é um polígono convexo.&lt;/p&gt;",
    "feedback": "&lt;p&gt;Um polígono é côncavo se algum de seus ângulos internos mede mais de 180°. Caso contrário, é um polígono convexo.&lt;/p&gt;",
    "seed": {
        "parameters": [
            {
                "name": "Q1",
                "label": null,
                "list": [
                    "M4_G_8a_5.svg",
                    "M4_G_8a_6.svg",
                    "M4_G_8a_7.svg",
                    "M4_G_8a_8.svg"
                ]
            },
            {
                "name": "Q2",
                "label": null,
                "list": [
                    "M4_G_8a_1.svg",
                    "M4_G_8a_2.svg",
                    "M4_G_8a_3.svg",
                    "M4_G_8a_4.svg"
                ]
            },
            {
                "name": "Q3",
                "label": null,
                "list": [
                    "M4_G_8a_5.svg",
                    "M4_G_8a_6.svg",
                    "M4_G_8a_7.svg",
                    "M4_G_8a_8.svg"
                ]
            }
        ],
        "calculated": [
            {
                "name": "A1",
                "label": "côncavo"
            },
            {
                "name": "A2",
                "label": "convexo"
            },
            {
                "name": "A3",
                "label": "côncavo"
            }
        ],
        "uniques": true
    },
    "algorithm": {
        "name": "calculateOperation",
        "template": "Cloze with text"
    }
}</t>
  </si>
  <si>
    <t>M4-G-9a</t>
  </si>
  <si>
    <t>Reconoce los elementos básicos relacionados con la circunferencia y el círculo (centro, radio, diámetro, arco, cuerda, sector circular)</t>
  </si>
  <si>
    <t>Une cada definición con el elemento de la circunferencia al que hace referencia.
El segmento de recta que pasa por el centro de la circunferencia y la divide en dos partes iguales. - Diámetro
El punto que se encuentra a la misma distancia de todos los puntos de la circunferencia. - Centro
El segmento que une el centro con un punto cualquiera de la circunferencia. - Radio</t>
  </si>
  <si>
    <t>Los elementos básicos de una circunferencia son:
Imagen M4-G-9a-1</t>
  </si>
  <si>
    <t>&lt;p&gt;Los elementos básicos de una circunferencia son el centro, el radio, el diámetro, la cuerda, el arco, la tangente y el sector circular.&lt;/p&gt;
Imagen M4-G-9a-1</t>
  </si>
  <si>
    <t>{"id":"M4-G-9a-I-1","stimulus":"&lt;p&gt;Arraste o elemento da circunferência ao qual se refere cada definição.&lt;/p&gt;","hint":"&lt;p&gt;Os elementos básicos de uma circunferência são:&lt;/p&gt;&lt;div style=\"width: 100%; display:flex; justify-content: center;\"&gt;&lt;img src=\"https://blueberry-assets.oneclick.es/M4_G_9a_1a.svg\" width=\"350\"&gt;&lt;/img&gt;&lt;/div&gt;","feedback":"&lt;p&gt;Os elementos básicos de uma circunferência são o centro, o raio, o diâmetro, a corda, o arco, a tangente e o setor circular.&lt;/p&gt;&lt;div style=\"width: 100%; display:flex; justify-content: center;\"&gt;&lt;img src=\"https://blueberry-assets.oneclick.es/M4_G_9a_1a.svg\" width=\"350\"&gt;&lt;/img&gt;&lt;/div&gt;","seed":{"parameters":[],"calculated":[{"name":"A1","label":"O segmento de reta que passa pelo centro da circunferência e a divide em duas partes iguais.","function":"Diâmetro"},{"name":"A2","label":"O ponto que está a uma mesma distância de todos os pontos da circunferência.","function":"Centro"},{"name":"A3","label":"O segmento que une o centro com qualquer ponto da circunferência.","function":"Raio"}],"isNumToWords":true,"uniques":true},"algorithm":{"name":"linkOperationResult","params":{"invert":true},"template":"Match list"}}</t>
  </si>
  <si>
    <t>Une cada definición con el elemento de la circunferencia al que hace referencia.
Un segmento que une dos puntos de la circunferencia sin pasar por el centro. - Cuerda
Una porción del círculo limitada por dos radios y su arco. - Sector circular
Una parte de la circunferencia comprendida entre dos de sus puntos. - Arco</t>
  </si>
  <si>
    <t>{"id":"M4-G-9a-I-2","stimulus":"&lt;p&gt;Arraste o elemento da circunferência ao qual se refere cada definição.&lt;/p&gt;","hint":"&lt;p&gt;Os elementos básicos de uma circunferência são:&lt;/p&gt;&lt;div style=\"width: 100%; display:flex; justify-content: center;\"&gt;&lt;img src=\"https://blueberry-assets.oneclick.es/M4_G_9a_1a.svg\" width=\"350\"&gt;&lt;/img&gt;&lt;/div&gt;","feedback":"&lt;p&gt;Os elementos básicos de uma circunferência são o centro, o raio, o diâmetro, a corda, o arco, a tangente e o setor circular.&lt;/p&gt;&lt;div style=\"width: 100%; display:flex; justify-content: center;\"&gt;&lt;img src=\"https://blueberry-assets.oneclick.es/M4_G_9a_1a.svg\" width=\"350\"&gt;&lt;/img&gt;&lt;/div&gt;","seed":{"parameters":[],"calculated":[{"name":"A1","label":"Um segmento que une dois pontos na circunferência sem passar pelo centro.","function":"Corda"},{"name":"A2","label":"Uma parte do círculo limitada por dois raios e seu arco.","function":"Setor circular"},{"name":"A3","label":"Uma parte da circunferência delimitada por dois de seus pontos.","function":"Arco"}],"uniques":true},"algorithm":{"name":"linkOperationResult","params":{"invert":true},"template":"Match list"}}</t>
  </si>
  <si>
    <t>Arrastra el nombre de los elementos señalados en esta circunferencia.
Imagen: M4-G-9a-2</t>
  </si>
  <si>
    <t>Label image with drag and drop</t>
  </si>
  <si>
    <t>A1 = "centro"
A2 = "radio"
Distractores:
"diámetro"
"arco"</t>
  </si>
  <si>
    <t>Arrastra a su lugar el &lt;i&gt;centro&lt;/i&gt; y el &lt;i&gt;radio.&lt;/i&gt;</t>
  </si>
  <si>
    <t>&lt;p&gt;Los elementos básicos de una circunferencia son el centro, el radio, el diámetro y el arco.&lt;/p&gt;
-Si falla A1
&lt;p&gt;El &lt;b&gt;centro&lt;/b&gt; es el punto equidistante a todos los puntos de la circunferencia.&lt;/p&gt;
- SI falla A2
&lt;p&gt;El &lt;b&gt;radio&lt;/b&gt; une el centro de la circunferencia con un punto cualquiera de la misma.&lt;/p&gt;</t>
  </si>
  <si>
    <t>{"id":"M4-G-9a-E-1","stimulus":"&lt;p&gt;Arraste o nome dos elementos indicados nesta circunferência.&lt;/p&gt;","hint":"&lt;p&gt;Arraste o &lt;i&gt;centro&lt;/i&gt; e o &lt;i&gt;raio&lt;/i&gt; para o local correto.&lt;/p&gt;","feedback":"&lt;p&gt;Os elementos básicos de uma circunferência são o centro, o raio, o diâmetro e o arco.&lt;/p&gt;","seed":{"parameters":[],"calculated":[{"name":"A1","label":"Raio","feedback":"&lt;p&gt;O &lt;b&gt;raio&lt;/b&gt; une o centro da circunferência com qualquer ponto dela.&lt;/p&gt;"},{"name":"A2","label":"Centro","feedback":"&lt;p&gt;O &lt;b&gt;centro&lt;/b&gt; é o ponto equidistante de todos os pontos da circunferência.&lt;/p&gt;"},{"name":"A3","label":"Diâmetro","incorrect":true},{"name":"A4","label":"Arco","incorrect":true}],"uniques":true},"algorithm":{"name":"labelImage","template":"LabelImageDragDropV2","params":{"image":{"src":"https://blueberry-assets.oneclick.es/M3_G_10a_2.png","width":450,"height":600,"alt":"","title":"","percent":0.5},"responses":[{"x":40,"y":150,"z":15,"width":180,"height":70,"pointer":""},{"x":805,"y":350,"z":27,"width":180,"height":70,"pointer":""}],"fontSize":10}}}</t>
  </si>
  <si>
    <t>Arrastra el nombre de los elementos señalados en esta circunferencia.
Imagen: M4-G-9a-3</t>
  </si>
  <si>
    <t>A1 = "radio"
A2 = "diámetro"
Distractores:
"centro"
"arco"</t>
  </si>
  <si>
    <t>Arrastra a su lugar el &lt;i&gt;radio&lt;/i&gt; y el &lt;i&gt;diámetro.&lt;/i&gt;</t>
  </si>
  <si>
    <t>&lt;p&gt;Los elementos básicos de una circunferencia son el centro, el radio, el diámetro y el arco.&lt;/p&gt;
- SI falla A1
&lt;p&gt;El &lt;b&gt;radio&lt;/b&gt; une el centro de la circunferencia con un punto cualquiera de la misma.&lt;/p&gt;
- SI falla A2
&lt;p&gt;El &lt;b&gt;diámetro&lt;/b&gt; pasa por el centro de la circunferencia y la divide en dos partes iguales.&lt;/p&gt;</t>
  </si>
  <si>
    <t>{"id":"M4-G-9a-E-2","stimulus":"&lt;p&gt;Arraste o nome dos elementos indicados nesta circunferência.&lt;/p&gt;","hint":"&lt;p&gt;Arraste o &lt;i&gt;centro&lt;/i&gt; e o &lt;i&gt;raio&lt;/i&gt; para o local correto.&lt;/p&gt;","feedback":"&lt;p&gt;Os elementos básicos de uma circunferência são o centro, o raio, o diâmetro e o arco.&lt;/p&gt;","seed":{"parameters":[],"calculated":[{"name":"A1","label":"Raio","feedback":"&lt;p&gt;O &lt;b&gt;raio&lt;/b&gt; une o centro da circunferência com qualquer ponto dela.&lt;/p&gt;"},{"name":"A2","label":"Diâmetro","feedback":"&lt;p&gt;O &lt;b&gt;diâmetro&lt;/b&gt; passa pelo centro da circunferência e a divide em duas partes iguais.&lt;/p&gt;"},{"name":"A3","label":"Centro","incorrect":true},{"name":"A4","label":"Arco","incorrect":true}],"uniques":true},"algorithm":{"name":"labelImage","template":"LabelImageDragDropV2","params":{"image":{"src":"https://blueberry-assets.oneclick.es/M3_G_10a_3.png","width":450,"height":600,"alt":"","title":"","percent":0.5},"responses":[{"x":40,"y":150,"z":15,"width":180,"height":70,"pointer":""},{"x":805,"y":140,"z":27,"width":180,"height":70,"pointer":""}],"fontSize":10}}}</t>
  </si>
  <si>
    <t>Arrastra el nombre de los elementos señalados en esta circunferencia.
Imagen: M4-G-9a-4</t>
  </si>
  <si>
    <t>A1 = "diámetro"
A2 = "arco"
distractores:
"radio"
"centro"</t>
  </si>
  <si>
    <t>Arrastra a su lugar el &lt;i&gt;diámetro&lt;/i&gt; y el &lt;i&gt;arco.&lt;/i&gt;</t>
  </si>
  <si>
    <t>&lt;p&gt;Los elementos básicos de una circunferencia son el centro, el radio, el diámetro y el arco.&lt;/p&gt;
- SI falla A1
&lt;p&gt;El &lt;b&gt;diámetro&lt;/b&gt; pasa por el centro de la circunferencia y la divide en dos partes iguales.&lt;/p&gt;
- SI falla A2
&lt;p&gt;El &lt;b&gt;arco&lt;/b&gt; es la parte de la circunferencia que se encuentra comprendida entre dos puntos cualesquiera de la misma.&lt;/p&gt;</t>
  </si>
  <si>
    <t>{"id":"M4-G-9a-E-3","stimulus":"&lt;p&gt;Arraste o nome dos elementos indicados nesta circunferência.&lt;/p&gt;","hint":"&lt;p&gt;Arraste o &lt;i&gt;diâmetro&lt;/i&gt; e o &lt;i&gt;arco&lt;/i&gt; para o local correto.&lt;/p&gt;","feedback":"&lt;p&gt;Os elementos básicos de uma circunferência são o centro, o raio, o diâmetro e o arco.&lt;/p&gt;","seed":{"parameters":[],"calculated":[{"name":"A1","label":"Diâmetro","feedback":"&lt;p&gt;O &lt;b&gt;diâmetro&lt;/b&gt; passa pelo centro da circunferência e a divide em duas partes iguais.&lt;/p&gt;"},{"name":"A2","label":"Arco","feedback":"&lt;p&gt;O &lt;b&gt;arco&lt;/b&gt; é a parte da circunferência que está delimitada por quaisquer dois pontos da mesma.&lt;/p&gt;"},{"name":"A3","label":"Centro","incorrect":true},{"name":"A4","label":"Raio","incorrect":true}],"uniques":true},"algorithm":{"name":"labelImage","template":"LabelImageDragDropV2","params":{"image":{"src":"https://blueberry-assets.oneclick.es/M3_G_10a_4.png","width":450,"height":600,"alt":"","title":"","percent":0.5},"responses":[{"x":45,"y":410,"z":15,"width":180,"height":70,"pointer":""},{"x":815,"y":110,"z":27,"width":180,"height":70,"pointer":""}],"fontSize":10}}}</t>
  </si>
  <si>
    <t>M4-G-9b</t>
  </si>
  <si>
    <t>Diferencia entre circunferencia y círculo</t>
  </si>
  <si>
    <t>Selecciona la circunferencia.
M4-G-9b-1*
M4-G-9b-2
M4-G-9b-3
M4-G-9b-4
M4-G-9b-5
M4-G-9b-6
(Se ven 3)</t>
  </si>
  <si>
    <t>Una circunferencia es una línea curva cerrada, en la que todos sus puntos se encuentran a la misma distancia del centro.</t>
  </si>
  <si>
    <t>&lt;p&gt;Una circunferencia es una línea curva cerrada, en la que todos sus puntos se encuentran a la misma distancia del centro.&lt;/p&gt;
A2 = Esta figura es un círculo.
A3 = Esta figura es un cuadrado.
A4 = Esta figura es un pentágono.
A5 = Esta figura es un triángulo.
A6 = Esta figura es un trapecio.</t>
  </si>
  <si>
    <t>{"id":"M4-G-9b-I-1","stimulus":"&lt;p&gt;Selecione a circunferência.&lt;/p&gt;","hint":"&lt;p&gt;Uma circunferência é uma linha curva fechada na qual todos os pontos estão a uma mesma distância do centro.&lt;/p&gt;","feedback":"&lt;p&gt;Uma circunferência é uma linha curva fechada na qual todos os pontos estão a uma mesma distância do centro.&lt;/p&gt;","seed":{"parameters":[],"calculated":[{"name":"A1","label":"&lt;div style=\"display:flex; justify-content:center;\"&gt;&lt;img src=\"https://blueberry-assets.oneclick.es/M4_G_9b_1.svg\" width=\"300\"&gt;&lt;/img&gt;&lt;/div&gt;"},{"name":"A2","label":"&lt;div style=\"display:flex; justify-content:center;\"&gt;&lt;img src=\"https://blueberry-assets.oneclick.es/M4_G_9b_2.svg\" width=\"300\"&gt;&lt;/img&gt;&lt;/div&gt;","incorrect":true,"feedback":"Esta figura é um círculo."},{"name":"A3","label":"&lt;div style=\"display:flex; justify-content:center;\"&gt;&lt;img src=\"https://blueberry-assets.oneclick.es/M4_G_9b_3.svg\" width=\"300\"&gt;&lt;/img&gt;&lt;/div&gt;","incorrect":true,"feedback":"Esta figura é um quadrado."},{"name":"A4","label":"&lt;div style=\"display:flex; justify-content:center;\"&gt;&lt;img src=\"https://blueberry-assets.oneclick.es/M4_G_9b_4.svg\" width=\"300\"&gt;&lt;/img&gt;&lt;/div&gt;","incorrect":true,"feedback":"Esta figura é um pentágono."},{"name":"A5","label":"&lt;div style=\"display:flex; justify-content:center;\"&gt;&lt;img src=\"https://blueberry-assets.oneclick.es/M4_G_9b_5.svg\" width=\"300\"&gt;&lt;/img&gt;&lt;/div&gt;","incorrect":true,"feedback":"Esta figura é um triângulo."},{"name":"A6","label":"&lt;div style=\"display:flex; justify-content:center;\"&gt;&lt;img src=\"https://blueberry-assets.oneclick.es/M4_G_9b_6.svg\" width=\"300\"&gt;&lt;/img&gt;&lt;/div&gt;","incorrect":true,"feedback":"Esta figura é um trapézio."}],"uniques":true},"algorithm":{"name":"trueFalse","template":"Multiple choice – standard","params":{"countCorrect":1,"countIncorrect":2,"showCheckIcon":false,"columns":3}}}</t>
  </si>
  <si>
    <t>Selecciona el círculo.
M4-G-9b-1
M4-G-9b-2*
M4-G-9b-3
M4-G-9b-4
M4-G-9b-5
M4-G-9b-6
(Se ven 3)</t>
  </si>
  <si>
    <t>Un círculo está formado por una circunferencia y su interior.</t>
  </si>
  <si>
    <t>&lt;p&gt;Un círculo está formado por una circunferencia y su interior.&lt;/p&gt;
A1 = 
A3 = Esta figura es un cuadrado.
A4 = Esta figura es un pentágono.
A5 = Esta figura es un triángulo.
A6 = Esta figura es un trapecio.</t>
  </si>
  <si>
    <t>{"id":"M4-G-9b-I-2","stimulus":"&lt;p&gt;Selecione o círculo.&lt;/p&gt;","hint":"&lt;p&gt;Um círculo é formado por uma circunferência e seu interior.&lt;/p&gt;","feedback":"&lt;p&gt;Um círculo é formado por uma circunferência e seu interior.&lt;/p&gt;","seed":{"parameters":[],"calculated":[{"name":"A1","label":"&lt;div style=\"display:flex; justify-content:center;\"&gt;&lt;img src=\"https://blueberry-assets.oneclick.es/M4_G_9b_1.svg\" width=\"300\"&gt;&lt;/img&gt;&lt;/div&gt;","incorrect":true,"feedback":"Esta figura é uma circunferência."},{"name":"A2","label":"&lt;div style=\"display:flex; justify-content:center;\"&gt;&lt;img src=\"https://blueberry-assets.oneclick.es/M4_G_9b_2.svg\" width=\"300\"&gt;&lt;/img&gt;&lt;/div&gt;"},{"name":"A3","label":"&lt;div style=\"display:flex; justify-content:center;\"&gt;&lt;img src=\"https://blueberry-assets.oneclick.es/M4_G_9b_3.svg\" width=\"300\"&gt;&lt;/img&gt;&lt;/div&gt;","incorrect":true,"feedback":"Esta figura é um quadrado."},{"name":"A4","label":"&lt;div style=\"display:flex; justify-content:center;\"&gt;&lt;img src=\"https://blueberry-assets.oneclick.es/M4_G_9b_4.svg\" width=\"300\"&gt;&lt;/img&gt;&lt;/div&gt;","incorrect":true,"feedback":"Esta figura é um pentágono."},{"name":"A5","label":"&lt;div style=\"display:flex; justify-content:center;\"&gt;&lt;img src=\"https://blueberry-assets.oneclick.es/M4_G_9b_5.svg\" width=\"300\"&gt;&lt;/img&gt;&lt;/div&gt;","incorrect":true,"feedback":"Esta figura é um triângulo."},{"name":"A6","label":"&lt;div style=\"display:flex; justify-content:center;\"&gt;&lt;img src=\"https://blueberry-assets.oneclick.es/M4_G_9b_6.svg\" width=\"300\"&gt;&lt;/img&gt;&lt;/div&gt;","incorrect":true,"feedback":"Esta figura é um trapézio."}],"uniques":true},"algorithm":{"name":"trueFalse","template":"Multiple choice – standard","params":{"countCorrect":1,"countIncorrect":2,"showCheckIcon":false,"columns":3}}}</t>
  </si>
  <si>
    <t>Elige los objetos con forma de circunferencia.
M4-G-9b-7*
M4-G-9b-8*
M4-G-9b-9*
M4-G-9b-10
M4-G-9b-11
M4-G-9b-12
(se ven 3 opciones, 2 correctas)</t>
  </si>
  <si>
    <t>&lt;p&gt;Una circunferencia es una línea curva cerrada, en la que todos sus puntos se encuentran a la misma distancia del centro.&lt;/p&gt;</t>
  </si>
  <si>
    <t>{"id":"M4-G-9b-E-1","stimulus":"&lt;p&gt;Escolha os objetos em forma de circunferência.&lt;/p&gt;","hint":"&lt;p&gt;Uma circunferência é uma linha curva fechada na qual todos os pontos estão a uma mesma distância do centro.&lt;/p&gt;","feedback":"&lt;p&gt;Uma circunferência é uma linha curva fechada na qual todos os pontos estão a uma mesma distância do centro.&lt;/p&gt;","seed":{"parameters":[],"calculated":[{"name":"A1","label":"&lt;div style=\"display:flex; justify-content:center;\"&gt;&lt;img src=\"https://blueberry-assets.oneclick.es/M4_G_9b_7.svg\" width=\"300\"&gt;&lt;/img&gt;&lt;/div&gt;"},{"name":"A2","label":"&lt;div style=\"display:flex; justify-content:center;\"&gt;&lt;img src=\"https://blueberry-assets.oneclick.es/M4_G_9b_8.svg\" width=\"300\"&gt;&lt;/img&gt;&lt;/div&gt;"},{"name":"A3","label":"&lt;div style=\"display:flex; justify-content:center;\"&gt;&lt;img src=\"https://blueberry-assets.oneclick.es/M4_G_9b_9.svg\" width=\"300\"&gt;&lt;/img&gt;&lt;/div&gt;"},{"name":"A4","label":"&lt;div style=\"display:flex; justify-content:center;\"&gt;&lt;img src=\"https://blueberry-assets.oneclick.es/M4_G_9b_10.svg\" width=\"300\"&gt;&lt;/img&gt;&lt;/div&gt;","incorrect":true},{"name":"A5","label":"&lt;div style=\"display:flex; justify-content:center;\"&gt;&lt;img src=\"https://blueberry-assets.oneclick.es/M4_G_9b_11.svg\" width=\"300\"&gt;&lt;/img&gt;&lt;/div&gt;","incorrect":true},{"name":"A6","label":"&lt;div style=\"display:flex; justify-content:center;\"&gt;&lt;img src=\"https://blueberry-assets.oneclick.es/M4_G_9b_12.svg\" width=\"300\"&gt;&lt;/img&gt;&lt;/div&gt;","incorrect":true}],"uniques":true},"algorithm":{"name":"trueFalse","template":"Multiple choice – multiple response","params":{"countCorrect":2,"countIncorrect":1,"showCheckIcon":false,"columns":3}}}</t>
  </si>
  <si>
    <t>Elige los objetos con forma de círculo.
M4-G-9b-7
M4-G-9b-8
M4-G-9b-9
M4-G-9b-10*
M4-G-9b-11*
M4-G-9b-12*
(se ven 3 opciones, 2 correctas)</t>
  </si>
  <si>
    <t>&lt;p&gt;Un círculo está formado por una circunferencia y su interior.&lt;/p&gt;</t>
  </si>
  <si>
    <t>{"id":"M4-G-9b-E-2","stimulus":"&lt;p&gt;Escolha os objetos em forma de círculo.&lt;/p&gt;","hint":"&lt;p&gt;Um círculo é formado por uma circunferência e seu interior.&lt;/p&gt;","feedback":"&lt;p&gt;Um círculo é formado por uma circunferência e seu interior.&lt;/p&gt;","seed":{"parameters":[],"calculated":[{"name":"A1","label":"&lt;div style=\"display:flex; justify-content:center;\"&gt;&lt;img src=\"https://blueberry-assets.oneclick.es/M4_G_9b_7.svg\" width=\"300\"&gt;&lt;/img&gt;&lt;/div&gt;","incorrect":true},{"name":"A2","label":"&lt;div style=\"display:flex; justify-content:center;\"&gt;&lt;img src=\"https://blueberry-assets.oneclick.es/M4_G_9b_8.svg\" width=\"300\"&gt;&lt;/img&gt;&lt;/div&gt;","incorrect":true},{"name":"A3","label":"&lt;div style=\"display:flex; justify-content:center;\"&gt;&lt;img src=\"https://blueberry-assets.oneclick.es/M4_G_9b_9.svg\" width=\"300\"&gt;&lt;/img&gt;&lt;/div&gt;","incorrect":true},{"name":"A4","label":"&lt;div style=\"display:flex; justify-content:center;\"&gt;&lt;img src=\"https://blueberry-assets.oneclick.es/M4_G_9b_10.svg\" width=\"300\"&gt;&lt;/img&gt;&lt;/div&gt;"},{"name":"A5","label":"&lt;div style=\"display:flex; justify-content:center;\"&gt;&lt;img src=\"https://blueberry-assets.oneclick.es/M4_G_9b_11.svg\" width=\"300\"&gt;&lt;/img&gt;&lt;/div&gt;"},{"name":"A6","label":"&lt;div style=\"display:flex; justify-content:center;\"&gt;&lt;img src=\"https://blueberry-assets.oneclick.es/M4_G_9b_12.svg\" width=\"300\"&gt;&lt;/img&gt;&lt;/div&gt;"}],"uniques":true},"algorithm":{"name":"trueFalse","template":"Multiple choice – multiple response","params":{"countCorrect":2,"countIncorrect":1,"showCheckIcon":false,"columns":3}}}</t>
  </si>
  <si>
    <t>M4-G-17a</t>
  </si>
  <si>
    <t>Calcula el perímetro de figuras planas</t>
  </si>
  <si>
    <t>¿Cuál es el perímetro de este pentágono regular?
(Imagen M4-G-17a-1: Se etiqueta solo un lado con "{{Q1}} cm")
A1 = {{Q1}} + {{Q1}} + {{Q1}} + {{Q1}} + {{Q1}} = {{T1}} cm*
A2 = {{Q1}} + {{Q1}} + {{Q1}} + {{Q1}} + {{Q1}} = {{T2}} cm
A3 = {{Q1}} + {{Q1}} + {{Q1}} + {{Q1}} = {{T3}} cm
A4 = {{Q1}} + {{Q1}} + {{Q1}} + {{Q1}} + {{Q1}} + {{Q1}} = {{T2}} cm
(Se ven 3)</t>
  </si>
  <si>
    <t>SI</t>
  </si>
  <si>
    <t>Q1 = Min = 3; Max = 10; Step = 1</t>
  </si>
  <si>
    <t>T1 = 5*{{Q1}}
T2 = 6*{{Q1}}
T3 = 4*{{Q1}}</t>
  </si>
  <si>
    <t>&lt;p&gt;El perímetro de un polígono se obtiene sumando las longitudes de todos sus lados.&lt;/p&gt;</t>
  </si>
  <si>
    <t>{"id":"M4-G-17a-I-1","stimulus":"&lt;p&gt;Qual é o perímetro desse pentágono regular?&lt;/p&gt;&lt;div style=\"display:flex; justify-content:center;\"&gt;&lt;div class=\"lemo-fixed-to-responsive\" style=\"max-width: 250px;max-height: 250px;position: relative;width: 100%;display: inline-block;\"&gt;&lt;img src=\"https://blueberry-assets.oneclick.es/M4_G_17a_1.svg\" alt=\"\" tabindex=\"0\"&gt;&lt;/img&gt;&lt;div class=\"lemo-graphie-container\" style=\"position: absolute;top: 0;left: 0;width: 100%;height: 100%;\"&gt;&lt;div class=\"lemo-graphie\" style=\"position: relative; width: 100%; height: 100%;\"&gt;&lt;span class=\"lemo-graphie-label\" style=\"position: absolute; left: 67%; top: 19%; transform:rotate(35deg);\"&gt;{{Q1}} cm&lt;/span&gt;&lt;/div&gt;&lt;/div&gt;&lt;/div&gt;&lt;/div&gt;","hint":"&lt;p&gt;O perímetro de um polígono é obtido somando-se as medidas de todos os seus lados.&lt;/p&gt;","feedback":"&lt;p&gt;O perímetro de um polígono é obtido somando-se as medidas de todos os seus lados.&lt;/p&gt;","seed":{"parameters":[{"name":"Q1","label":null,"min":3,"max":10,"step":1}],"calculated":[{"name":"T1","label":"{{function}}","function":"5*{{Q1}}","temp":true},{"name":"T2","label":"{{function}}","function":"6*{{Q1}}","temp":true},{"name":"T3","label":"{{function}}","function":"4*{{Q1}}","temp":true},{"name":"A1","label":"{{Q1}} + {{Q1}} + {{Q1}} + {{Q1}} + {{Q1}} = {{T1}} cm"},{"name":"A2","label":"{{Q1}} + {{Q1}} + {{Q1}} + {{Q1}} + {{Q1}} = {{T2}} cm","incorrect":true},{"name":"A3","label":"{{Q1}} + {{Q1}} + {{Q1}} + {{Q1}} = {{T3}} cm","incorrect":true},{"name":"A4","label":"{{Q1}} + {{Q1}} + {{Q1}} + {{Q1}} + {{Q1}} + {{Q1}} = {{T2}} cm","incorrect":true}],"uniques":true},"algorithm":{"name":"trueFalse","template":"Multiple choice – standard","params":{"countCorrect":1,"countIncorrect":2,"showCheckIcon":false}}}</t>
  </si>
  <si>
    <t>¿Cuál es el perímetro de este triángulo?
(Imagen M4-G-17a-2. La base etiquetada con  "{{T1}} cm" y uno de los lados iguales, con "{{T2}} cm")
A1 = {{T1}} + {{T2}} + {{T2}} = {{T3}} cm*
A2 = {{T1}} + {{T2}} + {{T2}} = {{T4}} cm
A3 = {{T1}} + {{T1}} + {{T2}} = {{T5}} cm
A4 = {{T1}} + {{T2}} + {{T2}} = {{T5}} cm
(se muestran 3 opciones)</t>
  </si>
  <si>
    <t>Q1 = List = 1, 2, 3, 4, 5</t>
  </si>
  <si>
    <t>T1 = 2*{{Q1}}
T2 = 3*{{Q1}}
T3 = 8*{{Q1}}
T4 = 5*{{Q1}}
T5 = 7*{{Q1}}</t>
  </si>
  <si>
    <t>{"id":"M4-G-17a-I-2","stimulus":"&lt;p&gt;Qual é o perímetro desse triângulo?&lt;/p&gt;&lt;div style=\"display:flex; justify-content:center;\"&gt;&lt;div class=\"lemo-fixed-to-responsive\" style=\"max-width: 250px;max-height: 250px;position: relative;width: 100%;display: inline-block;\"&gt;&lt;img src=\"https://blueberry-assets.oneclick.es/M4_G_17a_2.svg\" alt=\"\" tabindex=\"0\"&gt;&lt;/img&gt;&lt;div class=\"lemo-graphie-container\" style=\"position: absolute;top: 0;left: 0;width: 100%;height: 100%;\"&gt;&lt;div class=\"lemo-graphie\" style=\"position: relative; width: 100%; height: 100%;\"&gt;&lt;span class=\"lemo-graphie-label\" style=\"position: absolute; left: 65%; top: 45%; transform:rotate(70deg);\"&gt;{{T2}} cm&lt;/span&gt;&lt;span class=\"lemo-graphie-label\" style=\"position: absolute; left: 44%; top: 91%;\"&gt;{{T1}} cm&lt;/span&gt;&lt;/div&gt;&lt;/div&gt;&lt;/div&gt;&lt;/div&gt;","hint":"&lt;p&gt;O perímetro de um polígono é obtido somando-se as medidas de todos os seus lados.&lt;/p&gt;","feedback":"&lt;p&gt;O perímetro de um polígono é obtido somando-se as medidas de todos os seus lados.&lt;/p&gt;","seed":{"parameters":[{"name":"Q1","label":null,"list":[1,2,3,4,5]}],"calculated":[{"name":"T1","label":"{{function}}","function":"2*{{Q1}}","temp":true},{"name":"T2","label":"{{function}}","function":"3*{{Q1}}","temp":true},{"name":"T3","label":"{{function}}","function":"8*{{Q1}}","temp":true},{"name":"T4","label":"{{function}}","function":"5*{{Q1}}","temp":true},{"name":"T5","label":"{{function}}","function":"7*{{Q1}}","temp":true},{"name":"A1","label":"{{T1}} + {{T2}} + {{T2}} = {{T3}} cm"},{"name":"A2","label":"{{T1}} + {{T2}} + {{T2}} = {{T4}} cm","incorrect":true},{"name":"A3","label":"{{T1}} + {{T1}} + {{T2}} = {{T5}} cm","incorrect":true},{"name":"A4","label":"{{T1}} + {{T2}} + {{T2}} = {{T5}} cm","incorrect":true}],"uniques":true},"algorithm":{"name":"trueFalse","template":"Multiple choice – standard","params":{"countCorrect":1,"countIncorrect":2,"showCheckIcon":true}}}</t>
  </si>
  <si>
    <t>¿Cuál es el perímetro de este cuadrado?
(Imagen M4-G-17a-3. Se etiqueta solo un lado con "{{Q1}} cm")
A1 = {{Q1}} + {{Q1}} + {{Q1}} + {{Q1}} = {{T1}} cm*
A2 = {{Q1}} + {{Q1}} + {{Q1}} = {{T2}} cm
A3 = {{Q1}} + {{Q1}} + {{Q1}} + {{Q1}} + {{Q1}} = {{T3}} cm
A4 = {{Q1}} + {{Q1}} + {{Q1}} + {{Q1}} = {{T2}} cm
(se muestran 3 opciones)</t>
  </si>
  <si>
    <t>Q1 = Min = 2; Max = 8; Step = 1</t>
  </si>
  <si>
    <t>T1 = 4*{{Q1}}
T2 = 3*{{Q1}}
T3 = 5*{{Q1}}</t>
  </si>
  <si>
    <t>{"id":"M4-G-17a-I-3","stimulus":"&lt;p&gt;Qual é o perímetro desse quadrado?&lt;/p&gt;&lt;div style=\"display:flex; justify-content:center;\"&gt;&lt;div class=\"lemo-fixed-to-responsive\" style=\"max-width: 250px;max-height: 250px;position: relative;width: 100%;display: inline-block;\"&gt;&lt;img src=\"https://blueberry-assets.oneclick.es/M4_G_17a_3.svg\" alt=\"\" tabindex=\"0\"&gt;&lt;/img&gt;&lt;div class=\"lemo-graphie-container\" style=\"position: absolute;top: 0;left: 0;width: 100%;height: 100%;\"&gt;&lt;div class=\"lemo-graphie\" style=\"position: relative; width: 100%; height: 100%;\"&gt;&lt;span class=\"lemo-graphie-label\" style=\"position: absolute; left: 44%; top: 8%;\"&gt;{{Q1}} cm&lt;/span&gt;&lt;/div&gt;&lt;/div&gt;&lt;/div&gt;&lt;/div&gt;","hint":"&lt;p&gt;O perímetro de um polígono é obtido somando-se as medidas de todos os seus lados.&lt;/p&gt;","feedback":"&lt;p&gt;O perímetro de um polígono é obtido somando-se as medidas de todos os seus lados.&lt;/p&gt;","seed":{"parameters":[{"name":"Q1","label":null,"min":2,"max":8,"step":1}],"calculated":[{"name":"T1","label":"{{function}}","function":"4*{{Q1}}","temp":true},{"name":"T2","label":"{{function}}","function":"3*{{Q1}}","temp":true},{"name":"T3","label":"{{function}}","function":"5*{{Q1}}","temp":true},{"name":"A1","label":"{{Q1}} + {{Q1}} + {{Q1}} + {{Q1}} = {{T1}} cm"},{"name":"A2","label":"{{Q1}} + {{Q1}} + {{Q1}} = {{T2}} cm","incorrect":true},{"name":"A3","label":"{{Q1}} + {{Q1}} + {{Q1}} + {{Q1}} + {{Q1}} = {{T3}} cm","incorrect":true},{"name":"A4","label":"{{Q1}} + {{Q1}} + {{Q1}} + {{Q1}} = {{T2}} cm","incorrect":true}],"uniques":true},"algorithm":{"name":"trueFalse","template":"Multiple choice – standard","params":{"countCorrect":1,"countIncorrect":2,"showCheckIcon":true}}}</t>
  </si>
  <si>
    <t>Calcula el perímetro del siguiente rombo.
(Imagen M4-G-17a-4. Un lado con la etiqueta "{{Q1}} cm")</t>
  </si>
  <si>
    <t>Su perímetro mide {{A1}} cm.</t>
  </si>
  <si>
    <t>Q1 = Min = 2; Max = 12; Step = 1</t>
  </si>
  <si>
    <t>A1 = 4*{{Q1}}</t>
  </si>
  <si>
    <t>¿Cuánto mide un lado de este rombo?
Cada lado mide {{A2}} cm.
[Cloze with math]
A2 = {{Q1}}</t>
  </si>
  <si>
    <t>¿Qué hay que calcular?
El perímetro del rombo.*
El área del rombo.
El lado más grande.</t>
  </si>
  <si>
    <t>¿Cómo se calcula el perímetro de un polígono?
Sumando la longitud de todos sus lados.*
Multiplicando la longitud de todos sus lados.
Dividiendo la longitud de todos sus lados.
[single choice]</t>
  </si>
  <si>
    <t>Por tanto, suma los lados del rombo.
Perímetro = {{Q1}} + {{Q1}} + {{Q1}} + {{Q1}} = {{A1}} cm
[Cloze with math]
A1 = 4*{{Q1}}</t>
  </si>
  <si>
    <t>{"id":"M4-G-17a-E-1","seed":{"parameters":[{"name":"Q1","label":null,"min":2,"max":12,"step":1}],"uniques":true},"scaffolding":[{"id":"step-0","stimulus":"&lt;p&gt;Calcule o perímetro do losango.&lt;/p&gt;&lt;div style=\"display:flex; justify-content:center;\";&gt;&lt;div class=\"lemo-fixed-to-responsive\" style=\"max-width: 300px;max-height: 300px;position: relative;width: 100%;display: inline-block;\"&gt;&lt;img src=\"https://blueberry-assets.oneclick.es/M4_G_17a_4.svg\" alt=\"\" tabindex=\"0\"&gt;&lt;/img&gt;&lt;div class=\"lemo-graphie-container\" style=\"position: absolute;top: 0;left: 0;width: 100%;height: 100%;\"&gt;&lt;div class=\"lemo-graphie\" style=\"position: relative; width: 100%; height: 100%;\"&gt;&lt;span class=\"lemo-graphie-label\" style=\"position: absolute; left: 67%; top: 10%; transform:rotate(30deg);\"&gt;{{Q1}} cm&lt;/span&gt;&lt;/div&gt;&lt;/div&gt;&lt;/div&gt;&lt;/div&gt;","template":"&lt;p&gt;O perímetro mede {{response}} cm.&lt;/p&gt;","seed":{"parameters":[],"calculated":[{"name":"0-A1","label":"{{function}}","function":"4*{{Q1}}"}]},"algorithm":{"name":"calculateOperation","params":{"method":"equivLiteral","keyboard":"NUMERICAL"}}},{"id":"step-1","stimulus":"&lt;p&gt;Qual o comprimento de um lado do losango?&lt;/p&gt;","template":"&lt;p&gt;Cada lado mede {{response}} cm.&lt;/p&gt;","seed":{"parameters":[],"calculated":[{"name":"1-A1","label":"{{function}}","function":"{{Q1}}"}]},"algorithm":{"name":"calculateOperation","params":{"method":"equivLiteral","keyboard":"NUMERICAL"}}},{"id":"step-2","stimulus":"&lt;p&gt;O que precisa ser calculado?&lt;/p&gt;","seed":{"calculated":[{"name":"2-A1","label":"&lt;p&gt;O perímetro do losango.&lt;/p&gt;"},{"name":"2-A2","label":"&lt;p&gt;A área do losango.&lt;/p&gt;","incorrect":true},{"name":"2-A3","label":"&lt;p&gt;O lado maior do losango.&lt;/p&gt;","incorrect":true}]},"algorithm":{"name":"trueFalse","template":"Multiple choice – standard"}},{"id":"step-3","stimulus":"&lt;p&gt;Como se calcula o perímetro de um polígono?&lt;/p&gt;","seed":{"calculated":[{"name":"3-A1","label":"&lt;p&gt;Somando o comprimento de todos os seus lados.&lt;/p&gt;"},{"name":"3-A2","label":"&lt;p&gt;Multiplicando o comprimento de todos os seus lados.&lt;/p&gt;","incorrect":true},{"name":"3-A3","label":"&lt;p&gt;Dividindo o comprimento de todos os seus lados.&lt;/p&gt;","incorrect":true}]},"algorithm":{"name":"trueFalse","template":"Multiple choice – standard"}},{"id":"step-4","stimulus":"&lt;p&gt;Portanto, some os lados do losango.&lt;/p&gt;","template":"&lt;p style=\"text-align: center\"&gt;Perímetro = {{Q1}} + {{Q1}} + {{Q1}} + {{Q1}} = {{response}} cm&lt;/p&gt;","seed":{"calculated":[{"name":"4-A1","label":"{{function}}","function":"4*{{Q1}}"}]},"algorithm":{"name":"calculateOperation","params":{"method":"equivLiteral","keyboard":"NUMERICAL"}}}]}</t>
  </si>
  <si>
    <t>Calcula el perímetro de este rectángulo.
(Imagen M4-G-17a-5. Base con "{{T1}} cm" y altura con "{{Q1}} cm")</t>
  </si>
  <si>
    <t>Q1 = List = 2, 3, 4, 5, 6
Q2 = List = 0, 1, 2</t>
  </si>
  <si>
    <t>T1 = {{Q1}}*2-1+{{Q2}}
A1 = {{Q1}}*2 + {{T1}}*2</t>
  </si>
  <si>
    <t>¿Cuánto miden la base y la altura de este rectángulo?
Base = {{A2}} cm
Altura = {{A3}} cm
[cloze with math]
A2 = {{T1}}
A3 = {{Q1}}</t>
  </si>
  <si>
    <t>¿Qué hay que calcular?
El perímetro del rectángulo.*
El área del rectángulo.
El lado más grande.</t>
  </si>
  <si>
    <t>Por tanto, suma todos los lados del rectángulo.
Perímetro = {{T1}} + {{Q1}} + {{T1}} + {{Q1}} = {{A1}} cm
[Cloze with math]
A1 = {{T1}}*2+{{Q1}}*2</t>
  </si>
  <si>
    <t>{"id":"M4-G-17a-E-2","seed":{"parameters":[{"name":"Q1","label":null,"list":[2,3,4,5,6]},{"name":"Q2","label":null,"list":[0,1,2]}],"uniques":true},"scaffolding":[{"id":"step-0","stimulus":"&lt;p&gt;Calcule o perímetro do retângulo.&lt;/p&gt;&lt;div style=\"display:flex; justify-content:center;\";&gt;&lt;div class=\"lemo-fixed-to-responsive\" style=\"max-width: 300px;max-height: 300px;position: relative;width: 100%;display: inline-block;\"&gt;&lt;img src=\"https://blueberry-assets.oneclick.es/M3_G_11a_4.svg\" alt=\"\" tabindex=\"0\"&gt;&lt;/img&gt;&lt;div class=\"lemo-graphie-container\" style=\"position: absolute;top: 0;left: 0;width: 100%;height: 100%;\"&gt;&lt;div class=\"lemo-graphie\" style=\"position: relative; width: 100%; height: 100%;\"&gt;&lt;span class=\"lemo-graphie-label\" style=\"position: absolute; left: -2%; top: 42%; transform:rotate(-90deg);\"&gt;{{Q1}} cm&lt;/span&gt;&lt;span class=\"lemo-graphie-label\" style=\"position: absolute; left: 45%; top: 6%;\"&gt;{{T1}} cm&lt;/span&gt;&lt;/div&gt;&lt;/div&gt;&lt;/div&gt;&lt;/div&gt;","template":"&lt;p&gt;O perímetro mede {{response}} cm.&lt;/p&gt;","seed":{"parameters":[],"calculated":[{"name":"T1","label":"{{function}}","function":"{{Q1}}*2-1+{{Q2}}","temp":true},{"name":"0-A1","label":"{{function}}","function":"{{T1}}*2+{{Q1}}*2"}]},"algorithm":{"name":"calculateOperation","params":{"method":"equivLiteral","keyboard":"NUMERICAL"}}},{"id":"step-1","stimulus":"&lt;p&gt;Qual é a medida da base e da altura desse retângulo?&lt;/p&gt;","template":"&lt;p&gt;Base = {{response}} cm&lt;/p&gt;&lt;p&gt;Altura = {{response}} cm&lt;/p&gt;","seed":{"parameters":[],"calculated":[{"name":"T1","label":"{{function}}","function":"{{Q1}}*2-1+{{Q2}}","temp":true},{"name":"1-A1","label":"{{function}}","function":"{{T1}}"},{"name":"1-A2","label":"{{function}}","function":"{{Q1}}"}]},"algorithm":{"name":"calculateOperation","params":{"method":"equivLiteral","keyboard":"NUMERICAL"}}},{"id":"step-2","stimulus":"&lt;p&gt;O que precisa ser calculado?&lt;/p&gt;","seed":{"calculated":[{"name":"2-A1","label":"&lt;p&gt;O perímetro do retângulo.&lt;/p&gt;"},{"name":"2-A2","label":"&lt;p&gt;A área do retângulo.&lt;/p&gt;","incorrect":true},{"name":"2-A3","label":"&lt;p&gt;O lado maior do retângulo.&lt;/p&gt;","incorrect":true}]},"algorithm":{"name":"trueFalse","template":"Multiple choice – standard"}},{"id":"step-3","stimulus":"&lt;p&gt;Como se calcula o perímetro de um polígono?&lt;/p&gt;","seed":{"calculated":[{"name":"3-A1","label":"&lt;p&gt;Somando o comprimento de todos os seus lados.&lt;/p&gt;"},{"name":"3-A2","label":"&lt;p&gt;Multiplicando o comprimento de todos os seus lados.&lt;/p&gt;","incorrect":true},{"name":"3-A3","label":"&lt;p&gt;Dividindo o comprimento de todos os seus lados.&lt;/p&gt;","incorrect":true}]},"algorithm":{"name":"trueFalse","template":"Multiple choice – standard"}},{"id":"step-4","stimulus":"&lt;p&gt;Portanto, some os lados do retângulo.&lt;/p&gt;","template":"&lt;p style=\"text-align: center\"&gt;Perímetro = {{T1}} + {{Q1}} + {{T1}} + {{Q1}} = {{response}} cm&lt;/p&gt;","seed":{"calculated":[{"name":"T1","label":"{{function}}","function":"{{Q1}}*2-1+{{Q2}}","temp":true},{"name":"4-A1","label":"{{function}}","function":"{{T1}}*2+{{Q1}}*2"}]},"algorithm":{"name":"calculateOperation","params":{"method":"equivLiteral","keyboard":"NUMERICAL"}}}]}</t>
  </si>
  <si>
    <t>Calcula el perímetro de este trapecio.
(Imagen  M4-G-17a-6. La base menor y la altura con "{{T1}} cm", base mayor con "{{T2}} cm", lado oblicuo con "{{T3}} cm")</t>
  </si>
  <si>
    <t>Q1 = List = 2, 3, 4, 5, 6, 7, 8</t>
  </si>
  <si>
    <t>T1 = 2*{{Q1}}
T2 = 3*{{Q1}}
T3=math.round({{Q1}}*2.23)
A1 = {{Q1}}*7+{{T3}}</t>
  </si>
  <si>
    <t>¿Qué hay que calcular?
El perímetro del trapecio.*
El área del trapecio.
El lado más grande.</t>
  </si>
  <si>
    <t>Por tanto, suma los lados del trapecio.
Perímetro = {{T1}} + {{T1}} + {{T2}} + {{T3}} = {{A1}} cm
[Cloze with math]
A1 = {{Q1}}*7+{{T3}}</t>
  </si>
  <si>
    <t>{"id":"M4-G-17a-E-3","seed":{"parameters":[{"name":"Q1","label":null,"list":[2,3,4,5,6,7,8]}],"uniques":true},"scaffolding":[{"id":"step-0","stimulus":"&lt;p&gt;Calcule o perímetro do trapézio.&lt;/p&gt;&lt;div style=\"display:flex; justify-content:center;\";&gt;&lt;div class=\"lemo-fixed-to-responsive\" style=\"max-width: 300px;max-height: 300px;position: relative;width: 100%;display: inline-block;\"&gt;&lt;img src=\"https://blueberry-assets.oneclick.es/M4_G_17a_6.svg\" alt=\"\" tabindex=\"0\"&gt;&lt;/img&gt;&lt;div class=\"lemo-graphie-container\" style=\"position: absolute;top: 0;left: 0;width: 100%;height: 100%;\"&gt;&lt;div class=\"lemo-graphie\" style=\"position: relative; width: 100%; height: 100%;\"&gt;&lt;span class=\"lemo-graphie-label\" style=\"position: absolute; left: -3%; top: 42%; transform:rotate(-90deg);\"&gt;{{T1}} cm&lt;/span&gt;&lt;span class=\"lemo-graphie-label\" style=\"position: absolute; left: 20%; top: 14%;\"&gt;{{T1}} cm&lt;/span&gt;&lt;span class=\"lemo-graphie-label\" style=\"position: absolute; left: 64%; top: 40%; transform:rotate(45deg);\"&gt;{{T3}} cm&lt;/span&gt;&lt;span class=\"lemo-graphie-label\" style=\"position: absolute; left: 35%; top: 73%;\"&gt;{{T2}} cm&lt;/span&gt;&lt;/div&gt;&lt;/div&gt;&lt;/div&gt;&lt;/div&gt;","template":"&lt;p&gt;O perímetro mede {{response}} cm.&lt;/p&gt;","seed":{"parameters":[],"calculated":[{"name":"T1","label":"{{function}}","function":"2*{{Q1}}","temp":true},{"name":"T2","label":"{{function}}","function":"3*{{Q1}}","temp":true},{"name":"T3","label":"{{function}}","function":"math.round({{Q1}}*2.23)","temp":true},{"name":"0-A1","label":"{{function}}","function":"{{Q1}}*7+{{T3}}"}]},"algorithm":{"name":"calculateOperation","params":{"method":"equivLiteral","keyboard":"NUMERICAL"}}},{"id":"step-1","stimulus":"&lt;p&gt;O que precisa ser calculado?&lt;/p&gt;","seed":{"calculated":[{"name":"1-A1","label":"&lt;p&gt;O perímetro do trapézio.&lt;/p&gt;"},{"name":"1-A2","label":"&lt;p&gt;A área do trapézio.&lt;/p&gt;","incorrect":true},{"name":"1-A3","label":"&lt;p&gt;O lado maior do trapézio.&lt;/p&gt;","incorrect":true}]},"algorithm":{"name":"trueFalse","template":"Multiple choice – standard"}},{"id":"step-2","stimulus":"&lt;p&gt;Como se calcula o perímetro de um polígono?&lt;/p&gt;","seed":{"calculated":[{"name":"2-A1","label":"&lt;p&gt;Somando o comprimento de todos os seus lados.&lt;/p&gt;"},{"name":"2-A2","label":"&lt;p&gt;Multiplicando o comprimento de todos os seus lados.&lt;/p&gt;","incorrect":true},{"name":"2-A3","label":"&lt;p&gt;Dividindo o comprimento de todos os seus lados.&lt;/p&gt;","incorrect":true}]},"algorithm":{"name":"trueFalse","template":"Multiple choice – standard"}},{"id":"step-3","stimulus":"&lt;p&gt;Portanto, some os lados do trapézio.&lt;/p&gt;","template":"&lt;p style=\"text-align: center\"&gt;Perímetro = {{T1}} + {{T1}} + {{T2}} + {{T3}} = {{response}} cm&lt;/p&gt;","seed":{"calculated":[{"name":"T1","label":"{{function}}","function":"2*{{Q1}}","temp":true},{"name":"T2","label":"{{function}}","function":"3*{{Q1}}","temp":true},{"name":"T3","label":"{{function}}","function":"math.round({{Q1}}*2.23)","temp":true},{"name":"3-A1","label":"{{function}}","function":"{{Q1}}*7+{{T3}}"}]},"algorithm":{"name":"calculateOperation","params":{"method":"equivLiteral","keyboard":"NUMERICAL"}}}]}</t>
  </si>
  <si>
    <t>M4-G-10a</t>
  </si>
  <si>
    <t>Área del cuadrado</t>
  </si>
  <si>
    <t>Selecciona el área del siguiente cuadrado.
(Imagen M4-G-10a-1)
4 unidades cuadradas*
{{Q1}} unidades cuadradas
{{Q2}} unidades cuadradas</t>
  </si>
  <si>
    <t>Q1= min = 5; máx = 16; Incremento = 1
Q2= min = 5; máx = 16; Incremento = 1</t>
  </si>
  <si>
    <t>&lt;p&gt;Para calcular el área de un cuadrado, toma de unidad de medida el cuadrado pequeño.&lt;/p&gt;</t>
  </si>
  <si>
    <t>&lt;p&gt;Para calcular el área de un cuadrado, toma como unidad de medida el cuadrado pequeño.&lt;/p&gt;&lt;p&gt;Área del cuadrado = lado × lado = 2 × 2 = 4 unidades cuadradas&lt;/p&gt;</t>
  </si>
  <si>
    <t>{"id":"M4-G-10a-I-1","stimulus":"&lt;p&gt;Selecione a área do seguinte quadrado.&lt;/p&gt;&lt;div style=\"display:flex; justify-content:center;\"&gt;&lt;img src=\"https://blueberry-assets.oneclick.es/M4_G_10a_1.svg\" width=\"300\"&gt;&lt;/img&gt;&lt;/div&gt;","hint":"&lt;p&gt;Para calcular a área do quadrado, tome o quadrado menor como unidade de medida.&lt;/p&gt;","feedback":"&lt;p&gt;Para calcular a área do quadrado, tome o quadrado menor como unidade de medida.&lt;/p&gt;&lt;p style=\"text-align: center\"&gt;Área do quadrado = lado × lado = 2 × 2 = 4 unidades quadradas&lt;/p&gt;","seed":{"parameters":[{"name":"Q1","label":null,"min":5,"max":16,"step":1},{"name":"Q2","label":null,"min":5,"max":16,"step":1}],"calculated":[{"name":"A1","label":"4 unidades quadradas"},{"name":"A2","label":"{{Q1}} unidades quadradas","incorrect":true},{"name":"A3","label":"{{Q2}} unidades quadradas","incorrect":true}],"uniques":true},"algorithm":{"name":"trueFalse","template":"Multiple choice – standard","params":{"countCorrect":1,"countIncorrect":2,"showCheckIcon":false,
            "columns": 3
        }
    }
}</t>
  </si>
  <si>
    <t>Selecciona el área del siguiente cuadrado.
(Imagen M4-G-10a-2)
9 unidades cuadradas*
{{Q1}} unidades cuadradas
{{Q2}} unidades cuadradas</t>
  </si>
  <si>
    <t>Q1= List = 4, 5, 6, 7, 8, 10, 11, 12, 13, 14, 15, 16
Q2= List = 4, 5, 6, 7, 8, 10, 11, 12, 13, 14, 15, 16</t>
  </si>
  <si>
    <t>&lt;p&gt;Para calcular el área de un cuadrado, toma como unidad de medida el cuadrado pequeño.&lt;/p&gt;&lt;p&gt;Área del cuadrado = lado × lado = 3 × 3 = 9 unidades cuadradas&lt;/p&gt;</t>
  </si>
  <si>
    <t>{"id":"M4-G-10a-I-2","stimulus":"&lt;p&gt;Selecione a área do seguinte quadrado.&lt;/p&gt;&lt;div style=\"display:flex; justify-content:center;\"&gt;&lt;img src=\"https://blueberry-assets.oneclick.es/M4_G_10a_2.svg\" width=\"300\"&gt;&lt;/img&gt;&lt;/div&gt;","hint":"&lt;p&gt;Para calcular a área do quadrado, tome o quadrado menor como unidade de medida.&lt;/p&gt;","feedback":"&lt;p&gt;Para calcular a área do quadrado, tome o quadrado menor como unidade de medida.&lt;/p&gt;&lt;p style=\"text-align: center\"&gt;Área do quadrado = lado × lado = 3 × 3 = 9 unidades quadradas&lt;/p&gt;","seed":{"parameters":[{"name":"Q1","label":null,"list":[4,5,6,7,8,10,11,12,13,14,15,16]},{"name":"Q2","label":null,"list":[4,5,6,7,8,10,11,12,13,14,15,16]}],"calculated":[{"name":"A1","label":"9 unidades quadradas"},{"name":"A2","label":"{{Q1}} unidades quadradas","incorrect":true},{"name":"A3","label":"{{Q2}} unidades quadradas","incorrect":true}],"uniques":true},"algorithm":{"name":"trueFalse","template":"Multiple choice – standard","params":{"countCorrect":1,"countIncorrect":2,"showCheckIcon":false,
            "columns": 3
        }
    }
}</t>
  </si>
  <si>
    <t>Selecciona el área del siguiente cuadrado.
(Imagen M4-G-10a-3)
16 unidades cuadradas*
{{Q1}} unidades cuadradas
{{Q2}} unidades cuadradas</t>
  </si>
  <si>
    <t>Q1= min = 4; máx = 15; Incremento = 1
Q2= min = 4; máx = 15; Incremento = 1</t>
  </si>
  <si>
    <t>&lt;p&gt;Para calcular el área de un cuadrado, toma como unidad de medida el cuadrado pequeño.&lt;/p&gt;&lt;p&gt;Área del cuadrado = lado × lado = 4 × 4 = 16 unidades cuadradas&lt;/p&gt;</t>
  </si>
  <si>
    <t>{"id":"M4-G-10a-I-3","stimulus":"&lt;p&gt;Selecione a área do seguinte quadrado.&lt;/p&gt;&lt;div style=\"display:flex; justify-content:center;\"&gt;&lt;img src=\"https://blueberry-assets.oneclick.es/M4_G_10a_3.svg\" width=\"300\"&gt;&lt;/img&gt;&lt;/div&gt;","hint":"&lt;p&gt;Para calcular a área do quadrado, tome o quadrado menor como unidade de medida.&lt;/p&gt;","feedback":"&lt;p&gt;Para calcular a área do quadrado, tome o quadrado menor como unidade de medida.&lt;/p&gt;&lt;p style=\"text-align: center\"&gt;Área do quadrado = lado × lado = 4 × 4 = 16 unidades quadradas&lt;/p&gt;","seed":{"parameters":[{"name":"Q1","label":null,"min":4,"max":15,"step":1},{"name":"Q2","label":null,"min":4,"max":15,"step":1}],"calculated":[{"name":"A1","label":"16 unidades quadradas"},{"name":"A2","label":"{{Q1}} unidades quadradas","incorrect":true},{"name":"A3","label":"{{Q2}} unidades quadradas","incorrect":true}],"uniques":true},"algorithm":{"name":"trueFalse","template":"Multiple choice – standard","params":{"countCorrect":1,"countIncorrect":2,"showCheckIcon":false,
            "columns": 3
        }
    }
}</t>
  </si>
  <si>
    <t>Calcula el área del siguiente cuadrado.
(Imagen M4-G-10a-1)</t>
  </si>
  <si>
    <t>Su área mide {{A1}} unidades cuadradas.</t>
  </si>
  <si>
    <t>A1 = 4</t>
  </si>
  <si>
    <t>{"id":"M4-G-10a-E-1","stimulus":"&lt;p&gt;Calcule a área do seguinte quadrado.&lt;/p&gt;&lt;div style=\"display:flex; justify-content:center;\"&gt;&lt;img src=\"https://blueberry-assets.oneclick.es/M4_G_10a_1.svg\" width=\"300\"&gt;&lt;/img&gt;&lt;/div&gt;","template":"&lt;p&gt;A área mede {{response}} unidades quadradas.&lt;/p&gt;","hint":"&lt;p&gt;Para calcular a área do quadrado, tome o quadrado menor como unidade de medida.&lt;/p&gt;","feedback":"&lt;p&gt;Para calcular a área do quadrado, tome o quadrado menor como unidade de medida.&lt;/p&gt;&lt;p style=\"text-align: center\"&gt;Área do quadrado = lado × lado = 2 × 2 = 4 unidades quadradas&lt;/p&gt;","seed":{"parameters":[],"calculated":[{"name":"A1","label":"{{function}}","function":"4"}],"uniques":true},"algorithm":{"name":"calculateOperation","params":{"method":"equivLiteral","keyboard":"NUMERICAL"}}}</t>
  </si>
  <si>
    <t>Calcula el área del siguiente cuadrado.
(Imagen M4-G-10a-2)</t>
  </si>
  <si>
    <t>A1 = 9</t>
  </si>
  <si>
    <t>{"id":"M4-G-10a-E-2","stimulus":"&lt;p&gt;Calcule a área do seguinte quadrado.&lt;/p&gt;&lt;div style=\"display:flex; justify-content:center;\"&gt;&lt;img src=\"https://blueberry-assets.oneclick.es/M4_G_10a_2.svg\" width=\"300\"&gt;&lt;/img&gt;&lt;/div&gt;","template":"&lt;p&gt;A área mede {{response}} unidades quadradas.&lt;/p&gt;","hint":"&lt;p&gt;Para calcular a área do quadrado, tome o quadrado menor como unidade de medida.&lt;/p&gt;","feedback":"&lt;p&gt;Para calcular a área do quadrado, tome o quadrado menor como unidade de medida.&lt;/p&gt;&lt;p style=\"text-align: center\"&gt;Área do quadrado = lado × lado = 3 × 3 = 9 unidades quadradas&lt;/p&gt;","seed":{"parameters":[],"calculated":[{"name":"A1","label":"{{function}}","function":"9"}],"uniques":true},"algorithm":{"name":"calculateOperation","params":{"method":"equivLiteral","keyboard":"NUMERICAL"}}}</t>
  </si>
  <si>
    <t>Calcula el área del siguiente cuadrado.
(Imagen M4-G-10a-3)</t>
  </si>
  <si>
    <t>A1 = 16</t>
  </si>
  <si>
    <t>{"id":"M4-G-10a-E-3","stimulus":"&lt;p&gt;Calcule a área do seguinte quadrado.&lt;/p&gt;&lt;div style=\"display:flex; justify-content:center;\"&gt;&lt;img src=\"https://blueberry-assets.oneclick.es/M4_G_10a_3.svg\" width=\"300\"&gt;&lt;/img&gt;&lt;/div&gt;","template":"&lt;p&gt;A área mede {{response}} unidades quadradas.&lt;/p&gt;","hint":"&lt;p&gt;Para calcular a área do quadrado, tome o quadrado menor como unidade de medida.&lt;/p&gt;","feedback":"&lt;p&gt;Para calcular a área do quadrado, tome o quadrado menor como unidade de medida.&lt;/p&gt;&lt;p style=\"text-align: center\"&gt;Área do quadrado = lado × lado = 4 × 4 = 16 unidades quadradas&lt;/p&gt;","seed":{"parameters":[],"calculated":[{"name":"A1","label":"{{function}}","function":"16"}],"uniques":true},"algorithm":{"name":"calculateOperation","params":{"method":"equivLiteral","keyboard":"NUMERICAL"}}}</t>
  </si>
  <si>
    <t>M4-G-10b</t>
  </si>
  <si>
    <t>Área del rectángulo</t>
  </si>
  <si>
    <t>Selecciona el área de este rectángulo.
M4-G-10b-1 3x4
12 unidades cuadradas*
{{Q1}} unidades cuadradas
{{Q2}} unidades cuadradas</t>
  </si>
  <si>
    <t>Q1 = List = 8, 9, 10, 11, 13, 14, 15, 16, 17, 18, 19, 20
Q2 = List = 8, 9, 10, 11, 13, 14, 15, 16, 17, 18, 19, 20</t>
  </si>
  <si>
    <t>&lt;p&gt;El área de un rectángulo, se calcula multiplicando su base y su altura.&lt;/p&gt;</t>
  </si>
  <si>
    <t>&lt;p&gt;El área de un rectángulo se calcula multiplicando su base y su altura.&lt;/p&gt;&lt;p&gt;Área del rectángulo = base × altura = 4 × 3 = 12 unidades cuadradas&lt;/p&gt;</t>
  </si>
  <si>
    <t>{"id":"M4-G-10b-I-1","stimulus":"&lt;p&gt;Selecione a área deste retângulo.&lt;/p&gt;&lt;div style=\"display:flex; justify-content:center;\"&gt;&lt;img src=\"https://blueberry-assets.oneclick.es/M4_G_10b_1.svg\" width=\"300\"&gt;&lt;/img&gt;&lt;/div&gt;","hint":"&lt;p&gt;A área de um retângulo é calculada multiplicando-se a base pela altura.&lt;/p&gt;","feedback":"&lt;p&gt;A área de um retângulo é calculada multiplicando-se a base pela altura.&lt;/p&gt;&lt;p style=\"text-align: center\"&gt;Área do retângulo = base × altura = 4 × 3 = 12 unidades quadradas&lt;/p&gt;","seed":{"parameters":[{"name":"Q1","label":null,"list":[8,9,10,11,13,14,15,16,17,18,19,20]},{"name":"Q2","label":null,"list":[8,9,10,11,13,14,15,16,17,18,19,20]}],"calculated":[{"name":"A1","label":"12 unidades quadradas"},{"name":"A2","label":"{{Q1}} unidades quadradas","incorrect":true},{"name":"A3","label":"{{Q2}} unidades quadradas","incorrect":true}],"uniques":true},"algorithm":{"name":"trueFalse","template":"Multiple choice – standard","params":{"countCorrect":1,"countIncorrect":2,"showCheckIcon":false,
            "columns": 3
        }
    }
}</t>
  </si>
  <si>
    <t>Selecciona el área de este rectángulo.
M4-G-10b-2 2x5
10 unidades cuadradas*
{{Q1}} unidades cuadradas
{{Q2}} unidades cuadradas</t>
  </si>
  <si>
    <t>Q1 = List = 8, 9, 11, 12, 13, 14, 15, 16, 17, 18, 19, 20
Q2 = List = 8, 9, 11, 12, 13, 14, 15, 16, 17, 18, 19, 20</t>
  </si>
  <si>
    <t>&lt;p&gt;El área de un rectángulo se calcula multiplicando su base y su altura.&lt;/p&gt;&lt;p&gt;Área del rectángulo = base × altura = 5 × 2 = 10 unidades cuadradas&lt;/p&gt;</t>
  </si>
  <si>
    <t>{"id":"M4-G-10b-I-2","stimulus":"&lt;p&gt;Selecione a área deste retângulo.&lt;/p&gt;&lt;div style=\"display:flex; justify-content:center;\"&gt;&lt;img src=\"https://blueberry-assets.oneclick.es/M4_G_10b_2.svg\" width=\"300\"&gt;&lt;/img&gt;&lt;/div&gt;","hint":"&lt;p&gt;A área de um retângulo é calculada multiplicando-se a base pela altura.&lt;/p&gt;","feedback":"&lt;p&gt;A área de um retângulo é calculada multiplicando-se a base pela altura.&lt;/p&gt;&lt;p style=\"text-align: center\"&gt;Área do retângulo = base × altura = 5 × 2 = 10 unidades quadradas&lt;/p&gt;","seed":{"parameters":[{"name":"Q1","label":null,"list":[8,9,11,12,13,14,15,16,17,18,19,20]},{"name":"Q2","label":null,"list":[8,9,11,12,13,14,15,16,17,18,19,20]}],"calculated":[{"name":"A1","label":"10 unidades quadradas"},{"name":"A2","label":"{{Q1}} unidades quadradas","incorrect":true},{"name":"A3","label":"{{Q2}} unidades quadradas","incorrect":true}],"uniques":true},"algorithm":{"name":"trueFalse","template":"Multiple choice – standard","params":{"countCorrect":1,"countIncorrect":2,"showCheckIcon":false,
            "columns": 3
        }
    }
}</t>
  </si>
  <si>
    <t>Selecciona el área de este rectángulo.
M4-G-10b-3 3x6
18 unidades cuadradas*
{{Q1}} unidades cuadradas
{{Q2}} unidades cuadradas</t>
  </si>
  <si>
    <t>Q1 = List = 8, 9, 10, 11, 12, 13, 14, 15, 16, 17, 19, 20
Q2 = List = 8, 9, 10, 11, 12, 13, 14, 15, 16, 17, 19, 20</t>
  </si>
  <si>
    <t>&lt;p&gt;El área de un rectángulo se calcula multiplicando su base y su altura.&lt;/p&gt;&lt;p&gt;Área del rectángulo = base × altura = 6 × 3 = 18 unidades cuadradas&lt;/p&gt;</t>
  </si>
  <si>
    <t>{"id":"M4-G-10b-I-3","stimulus":"&lt;p&gt;Selecione a área do seguinte retângulo.&lt;/p&gt;&lt;div style=\"display:flex; justify-content:center;\"&gt;&lt;img src=\"https://blueberry-assets.oneclick.es/M4_G_10b_3.svg\" width=\"300\"&gt;&lt;/img&gt;&lt;/div&gt;","hint":"&lt;p&gt;A área de um retângulo é calculada multiplicando-se a base pela altura.&lt;/p&gt;","feedback":"&lt;p&gt;A área de um retângulo é calculada multiplicando-se a base pela altura.&lt;/p&gt;&lt;p style=\"text-align: center\"&gt;Área do retângulo = base × altura = 6 × 3 = 18 unidades quadradas&lt;/p&gt;","seed":{"parameters":[{"name":"Q1","label":null,"list":[8,9,10,11,12,13,14,15,16,17,19,20]},{"name":"Q2","label":null,"list":[8,9,10,11,12,13,14,15,16,17,19,20]}],"calculated":[{"name":"A1","label":"18 unidades quadradas"},{"name":"A2","label":"{{Q1}} unidades quadradas","incorrect":true},{"name":"A3","label":"{{Q2}} unidades quadradas","incorrect":true}],"uniques":true},"algorithm":{"name":"trueFalse","template":"Multiple choice – standard","params":{"countCorrect":1,"countIncorrect":2,"showCheckIcon":false,
            "columns": 3
        }
    }
}</t>
  </si>
  <si>
    <t>¿Cuál es el área de este rectángulo? Calcula.
M4-G-10b-1 3x4</t>
  </si>
  <si>
    <t>A1 = 12</t>
  </si>
  <si>
    <t>{"id":"M4-G-10b-E-1","stimulus":"&lt;p&gt;Qual é a área desse retângulo? Calcule.&lt;/p&gt;&lt;div style=\"display:flex; justify-content:center;\"&gt;&lt;img src=\"https://blueberry-assets.oneclick.es/M4_G_10b_1.svg\" width=\"300\"&gt;&lt;/img&gt;&lt;/div&gt;","template":"&lt;p&gt;A área mede {{response}} unidades quadradas.&lt;/p&gt;","hint":"&lt;p&gt;A área de um retângulo é calculada multiplicando-se a base pela altura.&lt;/p&gt;","feedback":"&lt;p&gt;A área de um retângulo é calculada multiplicando-se a base pela altura.&lt;/p&gt;&lt;p style=\"text-align: center\"&gt;Área do retângulo = base × altura = 4 × 3 = 12 unidades quadradas&lt;/p&gt;","seed":{"parameters":[],"calculated":[{"name":"A1","label":"{{function}}","function":"12"}],"uniques":true},"algorithm":{"name":"calculateOperation","params":{"method":"equivLiteral","keyboard":"NUMERICAL"}}}</t>
  </si>
  <si>
    <t>¿Cuál es el área de este rectángulo? Calcula.
M4-G-10b-2 2x5</t>
  </si>
  <si>
    <t>A1 = 10</t>
  </si>
  <si>
    <t>{"id":"M4-G-10b-E-2","stimulus":"&lt;p&gt;Qual é a área desse retângulo? Calcule.&lt;/p&gt;&lt;div style=\"display:flex; justify-content:center;\"&gt;&lt;img src=\"https://blueberry-assets.oneclick.es/M4_G_10b_2.svg\" width=\"300\"&gt;&lt;/img&gt;&lt;/div&gt;","template":"&lt;p&gt;A área mede {{response}} unidades quadradas.&lt;/p&gt;","hint":"&lt;p&gt;A área de um retângulo é calculada multiplicando-se a base pela altura.&lt;/p&gt;","feedback":"&lt;p&gt;A área de um retângulo é calculada multiplicando-se a base pela altura.&lt;/p&gt;&lt;p style=\"text-align: center\"&gt;Área do retângulo = base × altura = 5 × 2 = 10 unidades quadradas&lt;/p&gt;","seed":{"parameters":[],"calculated":[{"name":"A1","label":"{{function}}","function":"10"}],"uniques":true},"algorithm":{"name":"calculateOperation","params":{"method":"equivLiteral","keyboard":"NUMERICAL"}}}</t>
  </si>
  <si>
    <t>¿Cuál es el área de este rectángulo? Calcula.
M4-G-10b-3 3x6</t>
  </si>
  <si>
    <t>A1 = 18</t>
  </si>
  <si>
    <t>{"id":"M4-G-10b-E-3","stimulus":"&lt;p&gt;Qual é a área desse retângulo? Calcule.&lt;/p&gt;&lt;div style=\"display:flex; justify-content:center;\"&gt;&lt;img src=\"https://blueberry-assets.oneclick.es/M4_G_10b_3.svg\" width=\"300\"&gt;&lt;/img&gt;&lt;/div&gt;","template":"&lt;p&gt;A área mede {{response}} unidades quadradas.&lt;/p&gt;","hint":"&lt;p&gt;A área de um retângulo é calculada multiplicando-se a base pela altura.&lt;/p&gt;","feedback":"&lt;p&gt;A área de um retângulo é calculada multiplicando-se a base pela altura.&lt;/p&gt;&lt;p style=\"text-align: center\"&gt;Área do retângulo = base × altura = 6 × 3 = 18 unidades quadradas&lt;/p&gt;","seed":{"parameters":[],"calculated":[{"name":"A1","label":"{{function}}","function":"18"}],"uniques":true},"algorithm":{"name":"calculateOperation","params":{"method":"equivLiteral","keyboard":"NUMERICAL"}}}</t>
  </si>
  <si>
    <t>M4-G-10c</t>
  </si>
  <si>
    <t>Área del triángulo</t>
  </si>
  <si>
    <t>Selecciona el área de este triángulo.
M4-G-10c-1 4x2
4 unidades cuadradas*
{{Q1}} unidades cuadradas
{{Q2}} unidades cuadradas</t>
  </si>
  <si>
    <t>Q1 = List = 3, 5, 6, 7, 8, 9, 10
Q2 = List = 3, 5, 6, 7, 8, 9, 10</t>
  </si>
  <si>
    <t>&lt;p&gt;El área de un triángulo se calcula multiplicando su base y su altura y dividiendo el resultado entre 2.&lt;/p&gt;</t>
  </si>
  <si>
    <t>&lt;p&gt;El área de un triángulo se calcula multiplicando su base y su altura y dividiendo el resultado entre 2.&lt;/p&gt;&lt;p&gt;Área del triángulo = (base × altura)/2 = (4 × 2)/2 = 4 unidades cuadradas&lt;/p&gt;</t>
  </si>
  <si>
    <t>{
    "id": "M4-G-10c-I-1",
    "stimulus": "&lt;p&gt;Selecione a área do seguinte triângulo.&lt;/p&gt;&lt;div style=\"display:flex; justify-content:center;\"&gt;&lt;img src=\"https://blueberry-assets.oneclick.es/M4_G_10c_1.svg\" width=\"300\"&gt;&lt;/img&gt;&lt;/div&gt;",
    "hint": "&lt;p&gt;A área de um triângulo é calculada multiplicando-se a base pela altura e dividindo o resultado por 2.&lt;/p&gt;",
    "feedback": "&lt;p&gt;A área de um triângulo é calculada multiplicando-se a base pela altura e dividindo o resultado por 2.&lt;/p&gt;&lt;p style=\"text-align: center\"&gt;Área do triângulo = &lt;span class=\"fr-math-v2 fr-draggable\" contenteditable=\"false\" data-original-math=\"\\(\\frac{\\text{base} \\ \\times \\ \\text{altura}}{2}\\)\" draggable=\"true\"&gt;\\(\\frac{\\text{base} \\ \\times \\ \\text{altura}}{2}\\)&lt;/span&gt; = &lt;span class=\"fr-math-v2 fr-draggable\" contenteditable=\"false\" data-original-math=\"\\(\\frac{\\text{4} \\ \\times \\ \\text{2}}{2}\\)\" draggable=\"true\"&gt;\\(\\frac{\\text{4} \\ \\times \\ \\text{2}}{2}\\)&lt;/span&gt; = 4 unidades quadradas&lt;/p&gt;",
    "seed": {
        "parameters": [
            {
                "name": "Q1",
                "label": null,
                "list": [
                    3,
                    5,
                    6,
                    7,
                    8,
                    9,
                    10
                ]
            },
            {
                "name": "Q2",
                "label": null,
                "list": [
                    3,
                    5,
                    6,
                    7,
                    8,
                    9,
                    10
                ]
            }
        ],
        "calculated": [
            {
                "name": "A1",
                "label": "4 unidades quadradas"
            },
            {
                "name": "A2",
                "label": "{{Q1}} unidades quadradas",
                "incorrect": true
            },
            {
                "name": "A3",
                "label": "{{Q2}} unidades quadradas",
                "incorrect": true
            }
        ],
        "uniques": true
    },
    "algorithm": {
        "name": "trueFalse",
        "template": "Multiple choice – standard",
        "params": {
            "countCorrect": 1,
            "countIncorrect": 2,
            "showCheckIcon": false,
            "columns": 3
        }
    }
}</t>
  </si>
  <si>
    <t>Selecciona el área de este triángulo.
M4-G-10c-2 2x5
5 unidades cuadradas*
{{Q1}} unidades cuadradas
{{Q2}} unidades cuadradas</t>
  </si>
  <si>
    <t>Q1 = List = 3, 4, 6, 7, 8, 9, 10
Q2 = List =  3, 4, 6, 7, 8, 9, 10</t>
  </si>
  <si>
    <t>&lt;p&gt;El área de un triángulo se calcula multiplicando su base y su altura y dividiendo su resultado entre 2.&lt;/p&gt;&lt;p&gt;Área del triángulo = (base × altura)/2 = (5 × 2)/2 = 5 unidades cuadradas&lt;/p&gt;</t>
  </si>
  <si>
    <t>{
    "id": "M4-G-10c-I-2",
    "stimulus": "&lt;p&gt;Selecione a área do seguinte triângulo.&lt;/p&gt;&lt;div style=\"display:flex; justify-content:center;\"&gt;&lt;img src=\"https://blueberry-assets.oneclick.es/M4_G_10c_2.svg\" width=\"300\"&gt;&lt;/img&gt;&lt;/div&gt;",
    "hint": "&lt;p&gt;A área de um triângulo é calculada multiplicando-se a base pela altura e dividindo o resultado por 2.&lt;/p&gt;",
    "feedback": "&lt;p&gt;A área de um triângulo é calculada multiplicando-se a base pela altura e dividindo o resultado por 2.&lt;/p&gt;&lt;p style=\"text-align: center\"&gt;Área do triângulo = &lt;span class=\"fr-math-v2 fr-draggable\" contenteditable=\"false\" data-original-math=\"\\(\\frac{\\text{base} \\ \\times \\ \\text{altura}}{2}\\)\" draggable=\"true\"&gt;\\(\\frac{\\text{base} \\ \\times \\ \\text{altura}}{2}\\)&lt;/span&gt; = &lt;span class=\"fr-math-v2 fr-draggable\" contenteditable=\"false\" data-original-math=\"\\(\\frac{\\text{5} \\ \\times \\ \\text{2}}{2}\\)\" draggable=\"true\"&gt;\\(\\frac{\\text{5} \\ \\times \\ \\text{2}}{2}\\)&lt;/span&gt; = 5 unidades quadradas&lt;/p&gt;",
    "seed": {
        "parameters": [
            {
                "name": "Q1",
                "label": null,
                "list": [
                    3,
                    4,
                    6,
                    7,
                    8,
                    9,
                    10
                ]
            },
            {
                "name": "Q2",
                "label": null,
                "list": [
                    3,
                    4,
                    6,
                    7,
                    8,
                    9,
                    10
                ]
            }
        ],
        "calculated": [
            {
                "name": "A1",
                "label": "5 unidades quadradas"
            },
            {
                "name": "A2",
                "label": "{{Q1}} unidades quadradas",
                "incorrect": true
            },
            {
                "name": "A3",
                "label": "{{Q2}} unidades quadradas",
                "incorrect": true
            }
        ],
        "uniques": true
    },
    "algorithm": {
        "name": "trueFalse",
        "template": "Multiple choice – standard",
        "params": {
            "countCorrect": 1,
            "countIncorrect": 2,
            "showCheckIcon": false,
            "columns": 3
        }
    }
}</t>
  </si>
  <si>
    <t>Selecciona el área de este triángulo.
M4-G-10c-3 3x6
18 unidades cuadradas*
{{Q1}} unidades cuadradas
{{Q2}} unidades cuadradas</t>
  </si>
  <si>
    <t>Q1 = List = 10, 11, 13, 14, 15, 16, 17, 19, 20
Q2 = List = 10, 11, 13, 14, 15, 16, 17, 19, 20</t>
  </si>
  <si>
    <t>&lt;p&gt;El área de un triángulo se calcula multiplicando su base y su altura y dividiendo su resultado entre 2.&lt;/p&gt;&lt;p&gt;Área del triángulo = (base × altura)/2 = (6 × 3)/2 = 18 unidades cuadradas&lt;/p&gt;</t>
  </si>
  <si>
    <t>{
    "id": "M4-G-10c-I-3",
    "stimulus": "&lt;p&gt;Selecione a área do seguinte triângulo.&lt;/p&gt;&lt;div style=\"display:flex; justify-content:center;\"&gt;&lt;img src=\"https://blueberry-assets.oneclick.es/M4_G_10c_3.svg\" width=\"300\"&gt;&lt;/img&gt;&lt;/div&gt;",
    "hint": "&lt;p&gt;A área de um triângulo é calculada multiplicando-se a base pela altura e dividindo o resultado por 2.&lt;/p&gt;",
    "feedback": "&lt;p&gt;A área de um triângulo é calculada multiplicando-se a base pela altura e dividindo o resultado por 2.&lt;/p&gt;&lt;p style=\"text-align: center\"&gt;Área do triângulo = &lt;span class=\"fr-math-v2 fr-draggable\" contenteditable=\"false\" data-original-math=\"\\(\\frac{\\text{base} \\ \\times \\ \\text{altura}}{2}\\)\" draggable=\"true\"&gt;\\(\\frac{\\text{base} \\ \\times \\ \\text{altura}}{2}\\)&lt;/span&gt; = &lt;span class=\"fr-math-v2 fr-draggable\" contenteditable=\"false\" data-original-math=\"\\(\\frac{\\text{6} \\ \\times \\ \\text{3}}{2}\\)\" draggable=\"true\"&gt;\\(\\frac{\\text{6} \\ \\times \\ \\text{3}}{2}\\)&lt;/span&gt; = 9 unidades quadradas&lt;/p&gt;",
    "seed": {
        "parameters": [
            {
                "name": "Q1",
                "label": null,
                "list": [
                    10,
                    11,
                    13,
                    14,
                    15,
                    16,
                    17,
                    19,
                    20
                ]
            },
            {
                "name": "Q2",
                "label": null,
                "list": [
                    10,
                    11,
                    13,
                    14,
                    15,
                    16,
                    17,
                    19,
                    20
                ]
            }
        ],
        "calculated": [
            {
                "name": "A1",
                "label": "9 unidades quadradas"
            },
            {
                "name": "A2",
                "label": "{{Q1}} unidades quadradas",
                "incorrect": true
            },
            {
                "name": "A3",
                "label": "{{Q2}} unidades quadradas",
                "incorrect": true
            }
        ],
        "uniques": true
    },
    "algorithm": {
        "name": "trueFalse",
        "template": "Multiple choice – standard",
        "params": {
            "countCorrect": 1,
            "countIncorrect": 2,
            "showCheckIcon": false,
            "columns": 3
        }
    }
}</t>
  </si>
  <si>
    <t>Calcula el área de este triángulo.
M4-G-10c-1 4x2</t>
  </si>
  <si>
    <t>{"id":"M4-G-10c-E-1","stimulus":"&lt;p&gt;Calcule a área desse triângulo.&lt;/p&gt;&lt;div style=\"display:flex; justify-content:center;\"&gt;&lt;img src=\"https://blueberry-assets.oneclick.es/M4_G_10c_1.svg\" width=\"300\"&gt;&lt;/img&gt;&lt;/div&gt;","template":"&lt;p&gt;A área mede {{response}} unidades quadradas.&lt;/p&gt;","hint":"&lt;p&gt;A área de um triângulo é calculada multiplicando-se a base pela altura e dividindo o resultado por 2.&lt;/p&gt;","feedback":"&lt;p&gt;A área de um triângulo é calculada multiplicando-se a base pela altura e dividindo o resultado por 2.&lt;/p&gt;&lt;p style=\"text-align: center\"&gt;Área do triângulo = &lt;span class=\"fr-math-v2 fr-draggable\" contenteditable=\"false\" data-original-math=\"\\(\\frac{\\text{base} \\ \\times \\ \\text{altura}}{2}\\)\" draggable=\"true\"&gt;\\(\\frac{\\text{base} \\ \\times \\ \\text{altura}}{2}\\)&lt;/span&gt; = &lt;span class=\"fr-math-v2 fr-draggable\" contenteditable=\"false\" data-original-math=\"\\(\\frac{\\text{4} \\ \\times \\ \\text{2}}{2}\\)\" draggable=\"true\"&gt;\\(\\frac{\\text{4} \\ \\times \\ \\text{2}}{2}\\)&lt;/span&gt; = 4 unidades quadradas&lt;/p&gt;","seed":{"parameters":[],"calculated":[{"name":"A1","label":"{{function}}","function":"4"}],"uniques":true},"algorithm":{"name":"calculateOperation","params":{"method":"equivLiteral","keyboard":"NUMERICAL"}}}</t>
  </si>
  <si>
    <t>Calcula el área de este triángulo.
M4-G-10c-2 2x5</t>
  </si>
  <si>
    <t>A1 = 5</t>
  </si>
  <si>
    <t>&lt;p&gt;El área de un triángulo se calcula multiplicando su base y su altura y dividiendo el resultado entre 2.&lt;/p&gt;&lt;p&gt;Área del triángulo = (base × altura)/2 = (5 × 2)/2 = 5 unidades cuadradas&lt;/p&gt;</t>
  </si>
  <si>
    <t>{"id":"M4-G-10c-E-2","stimulus":"&lt;p&gt;Calcule a área desse triângulo.&lt;/p&gt;&lt;div style=\"display:flex; justify-content:center;\"&gt;&lt;img src=\"https://blueberry-assets.oneclick.es/M4_G_10c_2.svg\" width=\"300\"&gt;&lt;/img&gt;&lt;/div&gt;","template":"&lt;p&gt;A área mede {{response}} unidades quadradas.&lt;/p&gt;","hint":"&lt;p&gt;A área de um triângulo é calculada multiplicando-se a base pela altura e dividindo o resultado por 2.&lt;/p&gt;","feedback":"&lt;p&gt;A área de um triângulo é calculada multiplicando-se a base pela altura e dividindo o resultado por 2.&lt;/p&gt;&lt;p style=\"text-align: center\"&gt;Área do triângulo = &lt;span class=\"fr-math-v2 fr-draggable\" contenteditable=\"false\" data-original-math=\"\\(\\frac{\\text{base} \\ \\times \\ \\text{altura}}{2}\\)\" draggable=\"true\"&gt;\\(\\frac{\\text{base} \\ \\times \\ \\text{altura}}{2}\\)&lt;/span&gt; = &lt;span class=\"fr-math-v2 fr-draggable\" contenteditable=\"false\" data-original-math=\"\\(\\frac{\\text{5} \\ \\times \\ \\text{2}}{2}\\)\" draggable=\"true\"&gt;\\(\\frac{\\text{5} \\ \\times \\ \\text{2}}{2}\\)&lt;/span&gt; = 5 unidades quadradas&lt;/p&gt;","seed":{"parameters":[],"calculated":[{"name":"A1","label":"{{function}}","function":"5"}],"uniques":true},"algorithm":{"name":"calculateOperation","params":{"method":"equivLiteral","keyboard":"NUMERICAL"}}}</t>
  </si>
  <si>
    <t>Calcula el área de este triángulo.
M4-G-10c-3 3x6</t>
  </si>
  <si>
    <t>&lt;p&gt;El área de un triángulo se calcula multiplicando su base y su altura y dividiendo el resultado entre 2.&lt;/p&gt;&lt;p&gt;Área del triángulo = (base × altura)/2 = (6 × 3)/2 = 9 unidades cuadradas&lt;/p&gt;</t>
  </si>
  <si>
    <t>{"id":"M4-G-10c-E-3","stimulus":"&lt;p&gt;Calcule a área desse triângulo.&lt;/p&gt;&lt;div style=\"display:flex; justify-content:center;\"&gt;&lt;img src=\"https://blueberry-assets.oneclick.es/M4_G_10c_3.svg\" width=\"300\"&gt;&lt;/img&gt;&lt;/div&gt;","template":"&lt;p&gt;A área mede {{response}} unidades quadradas.&lt;/p&gt;","hint":"&lt;p&gt;A área de um triângulo é calculada multiplicando-se a base pela altura e dividindo o resultado por 2.&lt;/p&gt;","feedback":"&lt;p&gt;A área de um triângulo é calculada multiplicando-se a base pela altura e dividindo o resultado por 2.&lt;/p&gt;&lt;p style=\"text-align: center\"&gt;Área do triângulo = &lt;span class=\"fr-math-v2 fr-draggable\" contenteditable=\"false\" data-original-math=\"\\(\\frac{\\text{base} \\ \\times \\ \\text{altura}}{2}\\)\" draggable=\"true\"&gt;\\(\\frac{\\text{base} \\ \\times \\ \\text{altura}}{2}\\)&lt;/span&gt; = &lt;span class=\"fr-math-v2 fr-draggable\" contenteditable=\"false\" data-original-math=\"\\(\\frac{\\text{6} \\ \\times \\ \\text{3}}{2}\\)\" draggable=\"true\"&gt;\\(\\frac{\\text{6} \\ \\times \\ \\text{3}}{2}\\)&lt;/span&gt; = 9 unidades quadradas&lt;/p&gt;","seed":{"parameters":[],"calculated":[{"name":"A1","label":"{{function}}","function":"9"}],"uniques":true},"algorithm":{"name":"calculateOperation","params":{"method":"equivLiteral","keyboard":"NUMERICAL"}}}</t>
  </si>
  <si>
    <t>M4-G-10d</t>
  </si>
  <si>
    <t>Área del rombo</t>
  </si>
  <si>
    <t>Selecciona el área de este rombo.
M4-G-10d-1 7x4
14 unidades cuadradas*
{{Q1}} unidades cuadradas
{{Q2}} unidades cuadradas</t>
  </si>
  <si>
    <t>Q1 = List = 10, 11, 12, 13, 15, 16, 17, 18
Q2 = List = 10, 11, 12, 13, 15, 16, 17, 18</t>
  </si>
  <si>
    <t>&lt;p&gt;El área de un rombo se calcula multiplicando su diagonal mayor por la diagonal menor y dividiendo el resultado entre 2.&lt;/p&gt;</t>
  </si>
  <si>
    <t>&lt;p&gt;El área de un rombo se calcula multiplicando su diagonal mayor por la diagonal menor y dividiendo el resultado entre 2.&lt;/p&gt;&lt;p&gt;Área del rombo = (diagonal mayor × diagonal menor)/2 = (7 × 4)/2 = 14 unidades cuadradas&lt;/p&gt;</t>
  </si>
  <si>
    <t>{
    "id": "M4-G-10d-I-1",
    "stimulus": "&lt;p&gt;Selecione a área do seguinte losango.&lt;/p&gt;&lt;div style=\"display:flex; justify-content:center;\"&gt;&lt;img src=\"https://blueberry-assets.oneclick.es/M4_G_10d_1.svg\" width=\"300\"&gt;&lt;/img&gt;&lt;/div&gt;",
    "hint": "&lt;p&gt;A área de um losango é calculada multiplicando-se a diagonal maior pela diagonal menor e dividindo o resultado por 2.&lt;/p&gt;",
    "feedback": "&lt;p&gt;A área de um losango é calculada multiplicando-se a diagonal maior pela diagonal menor e dividindo o resultado por 2.&lt;/p&gt;&lt;p style=\"text-align: center\"&gt;Área do losango = &lt;span class=\"fr-math-v2 fr-draggable\" contenteditable=\"false\" data-original-math=\"\\(\\frac{\\text{diagonal maior} \\ \\times \\ \\text{diagonal menor}}{2}\\)\" draggable=\"true\"&gt;\\(\\frac{\\text{diagonal maior} \\ \\times \\ \\text{diagonal menor}}{2}\\)&lt;/span&gt; = &lt;span class=\"fr-math-v2 fr-draggable\" contenteditable=\"false\" data-original-math=\"\\(\\frac{\\text{7} \\ \\times \\ \\text{4}}{2}\\)\" draggable=\"true\"&gt;\\(\\frac{\\text{7} \\ \\times \\ \\text{4}}{2}\\)&lt;/span&gt; = 14 unidades quadradas&lt;/p&gt;",
    "seed": {
        "parameters": [
            {
                "name": "Q1",
                "label": null,
                "list": [
                    10,
                    11,
                    12,
                    13,
                    15,
                    16,
                    17,
                    18
                ]
            },
            {
                "name": "Q2",
                "label": null,
                "list": [
                    10,
                    11,
                    12,
                    13,
                    15,
                    16,
                    17,
                    18
                ]
            }
        ],
        "calculated": [
            {
                "name": "A1",
                "label": "14 unidades quadradas"
            },
            {
                "name": "A2",
                "label": "{{Q1}} unidades quadradas",
                "incorrect": true
            },
            {
                "name": "A3",
                "label": "{{Q2}} unidades quadradas",
                "incorrect": true
            }
        ],
        "uniques": true
    },
    "algorithm": {
        "name": "trueFalse",
        "template": "Multiple choice – standard",
        "params": {
            "countCorrect": 1,
            "countIncorrect": 2,
            "showCheckIcon": false,
            "columns": 3
        }
    }
}</t>
  </si>
  <si>
    <t>Selecciona el área de este rombo.
M4-G-10d-2 3x6
9 unidades cuadradas*
{{Q1}} unidades cuadradas
{{Q2}} unidades cuadradas</t>
  </si>
  <si>
    <t>&lt;p&gt;El área de un rombo se calcula multiplicando su diagonal mayor por la diagonal menor y dividiendo el resultado entre 2.&lt;/p&gt;&lt;p&gt;Área del rombo = (diagonal mayor × diagonal menor)/2 = (6 × 3)/2 = 9 unidades cuadradas&lt;/p&gt;</t>
  </si>
  <si>
    <t>{
    "id": "M4-G-10d-I-2",
    "stimulus": "&lt;p&gt;Selecione a área do seguinte losango.&lt;/p&gt;&lt;div style=\"display:flex; justify-content:center;\"&gt;&lt;img src=\"https://blueberry-assets.oneclick.es/M4_G_10d_2.svg\" width=\"300\"&gt;&lt;/img&gt;&lt;/div&gt;",
    "hint": "&lt;p&gt;A área de um losango é calculada multiplicando-se a diagonal maior pela diagonal menor e dividindo o resultado por 2.&lt;/p&gt;",
    "feedback": "&lt;p&gt;A área de um losango é calculada multiplicando-se a diagonal maior pela diagonal menor e dividindo o resultado por 2.&lt;/p&gt;&lt;p style=\"text-align: center\"&gt;Área do losango = &lt;span class=\"fr-math-v2 fr-draggable\" contenteditable=\"false\" data-original-math=\"\\(\\frac{\\text{diagonal maior} \\ \\times \\ \\text{diagonal menor}}{2}\\)\" draggable=\"true\"&gt;\\(\\frac{\\text{diagonal maior} \\ \\times \\ \\text{diagonal menor}}{2}\\)&lt;/span&gt; = &lt;span class=\"fr-math-v2 fr-draggable\" contenteditable=\"false\" data-original-math=\"\\(\\frac{\\text{6} \\ \\times \\ \\text{3}}{2}\\)\" draggable=\"true\"&gt;\\(\\frac{\\text{6} \\ \\times \\ \\text{3}}{2}\\)&lt;/span&gt; = 9 unidades quadradas&lt;/p&gt;",
    "seed": {
        "parameters": [
            {
                "name": "Q1",
                "label": null,
                "list": [
                    5,
                    6,
                    7,
                    8,
                    10,
                    11,
                    12
                ]
            },
            {
                "name": "Q2",
                "label": null,
                "list": [
                    5,
                    6,
                    7,
                    8,
                    10,
                    11,
                    12
                ]
            }
        ],
        "calculated": [
            {
                "name": "A1",
                "label": "9 unidades quadradas"
            },
            {
                "name": "A2",
                "label": "{{Q1}} unidades quadradas",
                "incorrect": true
            },
            {
                "name": "A3",
                "label": "{{Q2}} unidades quadradas",
                "incorrect": true
            }
        ],
        "uniques": true
    },
    "algorithm": {
        "name": "trueFalse",
        "template": "Multiple choice – standard",
        "params": {
            "countCorrect": 1,
            "countIncorrect": 2,
            "showCheckIcon": false,
            "columns": 3
        }
    }
}</t>
  </si>
  <si>
    <t>Selecciona el área de este rombo.
M4-G-10d-3 6x4
12 unidades cuadradas*
{{Q1}} unidades cuadradas
{{Q2}} unidades cuadradas</t>
  </si>
  <si>
    <t>Q1 = List = 8, 9, 10, 11, 13, 14, 15
Q2 = List = 8, 9, 10, 11, 13, 14, 15</t>
  </si>
  <si>
    <t>&lt;p&gt;El área de un rombo se calcula multiplicando su diagonal mayor por la diagonal menor y dividiendo el resultado entre 2.&lt;/p&gt;&lt;p&gt;Área del rombo = (diagonal mayor × diagonal menor)/2 = (6 × 4)/2 = 12 unidades cuadradas&lt;/p&gt;</t>
  </si>
  <si>
    <t>{
    "id": "M4-G-10d-I-3",
    "stimulus": "&lt;p&gt;Selecione a área do seguinte losango.&lt;/p&gt;&lt;div style=\"display:flex; justify-content:center;\"&gt;&lt;img src=\"https://blueberry-assets.oneclick.es/M4_G_10d_3.svg\" width=\"300\"&gt;&lt;/img&gt;&lt;/div&gt;",
    "hint": "&lt;p&gt;A área de um losango é calculada multiplicando-se a diagonal maior pela diagonal menor e dividindo o resultado por 2.&lt;/p&gt;",
    "feedback": "&lt;p&gt;A área de um losango é calculada multiplicando-se a diagonal maior pela diagonal menor e dividindo o resultado por 2.&lt;/p&gt;&lt;p style=\"text-align: center\"&gt;Área do losango = &lt;span class=\"fr-math-v2 fr-draggable\" contenteditable=\"false\" data-original-math=\"\\(\\frac{\\text{diagonal maior} \\ \\times \\ \\text{diagonal menor}}{2}\\)\" draggable=\"true\"&gt;\\(\\frac{\\text{diagonal maior} \\ \\times \\ \\text{diagonal menor}}{2}\\)&lt;/span&gt; = &lt;span class=\"fr-math-v2 fr-draggable\" contenteditable=\"false\" data-original-math=\"\\(\\frac{\\text{6} \\ \\times \\ \\text{4}}{2}\\)\" draggable=\"true\"&gt;\\(\\frac{\\text{6} \\ \\times \\ \\text{4}}{2}\\)&lt;/span&gt; = 12 unidades quadradas&lt;/p&gt;",
    "seed": {
        "parameters": [
            {
                "name": "Q1",
                "label": null,
                "list": [
                    8,
                    9,
                    10,
                    11,
                    13,
                    14,
                    15
                ]
            },
            {
                "name": "Q2",
                "label": null,
                "list": [
                    8,
                    9,
                    10,
                    11,
                    13,
                    14,
                    15
                ]
            }
        ],
        "calculated": [
            {
                "name": "A1",
                "label": "12 unidades quadradas"
            },
            {
                "name": "A2",
                "label": "{{Q1}} unidades quadradas",
                "incorrect": true
            },
            {
                "name": "A3",
                "label": "{{Q2}} unidades quadradas",
                "incorrect": true
            }
        ],
        "uniques": true
    },
    "algorithm": {
        "name": "trueFalse",
        "template": "Multiple choice – standard",
        "params": {
            "countCorrect": 1,
            "countIncorrect": 2,
            "showCheckIcon": false,
            "columns": 3
        }
    }
}</t>
  </si>
  <si>
    <t>Calcula el área de este rombo.
M4-G-10d-1 7x4</t>
  </si>
  <si>
    <t>A1 = 14</t>
  </si>
  <si>
    <t>{"id":"M4-G-10d-E-1","stimulus":"&lt;p&gt;Calcule a área deste losango.&lt;/p&gt;&lt;div style=\"display:flex; justify-content:center;\"&gt;&lt;img src=\"https://blueberry-assets.oneclick.es/M4_G_10d_1.svg\" width=\"300\"&gt;&lt;/img&gt;&lt;/div&gt;","template":"&lt;p&gt;A área mede {{response}} unidades quadradas.&lt;/p&gt;","hint":"&lt;p&gt;A área de um losango é calculada multiplicando-se a diagonal maior pela diagonal menor e dividindo o resultado por 2.&lt;/p&gt;","feedback":"&lt;p&gt;A área de um losango é calculada multiplicando-se a diagonal maior pela diagonal menor e dividindo o resultado por 2.&lt;/p&gt;&lt;p style=\"text-align: center\"&gt;Área do losango = &lt;span class=\"fr-math-v2 fr-draggable\" contenteditable=\"false\" data-original-math=\"\\(\\frac{\\text{diagonal maior} \\ \\times \\ \\text{diagonal menor}}{2}\\)\" draggable=\"true\"&gt;\\(\\frac{\\text{diagonal maior} \\ \\times \\ \\text{diagonal menor}}{2}\\)&lt;/span&gt; = &lt;span class=\"fr-math-v2 fr-draggable\" contenteditable=\"false\" data-original-math=\"\\(\\frac{\\text{7} \\ \\times \\ \\text{4}}{2}\\)\" draggable=\"true\"&gt;\\(\\frac{\\text{7} \\ \\times \\ \\text{4}}{2}\\)&lt;/span&gt; = 14 unidades quadradas&lt;/p&gt;","seed":{"parameters":[],"calculated":[{"name":"A1","label":"{{function}}","function":"14"}],"uniques":true},"algorithm":{"name":"calculateOperation","params":{"method":"equivLiteral","keyboard":"NUMERICAL"}}}</t>
  </si>
  <si>
    <t>Calcula el área de este rombo.
M4-G-10d-2 3x6</t>
  </si>
  <si>
    <t>{"id":"M4-G-10d-E-2","stimulus":"&lt;p&gt;Calcule a área deste losango.&lt;/p&gt;&lt;div style=\"display:flex; justify-content:center;\"&gt;&lt;img src=\"https://blueberry-assets.oneclick.es/M4_G_10d_2.svg\" width=\"300\"&gt;&lt;/img&gt;&lt;/div&gt;","template":"&lt;p&gt;A área mede {{response}} unidades quadradas.&lt;/p&gt;","hint":"&lt;p&gt;A área de um losango é calculada multiplicando-se a diagonal maior pela diagonal menor e dividindo o resultado por 2.&lt;/p&gt;","feedback":"&lt;p&gt;A área de um losango é calculada multiplicando-se a diagonal maior pela diagonal menor e dividindo o resultado por 2.&lt;/p&gt;&lt;p style=\"text-align: center\"&gt;Área do losango = &lt;span class=\"fr-math-v2 fr-draggable\" contenteditable=\"false\" data-original-math=\"\\(\\frac{\\text{diagonal maior} \\ \\times \\ \\text{diagonal menor}}{2}\\)\" draggable=\"true\"&gt;\\(\\frac{\\text{diagonal maior} \\ \\times \\ \\text{diagonal menor}}{2}\\)&lt;/span&gt; = &lt;span class=\"fr-math-v2 fr-draggable\" contenteditable=\"false\" data-original-math=\"\\(\\frac{\\text{6} \\ \\times \\ \\text{3}}{2}\\)\" draggable=\"true\"&gt;\\(\\frac{\\text{6} \\ \\times \\ \\text{3}}{2}\\)&lt;/span&gt; = 9 unidades quadradas&lt;/p&gt;","seed":{"parameters":[],"calculated":[{"name":"A1","label":"{{function}}","function":"9"}],"uniques":true},"algorithm":{"name":"calculateOperation","params":{"method":"equivLiteral","keyboard":"NUMERICAL"}}}</t>
  </si>
  <si>
    <t>Calcula el área de este rombo.
M4-G-10d-3 6x4</t>
  </si>
  <si>
    <t>{"id":"M4-G-10d-E-3","stimulus":"&lt;p&gt;Calcule a área deste losango.&lt;/p&gt;&lt;div style=\"display:flex; justify-content:center;\"&gt;&lt;img src=\"https://blueberry-assets.oneclick.es/M4_G_10d_3.svg\" width=\"300\"&gt;&lt;/img&gt;&lt;/div&gt;","template":"&lt;p&gt;A área mede {{response}} unidades quadradas.&lt;/p&gt;","hint":"&lt;p&gt;A área de um losango é calculada multiplicando-se a diagonal maior pela diagonal menor e dividindo o resultado por 2.&lt;/p&gt;","feedback":"&lt;p&gt;A área de um losango é calculada multiplicando-se a diagonal maior pela diagonal menor e dividindo o resultado por 2.&lt;/p&gt;&lt;p style=\"text-align: center\"&gt;Área do losango = &lt;span class=\"fr-math-v2 fr-draggable\" contenteditable=\"false\" data-original-math=\"\\(\\frac{\\text{diagonal maior} \\ \\times \\ \\text{diagonal menor}}{2}\\)\" draggable=\"true\"&gt;\\(\\frac{\\text{diagonal maior} \\ \\times \\ \\text{diagonal menor}}{2}\\)&lt;/span&gt; = &lt;span class=\"fr-math-v2 fr-draggable\" contenteditable=\"false\" data-original-math=\"\\(\\frac{\\text{6} \\ \\times \\ \\text{4}}{2}\\)\" draggable=\"true\"&gt;\\(\\frac{\\text{6} \\ \\times \\ \\text{4}}{2}\\)&lt;/span&gt; = 12 unidades quadradas&lt;/p&gt;","seed":{"parameters":[],"calculated":[{"name":"A1","label":"{{function}}","function":"12"}],"uniques":true},"algorithm":{"name":"calculateOperation","params":{"method":"equivLiteral","keyboard":"NUMERICAL"}}}</t>
  </si>
  <si>
    <t>M4-G-10e</t>
  </si>
  <si>
    <t>Área del trapecio</t>
  </si>
  <si>
    <t>Selecciona el área de este trapecio.
M4-G-10e-1 
base mayor = 6; base menor = 2; altura = 4
16 unidades cuadradas*
{{Q1}} unidades cuadradas
{{Q2}} unidades cuadradas</t>
  </si>
  <si>
    <t>Q1 = List = 10, 11, 12, 13, 15, 17, 18
Q2 = List = 10, 11, 12, 13, 15, 17, 18</t>
  </si>
  <si>
    <t>&lt;p&gt;El área de un trapecio se calcula multiplicando la suma de las bases por la altura y dividiendo el resultado entre 2.&lt;/p&gt;</t>
  </si>
  <si>
    <t>&lt;p&gt;El área de un trapecio se calcula multiplicando la suma de las bases por la altura y dividiendo el resultado entre 2.&lt;/p&gt;&lt;p&gt;Área del trapecio = (base + base) × altura/2 = (6 + 2) × 4/2 = 16 unidades cuadradas&lt;/p&gt;</t>
  </si>
  <si>
    <t>{"id":"M4-G-10e-I-1","stimulus":"&lt;p&gt;Selecione a área do seguinte trapézio.&lt;/p&gt;&lt;div style=\"display:flex; justify-content:center;\"&gt;&lt;img src=\"https://blueberry-assets.oneclick.es/M4_G_10e_1.svg\" width=\"300\"&gt;&lt;/img&gt;&lt;/div&gt;","hint":"&lt;p&gt;A área de um trapézio é calculada multiplicando-se a soma das bases pela altura e dividindo o resultado por 2.&lt;/p&gt;","feedback":"&lt;p&gt;A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 = &lt;span class=\"fr-math-v2 fr-draggable\" contenteditable=\"false\" data-original-math=\"\\(\\frac{(\\text{6} \\ + \\ \\text{2}) \\ \\times \\ \\text{4}}{2}\\)\" draggable=\"true\"&gt;\\(\\frac{(\\text{6} \\ + \\ \\text{2}) \\ \\times \\ \\text{4}}{2}\\)&lt;/span&gt; = 16 unidades quadradas&lt;/p&gt;","seed":{"parameters":[{"name":"Q1","label":null,"list":[10,11,12,13,15,17,18]},{"name":"Q2","label":null,"list":[10,11,12,13,15,17,18]}],"calculated":[{"name":"A1","label":"16 unidades quadradas"},{"name":"A2","label":"{{Q1}} unidades quadradas","incorrect":true},{"name":"A3","label":"{{Q2}} unidades quadradas","incorrect":true}],"uniques":true},"algorithm":{"name":"trueFalse","template":"Multiple choice – standard","params":{"countCorrect":1,"countIncorrect":2,"showCheckIcon":false,
            "columns": 3
        }
    }
}</t>
  </si>
  <si>
    <t>Selecciona el área de este trapecio.
M4-G-10e-2 
base mayor = 4; base menor = 2; altura = 4
12 unidades cuadradas*
{{Q1}} unidades cuadradas
{{Q2}} unidades cuadradas</t>
  </si>
  <si>
    <t>&lt;p&gt;El área de un trapecio se calcula multiplicando la suma de las bases por la altura y dividiendo el resultado entre 2.&lt;/p&gt;&lt;p&gt;Área del trapecio = (base + base) × altura/2 = (4 + 2) × 4/2 = 12 unidades cuadradas&lt;/p&gt;</t>
  </si>
  <si>
    <t>{"id":"M4-G-10e-I-2","stimulus":"&lt;p&gt;Selecione a área do seguinte trapézio.&lt;/p&gt;&lt;div style=\"display:flex; justify-content:center;\"&gt;&lt;img src=\"https://blueberry-assets.oneclick.es/M4_G_10e_2.svg\" width=\"300\"&gt;&lt;/img&gt;&lt;/div&gt;","hint":"&lt;p&gt;A área de um trapézio é calculada multiplicando-se a soma das bases pela altura e dividindo o resultado por 2.&lt;/p&gt;","feedback":"&lt;p&gt;A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 = &lt;span class=\"fr-math-v2 fr-draggable\" contenteditable=\"false\" data-original-math=\"\\(\\frac{(\\text{4} \\ + \\ \\text{2}) \\ \\times \\ \\text{4}}{2}\\)\" draggable=\"true\"&gt;\\(\\frac{(\\text{4} \\ + \\ \\text{2}) \\ \\times \\ \\text{4}}{2}\\)&lt;/span&gt; = 12 unidades quadradas&lt;/p&gt;","seed":{"parameters":[{"name":"Q1","label":null,"list":[8,9,10,11,13,14,15]},{"name":"Q2","label":null,"list":[8,9,10,11,13,14,15]}],"calculated":[{"name":"A1","label":"12 unidades quadradas"},{"name":"A2","label":"{{Q1}} unidades quadradas","incorrect":true},{"name":"A3","label":"{{Q2}} unidades quadradas","incorrect":true}],"uniques":true},"algorithm":{"name":"trueFalse","template":"Multiple choice – standard","params":{"countCorrect":1,"countIncorrect":2,"showCheckIcon":false,
            "columns": 3
        }
    }
}</t>
  </si>
  <si>
    <t>Selecciona el área de este trapecio.
M4-G-10e-3 
base mayor = 7; base menor = 3; altura = 3
15 unidades cuadradas*
{{Q1}} unidades cuadradas
{{Q2}} unidades cuadradas</t>
  </si>
  <si>
    <t>Q1 = List = 12, 13, 14, 16, 17, 18, 19, 20
Q2 = List = 12, 13, 14, 16, 17, 18, 19, 20</t>
  </si>
  <si>
    <t>&lt;p&gt;El área de un trapecio se calcula multiplicando la suma de las bases por la altura y dividiendo el resultado entre 2.&lt;/p&gt;&lt;p&gt;Área del trapecio = (base + base) × altura/2 = (7 + 3) × 3/2 = 15 unidades cuadradas&lt;/p&gt;</t>
  </si>
  <si>
    <t>{"id":"M4-G-10e-I-3","stimulus":"&lt;p&gt;Selecione a área do seguinte trapézio.&lt;/p&gt;&lt;div style=\"display:flex; justify-content:center;\"&gt;&lt;img src=\"https://blueberry-assets.oneclick.es/M4_G_10e_3.svg\" width=\"300\"&gt;&lt;/img&gt;&lt;/div&gt;","hint":"&lt;p&gt;A área de um trapézio é calculada multiplicando-se a soma das bases pela altura e dividindo o resultado por 2.&lt;/p&gt;","feedback":"&lt;p&gt;A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 = &lt;span class=\"fr-math-v2 fr-draggable\" contenteditable=\"false\" data-original-math=\"\\(\\frac{(\\text{7} \\ + \\ \\text{3}) \\ \\times \\ \\text{3}}{2}\\)\" draggable=\"true\"&gt;\\(\\frac{(\\text{7} \\ + \\ \\text{3}) \\ \\times \\ \\text{3}}{2}\\)&lt;/span&gt; = 15 unidades quadradas&lt;/p&gt;","seed":{"parameters":[{"name":"Q1","label":null,"list":[12,13,14,16,17,18,19,20]},{"name":"Q2","label":null,"list":[12,13,14,16,17,18,19,20]}],"calculated":[{"name":"A1","label":"15 unidades quadradas"},{"name":"A2","label":"{{Q1}} unidades quadradas","incorrect":true},{"name":"A3","label":"{{Q2}} unidades quadradas","incorrect":true}],"uniques":true},"algorithm":{"name":"trueFalse","template":"Multiple choice – standard","params":{"countCorrect":1,"countIncorrect":2,"showCheckIcon":false,
            "columns": 3
        }
    }
}</t>
  </si>
  <si>
    <t>Calcula el área de este trapecio.
M4-G-10e-1 
base mayor = 6; base menor = 2; altura = 4</t>
  </si>
  <si>
    <t>&lt;p&gt;El área de un trapecio se calcula multiplicando la suma de las bases por la altura y dividiendo el resultado entre 2.&lt;/p&gt;&lt;p&gt;Área del trapecio= (base + base) x altura /2&lt;/p&gt;</t>
  </si>
  <si>
    <t>{"id":"M4-G-10e-E-1","stimulus":"&lt;p&gt;Calcule a área deste trapézio.&lt;/p&gt;&lt;div style=\"display:flex; justify-content:center;\"&gt;&lt;img src=\"https://blueberry-assets.oneclick.es/M4_G_10e_1.svg\" width=\"300\"&gt;&lt;/img&gt;&lt;/div&gt;","template":"&lt;p&gt;A área mede {{response}} unidades quadradas.&lt;/p&gt;","hint":"&lt;p&gt;A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\\text{altura}}{2}\\)&lt;/span&gt;&lt;/p&gt;","feedback":"&lt;p&gt;A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 = &lt;span class=\"fr-math-v2 fr-draggable\" contenteditable=\"false\" data-original-math=\"\\(\\frac{(\\text{6} \\ + \\ \\text{2}) \\ \\times \\ \\text{4}}{2}\\)\" draggable=\"true\"&gt;\\(\\frac{(\\text{6} \\ + \\ \\text{2}) \\ \\times \\ \\text{4}}{2}\\)&lt;/span&gt; = 16 unidades quadradas&lt;/p&gt;","seed":{"parameters":[],"calculated":[{"name":"A1","label":"{{function}}","function":"16"}],"uniques":true},"algorithm":{"name":"calculateOperation","params":{"method":"equivLiteral","keyboard":"NUMERICAL"}}}</t>
  </si>
  <si>
    <t>Calcula el área de este trapecio.
M4-G-10e-2 
base mayor = 4; base menor = 2; altura = 4</t>
  </si>
  <si>
    <t>{"id":"M4-G-10e-E-2","stimulus":"&lt;p&gt;Calcule a área deste trapézio.&lt;/p&gt;&lt;div style=\"display:flex; justify-content:center;\"&gt;&lt;img src=\"https://blueberry-assets.oneclick.es/M4_G_10e_2.svg\" width=\"300\"&gt;&lt;/img&gt;&lt;/div&gt;","template":"&lt;p&gt;A área mede {{response}} unidades quadradas.&lt;/p&gt;","hint":"&lt;p&gt;A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\\text{altura}}{2}\\)&lt;/span&gt;","feedback":"&lt;p&gt;A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 = &lt;span class=\"fr-math-v2 fr-draggable\" contenteditable=\"false\" data-original-math=\"\\(\\frac{(\\text{4} \\ + \\ \\text{2}) \\ \\times \\ \\text{4}}{2}\\)\" draggable=\"true\"&gt;\\(\\frac{(\\text{4} \\ + \\ \\text{2}) \\ \\times \\ \\text{4}}{2}\\)&lt;/span&gt; = 12 unidades quadradas&lt;/p&gt;","seed":{"parameters":[],"calculated":[{"name":"A1","label":"{{function}}","function":"12"}],"uniques":true},"algorithm":{"name":"calculateOperation","params":{"method":"equivLiteral","keyboard":"NUMERICAL"}}}</t>
  </si>
  <si>
    <t>Calcula el área de este trapecio.
M4-G-10e-3 
base mayor = 7; base menor = 3; altura = 3</t>
  </si>
  <si>
    <t>A1 = 15</t>
  </si>
  <si>
    <t>{"id":"M4-G-10e-E-3","stimulus":"&lt;p&gt;Calcule a área deste trapézio.&lt;/p&gt;&lt;div style=\"display:flex; justify-content:center;\"&gt;&lt;img src=\"https://blueberry-assets.oneclick.es/M4_G_10e_3.svg\" width=\"300\"&gt;&lt;/img&gt;&lt;/div&gt;","template":"&lt;p&gt;A área mede {{response}} unidades quadradas.&lt;/p&gt;","hint":"&lt;p&gt;A área de um trapézio é calculada multiplicando-se a soma das bases pela altura e dividindo o resultado por 2.&lt;/p&gt;","feedback":"&lt;p&gt;A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 = &lt;span class=\"fr-math-v2 fr-draggable\" contenteditable=\"false\" data-original-math=\"\\(\\frac{(\\text{7} \\ + \\ \\text{3}) \\ \\times \\ \\text{3}}{2}\\)\" draggable=\"true\"&gt;\\(\\frac{(\\text{7} \\ + \\ \\text{3}) \\ \\times \\ \\text{3}}{2}\\)&lt;/span&gt; = 15 unidades quadradas&lt;/p&gt;","seed":{"parameters":[],"calculated":[{"name":"A1","label":"{{function}}","function":"15"}],"uniques":true},"algorithm":{"name":"calculateOperation","params":{"method":"equivLiteral","keyboard":"NUMERICAL"}}}</t>
  </si>
  <si>
    <t>M4-G-11a</t>
  </si>
  <si>
    <t>Identifica cuerpos geométricos y sus elementos (prismas y pirámides)</t>
  </si>
  <si>
    <t>Señala si las siguientes afirmaciones son verdaderas o falsas.
Los poliedros son cuerpos geométricos formados por polígonos.*
Los prismas son poliedros.*
Las caras laterales de los prismas son paralelogramos.*
Las pirámides tienen una base.*
Las pirámides son un tipo de prismas.
Los prismas tienen cuatro bases paralelas e iguales.
Las caras de las pirámides no siempre son triángulos.
Un poliedro solo está formado por triángulos.
(Se ven 3 opciones, 2 verdaderas)</t>
  </si>
  <si>
    <t>Los prismas y las pirámides son tipos de poliedros.</t>
  </si>
  <si>
    <t>&lt;p&gt;Los &lt;b&gt;poliedros&lt;/b&gt; son cuerpos geométricos compuestos por polígonos. Dos ejemplos de poliedros son los &lt;b&gt;prismas&lt;/b&gt;, que tienen dos bases y sus caras laterales son paralelogramos, y las &lt;b&gt;pirámides&lt;/b&gt;, que tienen solo una base y sus caras laterales son triángulos.&lt;/p&gt;
- Sí falla A5
&lt;p&gt;Las pirámides y los prismas son tipos de poliedros.&lt;/p&gt;
- Sí falla A6
&lt;p&gt;Los prismas tienen dos bases paralelas e iguales.&lt;/p&gt;
- Sí falla A7
&lt;p&gt;Las caras de una pirámide son siempre triángulos.&lt;/p&gt;
- Sí falla A8
&lt;p&gt;Un poliedro puede estar formado por todo tipo de polígonos.&lt;/p&gt;</t>
  </si>
  <si>
    <t>{"id":"M4-G-11a-I-1","stimulus":"&lt;p&gt;Indique se as seguintes afirmações são verdadeiras ou falsas.&lt;/p&gt;","hint":"&lt;p&gt;O prismas e as pirâmides são tipos de poliedros.&lt;/p&gt;","feedback":"&lt;p&gt;Os &lt;b&gt;poliedros&lt;/b&gt; são sólidos geométricos compostos por polígonos. Dois exemplos de poliedros são &lt;b&gt;prismas&lt;/b&gt;, que têm duas bases e suas faces laterais são paralelogramos, e &lt;b&gt;pirâmides&lt;/b&gt;, que têm uma única base e suas faces laterais são triângulos.&lt;/p&gt;","seed":{"parameters":[],"calculated":[{"name":"A1","label":"Os poliedros são sólidos geométricos formados por polígonos."},{"name":"A2","label":"Os prismas são poliedros."},{"name":"A3","label":"As faces laterais dos prismas são paralelogramos."},{"name":"A4","label":"As pirâmides têm uma base."},{"name":"A5","label":"As pirâmides são um tipo de prisma.","incorrect":true,"feedback":"&lt;p&gt;As pirâmides e prismas são tipos de poliedros.&lt;/p&gt;"},{"name":"A6","label":"Os prismas têm quatro bases iguais e paralelas.","incorrect":true,"feedback":"&lt;p&gt;Os prismas têm duas bases iguais e paralelas.&lt;/p&gt;"},{"name":"A7","label":"As faces laterais das pirâmides nem sempre são triângulos.","incorrect":true,"feedback":"&lt;p&gt;As faces laterais de uma pirâmide são sempre triângulos.&lt;/p&gt;"},{"name":"A8","label":"Um poliedro é formado apenas por triângulos.","incorrect":true,"feedback":"&lt;p&gt;Um poliedro pode ser formado por todos os tipos de polígonos.&lt;/p&gt;"}],"uniques":true},"algorithm":{"name":"trueFalse","template":"Choice matrix – inline","params":{"countCorrect":2,"countIncorrect":1,"showCheckIcon":false,"options":["Verdadeira","Falsa"]}}}</t>
  </si>
  <si>
    <t>Selecciona los prismas de entre las siguientes imágenes.
(4 opciones, 2 correctas)
M4-G-11a-1*
M4-G-11a-2*
M4-G-11a-3*
M4-G-11a-4
M4-G-11a-5
M4-G-11a-6</t>
  </si>
  <si>
    <t>Un prisma tiene dos bases y sus caras laterales son paralelogramos.</t>
  </si>
  <si>
    <t>&lt;p&gt;Los prismas son poliedros formados por dos bases poligonales y caras laterales con forma de paralelogramo.&lt;/p&gt;</t>
  </si>
  <si>
    <t>{"id":"M4-G-11a-E-1","stimulus":"&lt;p&gt;Entre as figuras a seguir, selecione as que são prismas.&lt;/p&gt;","hint":"&lt;p&gt;Um prisma tem duas bases e suas faces laterais são paralelogramos.&lt;/p&gt;","feedback":"&lt;p&gt;Os prismas são poliedros formados por duas bases poligonais e faces laterais em forma de paralelogramo.&lt;/p&gt;","seed":{"parameters":[],"calculated":[{"name":"A1","label":"&lt;div style=\"display:flex; justify-content:center;\"&gt;&lt;img src=\"https://blueberry-assets.oneclick.es/M4_G_11a_1.svg\" width=\"300\"&gt;&lt;/img&gt;&lt;/div&gt;"},{"name":"A2","label":"&lt;div style=\"display:flex; justify-content:center;\"&gt;&lt;img src=\"https://blueberry-assets.oneclick.es/M4_G_11a_2.svg\" width=\"300\"&gt;&lt;/img&gt;&lt;/div&gt;"},{"name":"A3","label":"&lt;div style=\"display:flex; justify-content:center;\"&gt;&lt;img src=\"https://blueberry-assets.oneclick.es/M4_G_11a_3.svg\" width=\"300\"&gt;&lt;/img&gt;&lt;/div&gt;"},{"name":"A4","label":"&lt;div style=\"display:flex; justify-content:center;\"&gt;&lt;img src=\"https://blueberry-assets.oneclick.es/M4_G_11a_4.svg\" width=\"300\"&gt;&lt;/img&gt;&lt;/div&gt;","incorrect":true},{"name":"A5","label":"&lt;div style=\"display:flex; justify-content:center;\"&gt;&lt;img src=\"https://blueberry-assets.oneclick.es/M4_G_11a_5.svg\" width=\"300\"&gt;&lt;/img&gt;&lt;/div&gt;","incorrect":true},{"name":"A6","label":"&lt;div style=\"display:flex; justify-content:center;\"&gt;&lt;img src=\"https://blueberry-assets.oneclick.es/M4_G_11a_6.svg\" width=\"300\"&gt;&lt;/img&gt;&lt;/div&gt;","incorrect":true}],"uniques":true},"algorithm":{"name":"trueFalse","template":"Multiple choice – multiple response","params":{"countCorrect":2,"countIncorrect":2,"showCheckIcon":false,"columns":4}}}</t>
  </si>
  <si>
    <t>Selecciona las pirámides de entre las siguientes imágenes.
(4 opciones, 2 correctas)
M4-G-11a-1
M4-G-11a-2
M4-G-11a-3
M4-G-11a-4*
M4-G-11a-5*
M4-G-11a-6*</t>
  </si>
  <si>
    <t>Una pirámide tiene una base y sus caras laterales son triángulos.</t>
  </si>
  <si>
    <t>&lt;p&gt;Las pirámides son poliedros con una base poligonal y caras laterales con forma de triángulo.&lt;/p&gt;</t>
  </si>
  <si>
    <t>{"id":"M4-G-11a-E-2","stimulus":"&lt;p&gt;Entre as figuras a seguir, selecione as que são pirâmides.&lt;/p&gt;","hint":"&lt;p&gt;Uma pirâmide tem uma base e suas faces laterais são triângulos.&lt;/p&gt;","feedback":"&lt;p&gt;As pirâmides são poliedros com base poligonal e faces laterais em forma de triângulo.&lt;/p&gt;","seed":{"parameters":[],"calculated":[{"name":"A1","label":"&lt;div style=\"display:flex; justify-content:center;\"&gt;&lt;img src=\"https://blueberry-assets.oneclick.es/M4_G_11a_1.svg\" width=\"300\"&gt;&lt;/img&gt;&lt;/div&gt;","incorrect":true},{"name":"A2","label":"&lt;div style=\"display:flex; justify-content:center;\"&gt;&lt;img src=\"https://blueberry-assets.oneclick.es/M4_G_11a_2.svg\" width=\"300\"&gt;&lt;/img&gt;&lt;/div&gt;","incorrect":true},{"name":"A3","label":"&lt;div style=\"display:flex; justify-content:center;\"&gt;&lt;img src=\"https://blueberry-assets.oneclick.es/M4_G_11a_3.svg\" width=\"300\"&gt;&lt;/img&gt;&lt;/div&gt;","incorrect":true},{"name":"A4","label":"&lt;div style=\"display:flex; justify-content:center;\"&gt;&lt;img src=\"https://blueberry-assets.oneclick.es/M4_G_11a_4.svg\" width=\"300\"&gt;&lt;/img&gt;&lt;/div&gt;"},{"name":"A5","label":"&lt;div style=\"display:flex; justify-content:center;\"&gt;&lt;img src=\"https://blueberry-assets.oneclick.es/M4_G_11a_5.svg\" width=\"300\"&gt;&lt;/img&gt;&lt;/div&gt;"},{"name":"A6","label":"&lt;div style=\"display:flex; justify-content:center;\"&gt;&lt;img src=\"https://blueberry-assets.oneclick.es/M4_G_11a_6.svg\" width=\"300\"&gt;&lt;/img&gt;&lt;/div&gt;"}],"uniques":true},"algorithm":{"name":"trueFalse","template":"Multiple choice – multiple response","params":{"countCorrect":2,"countIncorrect":2,"showCheckIcon":false,"columns":4}}}</t>
  </si>
  <si>
    <t>M4-G-11b</t>
  </si>
  <si>
    <t>Reconoce cuerpos geométricos a partir de su desarrollo plano</t>
  </si>
  <si>
    <t>Selecciona el desarrollo plano de una pirámide cuadrangular.
M4-G-11b-1
M4-G-11b-2
M4-G-11b-3
M4-G-11b-4
M4-G-11b-5*
M4-G-11b-6
(se ven 3 opciones, 1 correcta)</t>
  </si>
  <si>
    <t>El desarrollo plano de una pirámide cuadrangular está formado por 1 cuadrado y 4 triángulos.</t>
  </si>
  <si>
    <t>&lt;p&gt;El desarrollo plano de una pirámide cuadrangular está formado por 1 cuadrado y 4 triángulos.&lt;/p&gt;
A1 = Este es el desarrollo plano de un prisma triangular.
A2 = Este es el desarrollo plano de un prisma cuadrangular.
A3 = Este es el desarrollo plano de un prisma pentagonal.
A4 = Este es el desarrollo plano de una pirámide triangular.
A6 = Este es el desarrollo plano de una pirámide pentagonal.</t>
  </si>
  <si>
    <t>{"id":"M4-G-11b-I-1","stimulus":"&lt;p&gt;Selecione a figura que representa a planificação de uma pirâmide quadrangular.&lt;/p&gt;","hint":"&lt;p&gt;A planificação de uma pirâmide quadrangular é formada por 1 quadrilátero e 4 triângulos.&lt;/p&gt;","feedback":"&lt;p&gt;A planificação de uma pirâmide quadrangular é formada por 1 quadrilátero e 4 triângulos.&lt;/p&gt;","seed":{"parameters":[],"calculated":[{"name":"A1","label":"&lt;div style=\"display:flex; justify-content:center;\"&gt;&lt;img src=\"https://blueberry-assets.oneclick.es/M4_G_11b_1.svg\" width=\"300\"&gt;&lt;/img&gt;&lt;/div&gt;","incorrect":true,"feedback":"Esta figura representa a planificação de um prisma triangular."},{"name":"A2","label":"&lt;div style=\"display:flex; justify-content:center;\"&gt;&lt;img src=\"https://blueberry-assets.oneclick.es/M4_G_11b_2.svg\" width=\"300\"&gt;&lt;/img&gt;&lt;/div&gt;","incorrect":true,"feedback":"Esta figura representa a planificação de um prisma quadrangular."},{"name":"A3","label":"&lt;div style=\"display:flex; justify-content:center;\"&gt;&lt;img src=\"https://blueberry-assets.oneclick.es/M4_G_11b_3.svg\" width=\"300\"&gt;&lt;/img&gt;&lt;/div&gt;","incorrect":true,"feedback":"Esta figura representa a planificação de um prisma pentagonal."},{"name":"A4","label":"&lt;div style=\"display:flex; justify-content:center;\"&gt;&lt;img src=\"https://blueberry-assets.oneclick.es/M4_G_11b_4.svg\" width=\"300\"&gt;&lt;/img&gt;&lt;/div&gt;","incorrect":true,"feedback":"Esta figura representa a planificação de uma pirâmide triangular."},{"name":"A5","label":"&lt;div style=\"display:flex; justify-content:center;\"&gt;&lt;img src=\"https://blueberry-assets.oneclick.es/M4_G_11b_5.svg\" width=\"300\"&gt;&lt;/img&gt;&lt;/div&gt;"},{"name":"A6","label":"&lt;div style=\"display:flex; justify-content:center;\"&gt;&lt;img src=\"https://blueberry-assets.oneclick.es/M4_G_11b_6.svg\" width=\"300\"&gt;&lt;/img&gt;&lt;/div&gt;","incorrect":true,"feedback":"Esta figura representa a planificação de uma pirâmide pentagonal."}],"uniques":true},"algorithm":{"name":"trueFalse","template":"Multiple choice – standard","params":{"countCorrect":1,"countIncorrect":2,"showCheckIcon":false,"columns":3}}}</t>
  </si>
  <si>
    <t>Selecciona el desarrollo plano de un prisma triangular.
M4-G-11b-1*
M4-G-11b-2
M4-G-11b-3
M4-G-11b-4
M4-G-11b-5
M4-G-11b-6
(se ven 3 opciones, 1 correcta)</t>
  </si>
  <si>
    <t>El desarrollo plano de un prisma triangular está formado por 2 triángulos y 3 rectángulos.</t>
  </si>
  <si>
    <t>&lt;p&gt;El desarrollo plano de un prisma triangular está formado por 2 triángulos y 3 rectángulos.&lt;/p&gt;
A2 = Este es el desarrollo plano de un prisma cuadrangular.
A3 = Este es el desarrollo plano de un prisma pentagonal.
A4 = Este es el desarrollo plano de una pirámide triangular.
A5 = Este es el desarrollo plano de una pirámide cuadrangular.
A6 = Este es el desarrollo plano de una pirámide pentagonal.</t>
  </si>
  <si>
    <t>{"id":"M4-G-11b-I-2","stimulus":"&lt;p&gt;Selecione a figura que representa a planificação de um prisma triangular.&lt;/p&gt;","hint":"&lt;p&gt;A planificação de um prisma triangular é formado por 2 triângulos e 3 retângulos.&lt;/p&gt;","feedback":"&lt;p&gt;A planificação de um prisma triangular é formado por 2 triângulos e 3 retângulos.&lt;/p&gt;","seed":{"parameters":[],"calculated":[{"name":"A1","label":"&lt;div style=\"display:flex; justify-content:center;\"&gt;&lt;img src=\"https://blueberry-assets.oneclick.es/M4_G_11b_1.svg\" width=\"300\"&gt;&lt;/img&gt;&lt;/div&gt;"},{"name":"A2","label":"&lt;div style=\"display:flex; justify-content:center;\"&gt;&lt;img src=\"https://blueberry-assets.oneclick.es/M4_G_11b_2.svg\" width=\"300\"&gt;&lt;/img&gt;&lt;/div&gt;","incorrect":true,"feedback":"Esta figura representa a planificação de um prisma quadrangular."},{"name":"A3","label":"&lt;div style=\"display:flex; justify-content:center;\"&gt;&lt;img src=\"https://blueberry-assets.oneclick.es/M4_G_11b_3.svg\" width=\"300\"&gt;&lt;/img&gt;&lt;/div&gt;","incorrect":true,"feedback":"Esta figura representa a planificação de um prisma pentagonal."},{"name":"A4","label":"&lt;div style=\"display:flex; justify-content:center;\"&gt;&lt;img src=\"https://blueberry-assets.oneclick.es/M4_G_11b_4.svg\" width=\"300\"&gt;&lt;/img&gt;&lt;/div&gt;","incorrect":true,"feedback":"Esta figura representa a planificação de uma pirâmide triangular."},{"name":"A5","label":"&lt;div style=\"display:flex; justify-content:center;\"&gt;&lt;img src=\"https://blueberry-assets.oneclick.es/M4_G_11b_5.svg\" width=\"300\"&gt;&lt;/img&gt;&lt;/div&gt;","incorrect":true,"feedback":"Esta figura representa a planificação de uma pirâmide quadrangular."},{"name":"A6","label":"&lt;div style=\"display:flex; justify-content:center;\"&gt;&lt;img src=\"https://blueberry-assets.oneclick.es/M4_G_11b_6.svg\" width=\"300\"&gt;&lt;/img&gt;&lt;/div&gt;","incorrect":true,"feedback":"Esta figura representa a planificação de uma pirâmide pentagonal."}],"uniques":true},"algorithm":{"name":"trueFalse","template":"Multiple choice – standard","params":{"countCorrect":1,"countIncorrect":2,"showCheckIcon":false,"columns":3}}}</t>
  </si>
  <si>
    <t>Selecciona el desarrollo plano de una pirámide pentagonal.
M4-G-11b-1
M4-G-11b-2
M4-G-11b-3
M4-G-11b-4
M4-G-11b-5
M4-G-11b-6*
(se ven 3 opciones, 1 correcta)</t>
  </si>
  <si>
    <t>El desarrollo plano de una pirámide pentagonal está formado por 1 pentágono y 5 triángulos.</t>
  </si>
  <si>
    <t>&lt;p&gt;El desarrollo plano de una pirámide pentagonal está formado por 1 pentágono y 5 triángulos.&lt;/p&gt;
A1 = Este es el desarrollo plano de un prisma triangular.
A2 = Este es el desarrollo plano de un prisma cuadrangular.
A3 = Este es el desarrollo plano de un prisma pentagonal.
A4 = Este es el desarrollo plano de una pirámide triangular.
A5 = Este es el desarrollo plano de una pirámide cuadrangular.</t>
  </si>
  <si>
    <t>{"id":"M4-G-11b-I-3","stimulus":"&lt;p&gt;Selecione a figura que representa a planificação de uma pirâmide pentagonal.&lt;/p&gt;","hint":"&lt;p&gt;A planificação de uma pirâmide pentagonal é formado por 1 pentágono e 5 triângulos.&lt;/p&gt;","feedback":"&lt;p&gt;A planificação de uma pirâmide pentagonal é formado por 1 pentágono e 5 triângulos.&lt;/p&gt;","seed":{"parameters":[],"calculated":[{"name":"A1","label":"&lt;div style=\"display:flex; justify-content:center;\"&gt;&lt;img src=\"https://blueberry-assets.oneclick.es/M4_G_11b_1.svg\" width=\"300\"&gt;&lt;/img&gt;&lt;/div&gt;","incorrect":true,"feedback":"Esta figura representa a planificação de um prisma triangular."},{"name":"A2","label":"&lt;div style=\"display:flex; justify-content:center;\"&gt;&lt;img src=\"https://blueberry-assets.oneclick.es/M4_G_11b_2.svg\" width=\"300\"&gt;&lt;/img&gt;&lt;/div&gt;","incorrect":true,"feedback":"Esta figura representa a planificação de um prisma quadrangular."},{"name":"A3","label":"&lt;div style=\"display:flex; justify-content:center;\"&gt;&lt;img src=\"https://blueberry-assets.oneclick.es/M4_G_11b_3.svg\" width=\"300\"&gt;&lt;/img&gt;&lt;/div&gt;","incorrect":true,"feedback":"Esta figura representa a planificação de um prisma pentagonal."},{"name":"A4","label":"&lt;div style=\"display:flex; justify-content:center;\"&gt;&lt;img src=\"https://blueberry-assets.oneclick.es/M4_G_11b_4.svg\" width=\"300\"&gt;&lt;/img&gt;&lt;/div&gt;","incorrect":true,"feedback":"Esta figura representa a planificação de uma pirâmide triangular."},{"name":"A5","label":"&lt;div style=\"display:flex; justify-content:center;\"&gt;&lt;img src=\"https://blueberry-assets.oneclick.es/M4_G_11b_5.svg\" width=\"300\"&gt;&lt;/img&gt;&lt;/div&gt;","incorrect":true,"feedback":"Esta figura representa a planificação de uma pirâmide quadrangular."},{"name":"A6","label":"&lt;div style=\"display:flex; justify-content:center;\"&gt;&lt;img src=\"https://blueberry-assets.oneclick.es/M4_G_11b_6.svg\" width=\"300\"&gt;&lt;/img&gt;&lt;/div&gt;"}],"uniques":true},"algorithm":{"name":"trueFalse","template":"Multiple choice – standard","params":{"countCorrect":1,"countIncorrect":2,"showCheckIcon":false,"columns":3}}}</t>
  </si>
  <si>
    <t>Escribe el nombre de los poliedros a los que corresponden los siguientes desarrollos planos.</t>
  </si>
  <si>
    <t>(tabla sin bordes, imágenes y textos centrados dentros de sus celdas, en la primera fila las imágenes y en la segunda los textos)
M4-G-11b-1 | M4-G-11b-5
Su nombre es {{A1}}. | Su nombre es {{A2}}.</t>
  </si>
  <si>
    <t>A1 = "prisma triangular"
A2 = "pirámide cuadrangular"</t>
  </si>
  <si>
    <t>El desarrollo plano de un poliedro es la serie de polígonos enlazados que resultan de desplegar el poliedro en un plano.</t>
  </si>
  <si>
    <t>&lt;p&gt;El desarrollo plano de un poliedro es un conjunto de polígonos consecutivos que se forma al desplegar el poliedro en un plano.&lt;/p&gt;
A1 = &lt;p&gt;Es un prisma triangular porque tiene 3 caras rectangulares y 2 bases triangulares.&lt;/p&gt;
A2 = &lt;p&gt;Es una pirámide cuadrangular porque tiene 3 caras triangulares y 1 base cuadrada.&lt;/p&gt;</t>
  </si>
  <si>
    <t>{"id":"M4-G-11b-E-1","stimulus":"&lt;p&gt;Escreva o nome dos poliedros que correspondem às seguintes planificações.&lt;/p&gt;","template":"&lt;table style=\"width: 100%;\"&gt;&lt;tbody&gt;&lt;tr&gt;&lt;td style=\"width: 50%; text-align: center; border: none;\"&gt;&lt;div style=\"display: inline-block;\"&gt;&lt;img src=\"https://blueberry-assets.oneclick.es/M4_G_11b_1.svg\" width=\"350\"&gt;&lt;/img&gt;&lt;/div&gt;&lt;/td&gt;&lt;td style=\"width: 50%; text-align: center; border: none;\"&gt;&lt;div style=\"display: inline-block;\"&gt;&lt;img src=\"https://blueberry-assets.oneclick.es/M4_G_11b_5.svg\" width=\"350\"&gt;&lt;/img&gt;&lt;/div&gt;&lt;/td&gt;&lt;/tr&gt;&lt;tr&gt;&lt;td style=\"width: 50%; text-align: center; border: none;\"&gt;O nome é {{response}}.&lt;/td&gt;&lt;td style=\"width: 50%; text-align: center; border: none;\"&gt;O nome é {{response}}.&lt;/td&gt;&lt;/tr&gt;&lt;/tbody&gt;&lt;/table&gt;","feedback":"&lt;p&gt;A planificação de um poliedro é um conjunto de polígonos consecutivos que é formado pelo desdobramento do poliedro em um plano.&lt;/p&gt;","hint":"&lt;p&gt;A planificação de um poliedro é um conjunto de polígonos consecutivos que é formado pelo desdobramento do poliedro em um plano.&lt;/p&gt;","seed":{"parameters":[],"calculated":[{"name":"A1","label":"{{function}}","function":"prisma triangular","feedback":"&lt;p&gt;Trata-se de um prisma triangular porque possui 3 faces retangulares e 2 bases triangulares.&lt;/p&gt;"},{"name":"A2","label":"{{function}}","function":"pirâmide quadrangular","feedback":"&lt;p&gt;Trata-se de uma pirâmide quadrangular porque tem 3 faces triangulares e 1 base quadrada.&lt;/p&gt;"}],"uniques":true},"algorithm":{"name":"calculateOperation","template":"Cloze with text"}}</t>
  </si>
  <si>
    <t>(tabla sin bordes, imágenes y textos centrados dentros de sus celdas, en la primera fila las imágenes y en la segunda los textos)
M4-G-11b-2 | M4-G-11b-6
Su nombre es {{A1}}. | Su nombre es {{A2}}.</t>
  </si>
  <si>
    <t>A1 = "prisma cuadrangular"
A2 = "pirámide pentagonal"</t>
  </si>
  <si>
    <t>&lt;p&gt;El desarrollo plano de un poliedro es un conjunto de polígonos consecutivos que se forma al desplegar el poliedro en un plano.&lt;/p&gt;
A1 = &lt;p&gt;Es un prisma cuadrangular porque tiene 4 caras rectangulares y 2 bases cuadradas.&lt;/p&gt;
A2 = &lt;p&gt;Es una pirámide pentagonal porque tiene 5 caras triangulares y 1 base pentagonal.&lt;/p&gt;</t>
  </si>
  <si>
    <t>{"id":"M4-G-11b-E-2","stimulus":"&lt;p&gt;Escreva o nome dos poliedros que correspondem às seguintes planificações.&lt;/p&gt;","template":"&lt;table style=\"width: 100%;\"&gt;&lt;tbody&gt;&lt;tr&gt;&lt;td style=\"width: 50%; text-align: center; border: none;\"&gt;&lt;div style=\"display: inline-block;\"&gt;&lt;img src=\"https://blueberry-assets.oneclick.es/M4_G_11b_2.svg\" width=\"350\"&gt;&lt;/img&gt;&lt;/div&gt;&lt;/td&gt;&lt;td style=\"width: 50%; text-align: center; border: none;\"&gt;&lt;div style=\"display: inline-block;\"&gt;&lt;img src=\"https://blueberry-assets.oneclick.es/M4_G_11b_6.svg\" width=\"350\"&gt;&lt;/img&gt;&lt;/div&gt;&lt;/td&gt;&lt;/tr&gt;&lt;tr&gt;&lt;td style=\"width: 50%; text-align: center; border: none;\"&gt;O nome é {{response}}.&lt;/td&gt;&lt;td style=\"width: 50%; text-align: center; border: none;\"&gt;O nome é {{response}}.&lt;/td&gt;&lt;/tr&gt;&lt;/tbody&gt;&lt;/table&gt;","feedback":"&lt;p&gt;A planificação de um poliedro é um conjunto de polígonos consecutivos que é formado pelo desdobramento do poliedro em um plano.&lt;/p&gt;","hint":"&lt;p&gt;A planificação de um poliedro é um conjunto de polígonos consecutivos que é formado pelo desdobramento do poliedro em um plano.&lt;/p&gt;","seed":{"parameters":[],"calculated":[{"name":"A1","label":"{{function}}","function":"prisma quadrangular","feedback":"&lt;p&gt;Trata-se de um prisma quadrangular porque possui 4 faces retangulares e 2 bases quadradas.&lt;/p&gt;"},{"name":"A2","label":"{{function}}","function":"pirâmide pentagonal","feedback":"&lt;p&gt;Trata-se uma pirâmide pentagonal porque tem 5 faces triangulares e 1 base pentagonal.&lt;/p&gt;"}],"uniques":true},"algorithm":{"name":"calculateOperation","template":"Cloze with text"}}</t>
  </si>
  <si>
    <t>M4-G-12a</t>
  </si>
  <si>
    <t>Identifica cuerpos geométricos y sus elementos (cuerpos redondos)</t>
  </si>
  <si>
    <t>Señala si las siguientes afirmaciones son verdaderas o falsas.
Los cuerpos redondos son cuerpos geométricos con superficies curvas.*
El cilindro, el cono y la esfera son cuerpos redondos.*
Los cilindros tienen dos bases circulares.*
Las esferas no tienen bases.*
Los conos tienen una base circular.*
Los conos tienen dos bases circulares.
Las esferas tienen una base circular.
Los cuerpos redondos son polígonos con superficies curvas.
La esfera y el cono son los únicos cuerpos redondos.
(2 opciones correctas, se ven 3)</t>
  </si>
  <si>
    <t>El cilindro tiene dos bases, el cono solo tiene una base y la esfera no tiene ninguna.</t>
  </si>
  <si>
    <t>&lt;p&gt;Los cuerpos redondos son cuerpos geométricos con superficies curvas. Entre ellos se encuentran:&lt;/p&gt;&lt;p&gt;El &lt;b&gt;cilindro,&lt;/b&gt; que tiene dos bases circulares.&lt;/p&gt;&lt;p&gt;El &lt;b&gt;cono,&lt;/b&gt; que solo tiene una base circular.&lt;/p&gt;&lt;p&gt;La &lt;b&gt;esfera,&lt;/b&gt; que no tiene bases.&lt;/p&gt;
A6 = Los conos solo tienen una base circular.
A7 = Las esferas no tienen base.
A8 = Los cuerpos redondos son cuerpos geométricos, no polígonos.
A9 = Los cilindros también son cuerpos redondos.</t>
  </si>
  <si>
    <t>{"id":"M4-G-12a-I-1","stimulus":"&lt;p&gt;Indique se as seguintes afirmações são verdadeiras ou falsas.&lt;/p&gt;","hint":"&lt;p&gt;O cilindro tem duas bases, o cone tem apenas uma base e a esfera não tem nenhuma.&lt;/p&gt;","feedback":"&lt;p&gt;Os corpos redondos são sólidos geométricos com superfícies curvas. Entre eles estão:&lt;/p&gt;&lt;p&gt;O &lt;b&gt;cilindro,&lt;/b&gt; que possui duas bases circulares.&lt;/p&gt;&lt;p&gt;O &lt;b&gt;cone,&lt;/b&gt; que possui apenas uma base circular.&lt;/p&gt;&lt;p&gt;A &lt;b&gt;esfera,&lt;/b&gt; que não tem base.&lt;/p&gt;","seed":{"parameters":[],"calculated":[{"name":"A1","label":"Os corpos redondos são sólidos geométricos com superfícies curvas."},{"name":"A2","label":"O cilindro, o cone e a esfera são corpos redondos."},{"name":"A3","label":"Os cilindros têm duas bases circulares."},{"name":"A4","label":"As esferas não têm base."},{"name":"A5","label":"Os cones têm uma base circular."},{"name":"A6","label":"Os cones têm duas bases circulares.","incorrect":true,"feedback":"Os cones têm apenas uma base circular."},{"name":"A7","label":"As esferas têm uma base circular.","incorrect":true,"feedback":"As esferas não têm base."},{"name":"A8","label":"Os corpos redondos são polígonos com superfícies curvas.","incorrect":true,"feedback":"Os corpos redondos são sólidos geométricos, não polígonos."},{"name":"A9","label":"A esfera e o cone são os únicos corpos redondos.","incorrect":true,"feedback":"Os cilindros também são corpos redondos."}],"uniques":true},"algorithm":{"name":"trueFalse","template":"Choice matrix – inline","params":{"countCorrect":2,"countIncorrect":1,"showCheckIcon":false,"options":["Verdadeira","Falsa"]}}}</t>
  </si>
  <si>
    <t>Escribe el nombre de los cuerpos redondos a los que se parece cada objeto.</t>
  </si>
  <si>
    <t>(tabla sin bordes, imágenes y textos centrados dentros de sus celdas, en la primera fila las imágenes y en la segunda los textos)
{{Q1}} | {{Q2}}
Su nombre es {{A1}}. | Su nombre es {{A2}}.</t>
  </si>
  <si>
    <t>Q1 = M4-G-12a-1, M4-G-12a-2
Q2 = M4-G-12a-3, M4-G-12a-4</t>
  </si>
  <si>
    <t>A1 = "esfera"
A2 = "cilindro"</t>
  </si>
  <si>
    <t>&lt;p&gt;Los cuerpos redondos son cuerpos geométricos con superficies curvas. Entre ellos se encuentran:&lt;p&gt;&lt;ul&gt;&lt;li&gt;El &lt;b&gt;cilindro,&lt;/b&gt; que tiene dos bases circulares.&lt;/li&gt;&lt;li&gt;El &lt;b&gt;cono,&lt;/b&gt; que solo tiene una base circular.&lt;/li&gt;&lt;li&gt;La &lt;b&gt;esfera,&lt;/b&gt; que no tiene bases.&lt;/li&gt;&lt;/ul&gt;</t>
  </si>
  <si>
    <t>{
    "id": "M4-G-12a-E-1",
    "stimulus": "&lt;p&gt;Escreva o nome dos corpos redondos aos quais cada objeto se assemelha.&lt;/p&gt;",
    "template": "&lt;table style=\"width: 100%;\"&gt;&lt;tbody&gt;&lt;tr&gt;&lt;td style=\"width: 50%; text-align: center; border: none;\"&gt;&lt;div style=\"display: inline-block;\"&gt;&lt;img src=\"https://blueberry-assets.oneclick.es/{{Q1}}\" width=\"300\"&gt;&lt;/img&gt;&lt;/div&gt;&lt;/td&gt;&lt;td style=\"width: 50%; text-align: center; border: none;\"&gt;&lt;div style=\"display: inline-block;\"&gt;&lt;img src=\"https://blueberry-assets.oneclick.es/{{Q2}}\" width=\"300\"&gt;&lt;/img&gt;&lt;/div&gt;&lt;/td&gt;&lt;/tr&gt;&lt;tr&gt;&lt;td style=\"width: 50%; text-align: center; border: none;\"&gt;O nome é {{response}}.&lt;/td&gt;&lt;td style=\"width: 50%; text-align: center; border: none;\"&gt;O nome é {{response}}.&lt;/td&gt;&lt;/tr&gt;&lt;/tbody&gt;&lt;/table&gt;",
    "feedback": "&lt;p&gt;Os corpos redondos são sólidos geométricos com superfícies curvas. Entre eles estão:&lt;/p&gt;O &lt;b&gt;cilindro,&lt;/b&gt; que possui duas bases circulares.&lt;/p&gt;&lt;p&gt;O &lt;b&gt;cone,&lt;/b&gt; que possui apenas uma base circular.&lt;/p&gt;&lt;p&gt;A &lt;b&gt;esfera,&lt;/b&gt; que não tem base.&lt;/li&gt;&lt;/ul&gt;",
    "hint": "&lt;p&gt;O cilindro tem duas bases, o cone tem apenas uma base e a esfera não tem nenhuma.&lt;/p&gt;",
    "seed": {
        "parameters": [
            {
                "name": "Q1",
                "label": null,
                "list": [
                    "M4_G_12a_1.svg",
                    "M4_G_12a_2.svg"
                ]
            },
            {
                "name": "Q2",
                "label": null,
                "list": [
                    "M4_G_12a_3.svg",
                    "M4_G_12a_4.svg"
                ]
            }
        ],
        "calculated": [
            {
                "name": "A1",
                "label": "{{function}}",
                "function": "esfera"
            },
            {
                "name": "A2",
                "label": "{{function}}",
                "function": "cilindro"
            }
        ],
        "uniques": true
    },
    "algorithm": {
        "name": "calculateOperation",
        "template": "Cloze with text"
    }
}</t>
  </si>
  <si>
    <t xml:space="preserve">Q1 = M4-G-12a-5, M4-G-12a-6
Q2 = M4-G-12a-1, M4-G-12a-2
</t>
  </si>
  <si>
    <t>A1 = "cono"
A2 = "esfera"</t>
  </si>
  <si>
    <t>{
    "id": "M4-G-12a-E-2",
    "stimulus": "&lt;p&gt;Escreva o nome dos corpos redondos aos quais cada objeto se assemelha.&lt;/p&gt;",
    "template": "&lt;table style=\"width: 100%;\"&gt;&lt;tbody&gt;&lt;tr&gt;&lt;td style=\"width: 50%; text-align: center; border: none;\"&gt;&lt;div style=\"display: inline-block;\"&gt;&lt;img src=\"https://blueberry-assets.oneclick.es/{{Q1}}\" width=\"300\"&gt;&lt;/img&gt;&lt;/div&gt;&lt;/td&gt;&lt;td style=\"width: 50%; text-align: center; border: none;\"&gt;&lt;div style=\"display: inline-block;\"&gt;&lt;img src=\"https://blueberry-assets.oneclick.es/{{Q2}}\" width=\"300\"&gt;&lt;/img&gt;&lt;/div&gt;&lt;/td&gt;&lt;/tr&gt;&lt;tr&gt;&lt;td style=\"width: 50%; text-align: center; border: none;\"&gt;O nome é {{response}}.&lt;/td&gt;&lt;td style=\"width: 50%; text-align: center; border: none;\"&gt;O nome é {{response}}.&lt;/td&gt;&lt;/tr&gt;&lt;/tbody&gt;&lt;/table&gt;",
    "feedback": "&lt;p&gt;Os corpos redondos são sólidos geométricos com superfícies curvas. Entre eles estão:&lt;/p&gt;O &lt;b&gt;cilindro,&lt;/b&gt; que possui duas bases circulares.&lt;/p&gt;&lt;p&gt;O &lt;b&gt;cone,&lt;/b&gt; que possui apenas uma base circular.&lt;/p&gt;&lt;p&gt;A &lt;b&gt;esfera,&lt;/b&gt; que não tem base.&lt;/li&gt;&lt;/ul&gt;",
    "hint": "&lt;p&gt;O cilindro tem duas bases, o cone tem apenas uma base e a esfera não tem nenhuma.&lt;/p&gt;",
    "seed": {
        "parameters": [
            {
                "name": "Q1",
                "label": null,
                "list": [
                    "M4_G_12a_5.svg",
                    "M4_G_12a_6.svg"
                ]
            },
            {
                "name": "Q2",
                "label": null,
                "list": [
                    "M4_G_12a_1.svg",
                    "M4_G_12a_2.svg"
                ]
            }
        ],
        "calculated": [
            {
                "name": "A1",
                "label": "{{function}}",
                "function": "cone"
            },
            {
                "name": "A2",
                "label": "{{function}}",
                "function": "esfera"
            }
        ],
        "uniques": true
    },
    "algorithm": {
        "name": "calculateOperation",
        "template": "Cloze with text"
    }
}</t>
  </si>
  <si>
    <t>Q1 = M4-G-12a-3, M4-G-12a-4
Q2 = M4-G-12a-5, M4-G-12a-6</t>
  </si>
  <si>
    <t>A1 = "cilindro"
A2 = "cono"</t>
  </si>
  <si>
    <t>{
    "id": "M4-G-12a-E-3",
    "stimulus": "&lt;p&gt;Escreva o nome dos corpos redondos aos quais cada objeto se assemelha.&lt;/p&gt;",
    "template": "&lt;table style=\"width: 100%;\"&gt;&lt;tbody&gt;&lt;tr&gt;&lt;td style=\"width: 50%; text-align: center; border: none;\"&gt;&lt;div style=\"display: inline-block;\"&gt;&lt;img src=\"https://blueberry-assets.oneclick.es/{{Q1}}\" width=\"300\"&gt;&lt;/img&gt;&lt;/div&gt;&lt;/td&gt;&lt;td style=\"width: 50%; text-align: center; border: none;\"&gt;&lt;div style=\"display: inline-block;\"&gt;&lt;img src=\"https://blueberry-assets.oneclick.es/{{Q2}}\" width=\"300\"&gt;&lt;/img&gt;&lt;/div&gt;&lt;/td&gt;&lt;/tr&gt;&lt;tr&gt;&lt;td style=\"width: 50%; text-align: center; border: none;\"&gt;O nome é {{response}}.&lt;/td&gt;&lt;td style=\"width: 50%; text-align: center; border: none;\"&gt;O nome é {{response}}.&lt;/td&gt;&lt;/tr&gt;&lt;/tbody&gt;&lt;/table&gt;",
    "feedback": "&lt;p&gt;Os corpos redondos são sólidos geométricos com superfícies curvas. Entre eles estão:&lt;/p&gt;O &lt;b&gt;cilindro,&lt;/b&gt; que possui duas bases circulares.&lt;/p&gt;&lt;p&gt;O &lt;b&gt;cone,&lt;/b&gt; que possui apenas uma base circular.&lt;/p&gt;&lt;p&gt;A &lt;b&gt;esfera,&lt;/b&gt; que não tem base.&lt;/li&gt;&lt;/ul&gt;",
    "hint": "&lt;p&gt;O cilindro tem duas bases, o cone tem apenas uma base e a esfera não tem nenhuma.&lt;/p&gt;",
    "seed": {
        "parameters": [
            {
                "name": "Q1",
                "label": null,
                "list": [
                    "M4_G_12a_3.svg",
                    "M4_G_12a_4.svg"
                ]
            },
            {
                "name": "Q2",
                "label": null,
                "list": [
                    "M4_G_12a_5.svg",
                    "M4_G_12a_6.svg"
                ]
            }
        ],
        "calculated": [
            {
                "name": "A1",
                "label": "{{function}}",
                "function": "cilindro"
            },
            {
                "name": "A2",
                "label": "{{function}}",
                "function": "cone"
            }
        ],
        "uniques": true
    },
    "algorithm": {
        "name": "calculateOperation",
        "template": "Cloze with text"
    }
}</t>
  </si>
  <si>
    <t>M4-G-12b</t>
  </si>
  <si>
    <t>Reconoce cuerpos redondos a partir de su desarrollo plano</t>
  </si>
  <si>
    <t>Selecciona el desarrollo plano de un cilindro.
M4-G-12b-1*
M4-G-12b-2*
M4-G-12b-3
M4-G-12b-5
M4-G-12b-6
Se ven 3</t>
  </si>
  <si>
    <t>El desarrollo plano de un cuerpo es la serie de formas enlazadas que resultan de desplegar el cuerpo sobre un plano.</t>
  </si>
  <si>
    <t>&lt;p&gt;El desarrollo plano de un cuerpo es la serie de formas enlazadas que resultan de desplegar el cuerpo sobre un plano.&lt;/p&gt;
A3 = Este desarrollo plano es de un cono.
A4 = Este desarrollo plano es de un cono.
A5 = Este desarrollo plano es de un prisma triangular.
A6 = Este desarrollo plano es de una pirámide hexagonal.</t>
  </si>
  <si>
    <t>{"id":"M4-G-12b-I-1","stimulus":"&lt;p&gt;Selecione a figura que representa a planificação de um cilindro.&lt;/p&gt;","hint":"&lt;p&gt;A planificação de um corpo redondo é a série de formas geométricas ligadas que resultam do desdobramento do corpo em um plano.&lt;/p&gt;","feedback":"&lt;p&gt;A planificação de um corpo redondo é a série de formas geométricas ligadas que resultam do desdobramento do corpo em um plano.&lt;/p&gt;","seed":{"parameters":[],"calculated":[{"name":"A1","label":"&lt;div style=\"display:flex; justify-content:center;\"&gt;&lt;img src=\"https://blueberry-assets.oneclick.es/M4_G_12b_1.svg\" width=\"300\"&gt;&lt;/img&gt;&lt;/div&gt;"},{"name":"A2","label":"&lt;div style=\"display:flex; justify-content:center;\"&gt;&lt;img src=\"https://blueberry-assets.oneclick.es/M4_G_12b_2.svg\" width=\"300\"&gt;&lt;/img&gt;&lt;/div&gt;"},{"name":"A3","label":"&lt;div style=\"display:flex; justify-content:center;\"&gt;&lt;img src=\"https://blueberry-assets.oneclick.es/M4_G_12b_3.svg\" width=\"300\"&gt;&lt;/img&gt;&lt;/div&gt;","incorrect":true,"feedback":"Esta figura representa a planificação de um cone."},{"name":"A5","label":"&lt;div style=\"display:flex; justify-content:center;\"&gt;&lt;img src=\"https://blueberry-assets.oneclick.es/M4_G_12b_5.svg\" width=\"300\"&gt;&lt;/img&gt;&lt;/div&gt;","incorrect":true,"feedback":"Esta figura representa a planificação de um prisma triangular."},{"name":"A6","label":"&lt;div style=\"display:flex; justify-content:center;\"&gt;&lt;img src=\"https://blueberry-assets.oneclick.es/M4_G_12b_6.svg\" width=\"300\"&gt;&lt;/img&gt;&lt;/div&gt;","incorrect":true,"feedback":"Esta figura representa a planificação de uma pirâmide hexagonal."}],"uniques":true},"algorithm":{"name":"trueFalse","template":"Multiple choice – standard","params":{"countCorrect":1,"countIncorrect":2,"showCheckIcon":false,"columns":3}}}</t>
  </si>
  <si>
    <t>Selecciona el desarrollo plano de un cono.
M4-G-12b-1
M4-G-12b-3*
M4-G-12b-4*
M4-G-12b-5
M4-G-12b-6
Se ven 3</t>
  </si>
  <si>
    <t>&lt;p&gt;El desarrollo plano de un cuerpo es la serie de formas enlazadas que resultan de desplegar el cuerpo sobre un plano.&lt;/p&gt;
A1 = Este desarrollo plano es de un cilindro.
A2 = Este desarrollo plano es de un cilindro.
A5 = Este desarrollo plano es de un prisma triangular.
A6 = Este desarrollo plano es de una pirámide hexagonal.</t>
  </si>
  <si>
    <t>{"id":"M4-G-12b-I-2","stimulus":"&lt;p&gt;Selecione a figura que representa a planificação de um cone.&lt;/p&gt;","hint":"&lt;p&gt;A planificação de um corpo redondo é a série de formas geométricas ligadas que resultam do desdobramento do corpo em um plano.&lt;/p&gt;","feedback":"&lt;p&gt;A planificação de um corpo redondo é a série de formas geométricas ligadas que resultam do desdobramento do corpo em um plano.&lt;/p&gt;","seed":{"parameters":[],"calculated":[{"name":"A1","label":"&lt;div style=\"display:flex; justify-content:center;\"&gt;&lt;img src=\"https://blueberry-assets.oneclick.es/M4_G_12b_1.svg\" width=\"300\"&gt;&lt;/img&gt;&lt;/div&gt;","incorrect":true,"feedback":"Esta figura representa a planificação de um cilindro."},{"name":"A3","label":"&lt;div style=\"display:flex; justify-content:center;\"&gt;&lt;img src=\"https://blueberry-assets.oneclick.es/M4_G_12b_3.svg\" width=\"300\"&gt;&lt;/img&gt;&lt;/div&gt;"},{"name":"A4","label":"&lt;div style=\"display:flex; justify-content:center;\"&gt;&lt;img src=\"https://blueberry-assets.oneclick.es/M4_G_12b_4.svg\" width=\"300\"&gt;&lt;/img&gt;&lt;/div&gt;"},{"name":"A5","label":"&lt;div style=\"display:flex; justify-content:center;\"&gt;&lt;img src=\"https://blueberry-assets.oneclick.es/M4_G_12b_5.svg\" width=\"300\"&gt;&lt;/img&gt;&lt;/div&gt;","incorrect":true,"feedback":"Esta figura representa a planificação de um prisma triangular."},{"name":"A6","label":"&lt;div style=\"display:flex; justify-content:center;\"&gt;&lt;img src=\"https://blueberry-assets.oneclick.es/M4_G_12b_6.svg\" width=\"300\"&gt;&lt;/img&gt;&lt;/div&gt;","incorrect":true,"feedback":"Esta figura representa a planificação de uma pirâmide hexagonal."}],"uniques":true},"algorithm":{"name":"trueFalse","template":"Multiple choice – standard","params":{"countCorrect":1,"countIncorrect":2,"showCheckIcon":false,"columns":3}}}</t>
  </si>
  <si>
    <t>Escribe el nombre de las figuras a las que corresponden estos desarrollos planos.</t>
  </si>
  <si>
    <t>Tabla sin bordes
{{Q1}} | {{Q2}}
{{A1}} | {{A2}}</t>
  </si>
  <si>
    <t>Q1 = List = M4-G-12b-1, M4-G-12b-2
Q2 = List = M4-G-12b-3, M4-G-12b-4</t>
  </si>
  <si>
    <t>A1 = "Cilindro"
A2 = "Cono"</t>
  </si>
  <si>
    <t>&lt;p&gt;El desarrollo plano de un cuerpo es la serie de formas enlazadas que resultan de desplegar el cuerpo sobre un plano.&lt;/p&gt;
A1 = &lt;p&gt;Es un cilindro porque está formado por un rectángulo y dos círculos.&lt;/p&gt;
A2 = &lt;p&gt;Es un cono porque está formado por un sector circular y un círculo.&lt;/p&gt;</t>
  </si>
  <si>
    <t>{
    "id": "M4-G-12b-E-1",
    "stimulus": "&lt;p&gt;Escreva o nome dos sólidos que correspondem às seguintes planificações.&lt;/p&gt;",
    "template": "&lt;table style=\"width: 100%;\"&gt;&lt;tbody&gt;&lt;tr&gt;&lt;td style=\"width: 50%; text-align: center; border: none;\"&gt;&lt;div style=\"display: inline-block;\"&gt;&lt;img src=\"https://blueberry-assets.oneclick.es/{{Q1}}\" width=\"300\"&gt;&lt;/img&gt;&lt;/div&gt;&lt;/td&gt;&lt;td style=\"width: 50%; text-align: center; border: none;\"&gt;&lt;div style=\"display: inline-block;\"&gt;&lt;img src=\"https://blueberry-assets.oneclick.es/{{Q2}}\" width=\"300\"&gt;&lt;/img&gt;&lt;/div&gt;&lt;/td&gt;&lt;/tr&gt;&lt;tr&gt;&lt;td style=\"width: 50%; text-align: center; border: none;\"&gt;{{response}}&lt;/td&gt;&lt;td style=\"width: 50%; text-align: center; border: none;\"&gt;{{response}}&lt;/td&gt;&lt;/tr&gt;&lt;/tbody&gt;&lt;/table&gt;",
    "feedback": "&lt;p&gt;A planificação de um sólido é a série de formas geométricas ligadas que resultam do desdobramento do sólido em um plano.&lt;/p&gt;",
    "seed": {
        "parameters": [
            {
                "name": "Q1",
                "label": null,
                "list": [
                    "M4_G_12b_1.svg",
                    "M4_G_12b_2.svg"
                ]
            },
            {
                "name": "Q2",
                "label": null,
                "list": [
                    "M4_G_12b_3.svg",
                    "M4_G_12b_4.svg"
                ]
            }
        ],
        "calculated": [
            {
                "name": "A1",
                "label": "{{function}}",
                "function": "Cilindro",
                "feedback": "&lt;p&gt;Trata-se de um cilindro porque é formado por um retângulo e dois círculos.&lt;/p&gt;"
            },
            {
                "name": "A2",
                "label": "{{function}}",
                "function": "Cone",
                "feedback": "&lt;p&gt;Trata-se de um cone porque é composto por um setor circular e um círculo.&lt;/p&gt;"
            }
        ],
        "uniques": true
    },
    "algorithm": {
        "name": "calculateOperation",
        "template": "Cloze with text"
    }
}</t>
  </si>
  <si>
    <t>Q1 = List = M4-G-12b-3, M4-G-12b-4
Q2 = List = M4-G-12b-1, M4-G-12b-2</t>
  </si>
  <si>
    <t>A1 = "Cono"
A2 = "Cilindro"</t>
  </si>
  <si>
    <t>&lt;p&gt;El desarrollo plano de un cuerpo es la serie de formas enlazadas que resultan de desplegar el cuerpo sobre un plano.&lt;/p&gt;
A1 = &lt;p&gt;Es un cono porque está formado por un sector circular y un círculo.&lt;/p&gt;
A2 = &lt;p&gt;Es un cilindro porque está formado por un rectángulo y dos círculos.&lt;/p&gt;</t>
  </si>
  <si>
    <t>{
    "id": "M4-G-12b-E-2",
    "stimulus": "&lt;p&gt;Escreva o nome dos sólidos que correspondem às seguintes planificações.&lt;/p&gt;",
    "template": "&lt;table style=\"width: 100%;\"&gt;&lt;tbody&gt;&lt;tr&gt;&lt;td style=\"width: 50%; text-align: center; border: none;\"&gt;&lt;div style=\"display: inline-block;\"&gt;&lt;img src=\"http://blueberry-assets.oneclick.es/{{Q1}}\" width=\"300\"&gt;&lt;/img&gt;&lt;/div&gt;&lt;/td&gt;&lt;td style=\"width: 50%; text-align: center; border: none;\"&gt;&lt;div style=\"display: inline-block;\"&gt;&lt;img src=\"http://blueberry-assets.oneclick.es/{{Q2}}\" width=\"300\"&gt;&lt;/img&gt;&lt;/div&gt;&lt;/td&gt;&lt;/tr&gt;&lt;tr&gt;&lt;td style=\"width: 50%; text-align: center; border: none;\"&gt;{{response}}&lt;/td&gt;&lt;td style=\"width: 50%; text-align: center; border: none;\"&gt;{{response}}&lt;/td&gt;&lt;/tr&gt;&lt;/tbody&gt;&lt;/table&gt;",
    "feedback": "&lt;p&gt;A planificação de um sólido é a série de formas geométricas ligadas que resultam do desdobramento do sólido em um plano.&lt;/p&gt;",
    "seed": {
        "parameters": [
            {
                "name": "Q1",
                "label": null,
                "list": [
                    "M4_G_12b_3.svg",
                    "M4_G_12b_4.svg"
                ]
            },
            {
                "name": "Q2",
                "label": null,
                "list": [
                    "M4_G_12b_1.svg",
                    "M4_G_12b_2.svg"
                ]
            }
        ],
        "calculated": [
            {
                "name": "A1",
                "label": "{{function}}",
                "function": "Cone",
                "feedback": "&lt;p&gt;Trata-se de um cone porque é formado por um setor circular e um círculo.&lt;/p&gt;"
            },
            {
                "name": "A2",
                "label": "{{function}}",
                "function": "Cilindro",
                "feedback": "&lt;p&gt;Trata-se de um cilindro porque é formado por um retângulo e dois círculos.&lt;/p&gt;"
            }
        ],
        "uniques": true
    },
    "algorithm": {
        "name": "calculateOperation",
        "template": "Cloze with text"
    }
}</t>
  </si>
  <si>
    <t>M4-EyP-1a</t>
  </si>
  <si>
    <t>Recoge datos en una tabla</t>
  </si>
  <si>
    <t>Selecciona la afirmación correcta sobre estos datos.
(recuadrar estos números en una tabla sin cabecera y sin lineas interiores)
{{Q2}}   {{Q1}}   {{Q4}}   {{Q4}}   {{Q1}}
{{Q4}}   {{Q3}}   {{Q2}}   {{Q3}}   {{Q3}}
La frecuencia absoluta de {{Q1}} es 2.*
La frecuencia absoluta de {{Q2}} es 2.*
La frecuencia absoluta de {{Q3}} es 3.*
La frecuencia absoluta de {{Q4}} es 3.*
La frecuencia absoluta de {{Q1}} es 3.
La frecuencia absoluta de {{Q1}} es 1.
La frecuencia absoluta de {{Q2}} es 3.
La frecuencia absoluta de {{Q2}} es 1.
La frecuencia absoluta de {{Q3}} es 2.
La frecuencia absoluta de {{Q3}} es 1.
La frecuencia absoluta de {{Q4}} es 1.
La frecuencia absoluta de {{Q4}} es 2.
(se muestran 3 opciones, 2 correctas)</t>
  </si>
  <si>
    <t>Q1= Mín= 1; Máx= 12; Step= 1
Q2= Mín= 1; Máx= 12; Step= 1
Q3= Mín= 1; Máx= 12; Step= 1
Q4= Mín= 1; Máx= 12; Step= 1</t>
  </si>
  <si>
    <t>La frecuencia absoluta de un dato es el número de veces que este se repite.</t>
  </si>
  <si>
    <t>&lt;p&gt;La frecuencia absoluta de un dato es el número de veces que este se repite.&lt;/p&gt;</t>
  </si>
  <si>
    <t>Estadística y probabilidad</t>
  </si>
  <si>
    <t>{"id":"M4-EyP-1a-I-1","stimulus":"&lt;p&gt;Selecione a afirmação correta sobre os dados do quadro.&lt;/p&gt;&lt;div style=\"border: 3px solid #24817C; padding: 0.5rem;\"&gt;&lt;table style=\"width: 100%; background: none !important;\"&gt;&lt;tbody&gt;&lt;tr&gt;&lt;td style=\"width: 20%; text-align: center; border: none; background: none !important;\"&gt;{{Q2}}&lt;/td&gt;&lt;td style=\"width: 20%; text-align: center; border: none; background: none !important;\"&gt;{{Q1}}&lt;/td&gt;&lt;td style=\"width: 20%; text-align: center; border: none; background: none !important;\"&gt;{{Q4}}&lt;/td&gt;&lt;td style=\"width: 20%; text-align: center; border: none; background: none !important;\"&gt;{{Q4}}&lt;/td&gt;&lt;td style=\"width: 20%; text-align: center; border: none; background: none !important;\"&gt;{{Q1}}&lt;/td&gt;&lt;/tr&gt;&lt;tr&gt;&lt;td style=\"width: 20%; text-align: center; border: none; background: none !important;\"&gt;{{Q4}}&lt;/td&gt;&lt;td style=\"width: 20%; text-align: center; border: none; background: none !important;\"&gt;{{Q3}}&lt;/td&gt;&lt;td style=\"width: 20%; text-align: center; border: none; background: none !important;\"&gt;{{Q2}}&lt;/td&gt;&lt;td style=\"width: 20%; text-align: center; border: none; background: none !important;\"&gt;{{Q3}}&lt;/td&gt;&lt;td style=\"width: 20%; text-align: center; border: none; background: none !important;\"&gt;{{Q3}}&lt;/td&gt;&lt;/tr&gt;&lt;/tbody&gt;&lt;/table&gt;&lt;/div&gt;","hint":"&lt;p&gt;A frequência absoluta de um dado é o número de vezes que ele é repetido.&lt;/p&gt;","feedback":"&lt;p&gt;A frequência absoluta de um dado é o número de vezes que ele é repetido.&lt;/p&gt;","seed":{"parameters":[{"name":"Q1","label":null,"min":1,"max":12,"step":1},{"name":"Q2","label":null,"min":1,"max":12,"step":1},{"name":"Q3","label":null,"min":1,"max":12,"step":1},{"name":"Q4","label":null,"min":1,"max":12,"step":1}],"calculated":[{"name":"A1","label":"A frequência absoluta de {{Q1}} é 2."},{"name":"A2","label":"A frequência absoluta de {{Q2}} é 2."},{"name":"A3","label":"A frequência absoluta de {{Q3}} é 3."},{"name":"A4","label":"A frequência absoluta de {{Q4}} é 3."},{"name":"A5","label":"A frequência absoluta de {{Q1}} é 3.","incorrect":true},{"name":"A6","label":"A frequência absoluta de {{Q1}} é 1.","incorrect":true},{"name":"A7","label":"A frequência absoluta de {{Q2}} é 3.","incorrect":true},{"name":"A8","label":"A frequência absoluta de {{Q2}} é 1.","incorrect":true},{"name":"A9","label":"A frequência absoluta de {{Q3}} é 2.","incorrect":true},{"name":"A10","label":"A frequência absoluta de {{Q3}} é 1.","incorrect":true},{"name":"A11","label":"A frequência absoluta de {{Q4}} é 1.","incorrect":true},{"name":"A12","label":"A frequência absoluta de {{Q4}} é 2.","incorrect":true}],"uniques":true},"algorithm":{"name":"trueFalse","template":"Multiple choice – multiple response","params":{"countCorrect":2,"countIncorrect":1,"showCheckIcon":true}}}</t>
  </si>
  <si>
    <t>Selecciona la afirmación correcta sobre estos datos.
(recuadrar estos números en una tabla sin cabecera y sin lineas interiores)
{{Q1}}   {{Q4}}   {{Q2}}   {{Q4}}   {{Q2}}
{{Q1}}   {{Q1}}   {{Q4}}   {{Q3}}   {{Q1}}
La frecuencia absoluta de {{Q1}} es 4.*
La frecuencia absoluta de {{Q2}} es 2.*
La frecuencia absoluta de {{Q3}} es 1.*
La frecuencia absoluta de {{Q4}} es 3.*
La frecuencia absoluta de {{Q1}} es 2.
La frecuencia absoluta de {{Q1}} es 3.
La frecuencia absoluta de {{Q2}} es 1.
La frecuencia absoluta de {{Q2}} es 3.
La frecuencia absoluta de {{Q3}} es 2.
La frecuencia absoluta de {{Q3}} es 3.
La frecuencia absoluta de {{Q4}} es 2.
La frecuencia absoluta de {{Q4}} es 4.
(se muestran 3 opciones, 2 correctas)</t>
  </si>
  <si>
    <t>{"id":"M4-EyP-1a-I-2","stimulus":"&lt;p&gt;Selecione a afirmação correta sobre os dados do quadro.&lt;/p&gt;&lt;div style=\"border: 3px solid #24817C; padding: 0.5rem;\"&gt;&lt;table style=\"width: 100%; background: none !important;\"&gt;&lt;tbody&gt;&lt;tr&gt;&lt;td style=\"width: 20%; text-align: center; border: none; background: none !important;\"&gt;{{Q1}}&lt;/td&gt;&lt;td style=\"width: 20%; text-align: center; border: none; background: none !important;\"&gt;{{Q4}}&lt;/td&gt;&lt;td style=\"width: 20%; text-align: center; border: none; background: none !important;\"&gt;{{Q2}}&lt;/td&gt;&lt;td style=\"width: 20%; text-align: center; border: none; background: none !important;\"&gt;{{Q4}}&lt;/td&gt;&lt;td style=\"width: 20%; text-align: center; border: none; background: none !important;\"&gt;{{Q2}}&lt;/td&gt;&lt;/tr&gt;&lt;tr&gt;&lt;td style=\"width: 20%; text-align: center; border: none; background: none !important;\"&gt;{{Q1}}&lt;/td&gt;&lt;td style=\"width: 20%; text-align: center; border: none; background: none !important;\"&gt;{{Q1}}&lt;/td&gt;&lt;td style=\"width: 20%; text-align: center; border: none; background: none !important;\"&gt;{{Q4}}&lt;/td&gt;&lt;td style=\"width: 20%; text-align: center; border: none; background: none !important;\"&gt;{{Q3}}&lt;/td&gt;&lt;td style=\"width: 20%; text-align: center; border: none; background: none !important;\"&gt;{{Q1}}&lt;/td&gt;&lt;/tr&gt;&lt;/tbody&gt;&lt;/table&gt;&lt;/div&gt;","hint":"&lt;p&gt;A frequência absoluta de um dado é o número de vezes que ele é repetido.&lt;/p&gt;","feedback":"&lt;p&gt;A frequência absoluta de um dado é o número de vezes que ele é repetido.&lt;/p&gt;","seed":{"parameters":[{"name":"Q1","label":null,"min":1,"max":12,"step":1},{"name":"Q2","label":null,"min":1,"max":12,"step":1},{"name":"Q3","label":null,"min":1,"max":12,"step":1},{"name":"Q4","label":null,"min":1,"max":12,"step":1}],"calculated":[{"name":"A1","label":"A frequência absoluta de {{Q1}} é 4."},{"name":"A2","label":"A frequência absoluta de {{Q2}} é 2."},{"name":"A3","label":"A frequência absoluta de {{Q3}} é 1."},{"name":"A4","label":"A frequência absoluta de {{Q4}} é 3."},{"name":"A5","label":"A frequência absoluta de {{Q1}} é 2.","incorrect":true},{"name":"A6","label":"A frequência absoluta de {{Q1}} é 3.","incorrect":true},{"name":"A7","label":"A frequência absoluta de {{Q2}} é 1.","incorrect":true},{"name":"A8","label":"A frequência absoluta de {{Q2}} é 3.","incorrect":true},{"name":"A9","label":"A frequência absoluta de {{Q3}} é 2.","incorrect":true},{"name":"A10","label":"A frequência absoluta de {{Q3}} é 3.","incorrect":true},{"name":"A11","label":"A frequência absoluta de {{Q4}} é 2.","incorrect":true},{"name":"A12","label":"A frequência absoluta de {{Q4}} é 4.","incorrect":true}],"uniques":true},"algorithm":{"name":"trueFalse","template":"Multiple choice – multiple response","params":{"countCorrect":2,"countIncorrect":1,"showCheckIcon":true}}}</t>
  </si>
  <si>
    <t>Observa estos datos y completa la tabla de frecuencias.
(recuadrar los datos de abajo)
{{Q3}}   {{Q1}}   {{Q3}}   {{Q1}}
{{Q1}}   {{Q1}}   {{Q2}}   {{Q3}}
{{Q1}}   {{Q3}}   {{Q1}}   {{Q2}}</t>
  </si>
  <si>
    <t>Tabla:
Valores    I Frecuencia absoluta
{{Q1}}                I    {{A1}}
{{Q2}}                I    {{A2}}
{{Q3}}                I    {{A3}}</t>
  </si>
  <si>
    <t>Q1= Mín= 1; Máx= 12; Step= 1
Q2= Mín= 1; Máx= 12; Step= 1
Q3= Mín= 1; Máx= 12; Step= 1</t>
  </si>
  <si>
    <t>A1 = 6
A2 = 2
A3 = 4</t>
  </si>
  <si>
    <t>{"id":"M4-EyP-1a-E-1","stimulus":"&lt;p&gt;Observe os dados do quadro e complete a tabela de frequência.&lt;/p&gt;&lt;div style=\"border: 3px solid #C77CB7; padding: 0.5rem;\"&gt;&lt;table style=\"width: 100%; background: none !important;\"&gt;&lt;tbody&gt;&lt;tr&gt;&lt;td style=\"width: 25%; text-align: center; border: none; background: none !important;\"&gt;{{Q3}}&lt;/td&gt;&lt;td style=\"width: 25%; text-align: center; border: none; background: none !important;\"&gt;{{Q1}}&lt;/td&gt;&lt;td style=\"width: 25%; text-align: center; border: none; background: none !important;\"&gt;{{Q3}}&lt;/td&gt;&lt;td style=\"width: 25%; text-align: center; border: none; background: none !important;\"&gt;{{Q1}}&lt;/td&gt;&lt;/tr&gt;&lt;tr&gt;&lt;td style=\"width: 25%; text-align: center; border: none; background: none !important;\"&gt;{{Q1}}&lt;/td&gt;&lt;td style=\"width: 25%; text-align: center; border: none; background: none !important;\"&gt;{{Q1}}&lt;/td&gt;&lt;td style=\"width: 25%; text-align: center; border: none; background: none !important;\"&gt;{{Q2}}&lt;/td&gt;&lt;td style=\"width: 25%; text-align: center; border: none; background: none !important;\"&gt;{{Q3}}&lt;/td&gt;&lt;/tr&gt;&lt;tr&gt;&lt;td style=\"width: 25%; text-align: center; border: none; background: none !important;\"&gt;{{Q1}}&lt;/td&gt;&lt;td style=\"width: 25%; text-align: center; border: none; background: none !important;\"&gt;{{Q3}}&lt;/td&gt;&lt;td style=\"width: 25%; text-align: center; border: none; background: none !important;\"&gt;{{Q1}}&lt;/td&gt;&lt;td style=\"width: 25%; text-align: center; border: none; background: none !important;\"&gt;{{Q2}}&lt;/td&gt;&lt;/tr&gt;&lt;/tbody&gt;&lt;/table&gt;&lt;/div&gt;","template":"&lt;table style=\"width: 100%;\"&gt;&lt;tbody&gt;&lt;tr&gt;&lt;td style=\"width: 50%; text-align: center; color: white; background-color: #C77CB7;\"&gt;&lt;strong&gt;Valores&lt;/strong&gt;&lt;/td&gt;&lt;td style=\"width: 50%; text-align: center; color: white; background-color: #C77CB7;\"&gt;&lt;strong&gt;Frecuencia absoluta&lt;/strong&gt;&lt;/td&gt;&lt;/tr&gt;&lt;tr&gt;&lt;td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center;\"&gt;{{response}}&lt;/td&gt;&lt;/tr&gt;&lt;/tbody&gt;&lt;/table&gt;","hint":"&lt;p&gt;A frequência absoluta de um dado é o número de vezes que ele é repetido.&lt;/p&gt;","feedback":"&lt;p&gt;A frequência absoluta de um dado é o número de vezes que ele é repetido.&lt;/p&gt;","seed":{"parameters":[{"name":"Q1","label":null,"min":1,"max":12,"step":1},{"name":"Q2","label":null,"min":1,"max":12,"step":1},{"name":"Q3","label":null,"min":1,"max":12,"step":1}],"calculated":[{"name":"A1","label":"{{function}}","function":"6"},{"name":"A2","label":"{{function}}","function":"2"},{"name":"A3","label":"{{function}}","function":"4"}],"uniques":true},"algorithm":{"name":"calculateOperation","params":{"method":"equivLiteral","keyboard":"NUMERICAL"}}}</t>
  </si>
  <si>
    <t>Observa estos datos y completa la tabla de frecuencias.
(recuadrar los datos de abajo)
{{Q2}}   {{Q1}}   {{Q3}}   {{Q3}}
{{Q2}}   {{Q3}}   {{Q2}}   {{Q1}}
{{Q1}}   {{Q1}}   {{Q1}}   {{Q3}}</t>
  </si>
  <si>
    <t>A1 = 5
A2 = 3
A3 = 4</t>
  </si>
  <si>
    <t>{"id":"M4-EyP-1a-E-2","stimulus":"&lt;p&gt;Observe os dados do quadro e complete a tabela de frequência.&lt;/p&gt;&lt;div style=\"border: 3px solid #C77CB7; padding: 0.5rem;\"&gt;&lt;table style=\"width: 100%; background: none !important;\"&gt;&lt;tbody&gt;&lt;tr&gt;&lt;td style=\"width: 25%; text-align: center; border: none; background: none !important;\"&gt;{{Q2}}&lt;/td&gt;&lt;td style=\"width: 25%; text-align: center; border: none; background: none !important;\"&gt;{{Q1}}&lt;/td&gt;&lt;td style=\"width: 25%; text-align: center; border: none; background: none !important;\"&gt;{{Q3}}&lt;/td&gt;&lt;td style=\"width: 25%; text-align: center; border: none; background: none !important;\"&gt;{{Q3}}&lt;/td&gt;&lt;/tr&gt;&lt;tr&gt;&lt;td style=\"width: 25%; text-align: center; border: none; background: none !important;\"&gt;{{Q2}}&lt;/td&gt;&lt;td style=\"width: 25%; text-align: center; border: none; background: none !important;\"&gt;{{Q3}}&lt;/td&gt;&lt;td style=\"width: 25%; text-align: center; border: none; background: none !important;\"&gt;{{Q2}}&lt;/td&gt;&lt;td style=\"width: 25%; text-align: center; border: none; background: none !important;\"&gt;{{Q1}}&lt;/td&gt;&lt;/tr&gt;&lt;tr&gt;&lt;td style=\"width: 25%; text-align: center; border: none; background: none !important;\"&gt;{{Q1}}&lt;/td&gt;&lt;td style=\"width: 25%; text-align: center; border: none; background: none !important;\"&gt;{{Q1}}&lt;/td&gt;&lt;td style=\"width: 25%; text-align: center; border: none; background: none !important;\"&gt;{{Q1}}&lt;/td&gt;&lt;td style=\"width: 25%; text-align: center; border: none; background: none !important;\"&gt;{{Q3}}&lt;/td&gt;&lt;/tr&gt;&lt;/tbody&gt;&lt;/table&gt;&lt;/div&gt;","template":"&lt;table style=\"width: 100%;\"&gt;&lt;tbody&gt;&lt;tr&gt;&lt;td style=\"width: 50%; text-align: center; color: white; background-color: #C77CB7;\"&gt;&lt;strong&gt;Valores&lt;/strong&gt;&lt;/td&gt;&lt;td style=\"width: 50%; text-align: center; color: white; background-color: #C77CB7;\"&gt;&lt;strong&gt;Frecuencia absoluta&lt;/strong&gt;&lt;/td&gt;&lt;/tr&gt;&lt;tr&gt;&lt;td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center;\"&gt;{{response}}&lt;/td&gt;&lt;/tr&gt;&lt;/tbody&gt;&lt;/table&gt;","hint":"&lt;p&gt;A frequência absoluta de um dado é o número de vezes que ele é repetido.&lt;/p&gt;","feedback":"&lt;p&gt;A frequência absoluta de um dado é o número de vezes que ele é repetido.&lt;/p&gt;","seed":{"parameters":[{"name":"Q1","label":null,"min":1,"max":12,"step":1},{"name":"Q2","label":null,"min":1,"max":12,"step":1},{"name":"Q3","label":null,"min":1,"max":12,"step":1}],"calculated":[{"name":"A1","label":"{{function}}","function":"5"},{"name":"A2","label":"{{function}}","function":"3"},{"name":"A3","label":"{{function}}","function":"4"}],"uniques":true},"algorithm":{"name":"calculateOperation","params":{"method":"equivLiteral","keyboard":"NUMERICAL"}}}</t>
  </si>
  <si>
    <t>Alfredo ha apuntado el color de todas sus camisetas en esta lista. Observa los datos y completa la tabla de frecuencias.
(recuadrar los datos de abajo)
{{Q1}}   {{Q2}}   {{Q2}}   {{Q3}}
{{Q2}}   {{Q1}}   {{Q2}}   {{Q2}}
{{Q1}}   {{Q1}}   {{Q1}}   {{Q2}}
{{Q1}}   {{Q2}}   {{Q3}}   {{Q3}}</t>
  </si>
  <si>
    <t>Tabla:
Color de camiseta   I Frecuencia absoluta
{{Q1}}                I    {{A1}}
{{Q2}}                I    {{A2}}
{{Q3}}                I    {{A3}}</t>
  </si>
  <si>
    <t>Q1= "Azul", "Blanca", "Verde"
Q2= "Azul", "Blanca", "Verde"
Q3= "Azul", "Blanca", "Verde"</t>
  </si>
  <si>
    <t>A1 = 6
A2 = 7
A3 = 3</t>
  </si>
  <si>
    <t>{"id":"M4-EyP-1a-A-1","stimulus":"&lt;p&gt;Alfredo anotou a cor de todas as suas camisas nesta lista. Observe os dados e complete a tabela de frequência.&lt;/p&gt;&lt;div style=\"border: 3px solid #72D2CD; padding: 0.5rem;\"&gt;&lt;table style=\"width: 100%; background: none !important;\"&gt;&lt;tbody&gt;&lt;tr&gt;&lt;td style=\"width: 25%; text-align: center; border: none; background: none !important;\"&gt;{{Q1}}&lt;/td&gt;&lt;td style=\"width: 25%; text-align: center; border: none; background: none !important;\"&gt;{{Q2}}&lt;/td&gt;&lt;td style=\"width: 25%; text-align: center; border: none; background: none !important;\"&gt;{{Q2}}&lt;/td&gt;&lt;td style=\"width: 25%; text-align: center; border: none; background: none !important;\"&gt;{{Q3}}&lt;/td&gt;&lt;/tr&gt;&lt;tr&gt;&lt;td style=\"width: 25%; text-align: center; border: none; background: none !important;\"&gt;{{Q2}}&lt;/td&gt;&lt;td style=\"width: 25%; text-align: center; border: none; background: none !important;\"&gt;{{Q1}}&lt;/td&gt;&lt;td style=\"width: 25%; text-align: center; border: none; background: none !important;\"&gt;{{Q2}}&lt;/td&gt;&lt;td style=\"width: 25%; text-align: center; border: none; background: none !important;\"&gt;{{Q2}}&lt;/td&gt;&lt;/tr&gt;&lt;tr&gt;&lt;td style=\"width: 25%; text-align: center; border: none; background: none !important;\"&gt;{{Q1}}&lt;/td&gt;&lt;td style=\"width: 25%; text-align: center; border: none; background: none !important;\"&gt;{{Q1}}&lt;/td&gt;&lt;td style=\"width: 25%; text-align: center; border: none; background: none !important;\"&gt;{{Q1}}&lt;/td&gt;&lt;td style=\"width: 25%; text-align: center; border: none; background: none !important;\"&gt;{{Q2}}&lt;/td&gt;&lt;/tr&gt;&lt;/tr&gt;&lt;tr&gt;&lt;td style=\"width: 25%; text-align: center; border: none; background: none !important;\"&gt;{{Q1}}&lt;/td&gt;&lt;td style=\"width: 25%; text-align: center; border: none; background: none !important;\"&gt;{{Q2}}&lt;/td&gt;&lt;td style=\"width: 25%; text-align: center; border: none; background: none !important;\"&gt;{{Q3}}&lt;/td&gt;&lt;td style=\"width: 25%; text-align: center; border: none; background: none !important;\"&gt;{{Q3}}&lt;/td&gt;&lt;/tr&gt;&lt;/tbody&gt;&lt;/table&gt;&lt;/div&gt;","template":"&lt;table style=\"width: 100%;\"&gt;&lt;tbody&gt;&lt;tr&gt;&lt;td style=\"width: 50%; text-align: center; color: white; background-color: #72D2CD;\"&gt;&lt;strong&gt;Cor da camisa&lt;/strong&gt;&lt;/td&gt;&lt;td style=\"width: 50%; text-align: center; color: white; background-color: #72D2CD;\"&gt;&lt;strong&gt;Frequência absoluta&lt;/strong&gt;&lt;/td&gt;&lt;/tr&gt;&lt;tr&gt;&lt;td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center;\"&gt;{{response}}&lt;/td&gt;&lt;/tr&gt;&lt;/tbody&gt;&lt;/table&gt;","hint":"&lt;p&gt;A frequência absoluta de um dado é o número de vezes que ele é repetido.&lt;/p&gt;","feedback":"&lt;p&gt;A frequência absoluta de um dado é o número de vezes que ele é repetido.&lt;/p&gt;","seed":{"parameters":[{"name":"Q1","label":null,"list":["Azul","Branca","Verde"]},{"name":"Q2","label":null,"list":["Azul","Branca","Verde"]},{"name":"Q3","label":null,"list":["Azul","Branca","Verde"]}],"calculated":[{"name":"A1","label":"{{function}}","function":"6"},{"name":"A2","label":"{{function}}","function":"7"},{"name":"A3","label":"{{function}}","function":"3"}],"uniques":true},"algorithm":{"name":"calculateOperation","params":{"method":"equivLiteral","keyboard":"NUMERICAL"}}}</t>
  </si>
  <si>
    <t>Un grupo de amigos ha apuntado en qué planta de su edificio viven. Observa los datos y completa la tabla de frecuencias.
(recuadrar los datos de abajo)
{{Q1}}   {{Q2}}   {{Q1}}
{{Q1}}   {{Q2}}   {{Q2}}
{{Q1}}   {{Q3}}   {{Q3}}</t>
  </si>
  <si>
    <t>Tabla:
Altura         I Frecuencia absoluta
{{Q1}}                I    {{A1}}
{{Q2}}                I    {{A2}}
{{Q3}}                I    {{A3}}</t>
  </si>
  <si>
    <t>Q1= "2.ª planta", "4.ª planta", "5.ª planta", "6.ª planta"
Q2= "2.ª planta", "4.ª planta", "5.ª planta", "6.ª planta"
Q3= "2.ª planta", "4.ª planta", "5.ª planta", "6.ª planta"</t>
  </si>
  <si>
    <t>A1 = 4
A2 = 3
A3 = 2</t>
  </si>
  <si>
    <t>{"id":"M4-EyP-1a-A-2","stimulus":"&lt;p&gt;Um grupo de amigos anotou em que andar do prédio cada um deles mora. Observe os dados e complete a tabela de frequência.&lt;/p&gt;&lt;div style=\"border: 3px solid #BDB1FB; padding: 0.5rem;\"&gt;&lt;table style=\"width: 100%; background: none !important;\"&gt;&lt;tbody&gt;&lt;tr&gt;&lt;td style=\"width: 33.3%; text-align: center; border: none; background: none !important;\"&gt;{{Q1}}&lt;/td&gt;&lt;td style=\"width: 33.3%; text-align: center; border: none; background: none !important;\"&gt;{{Q2}}&lt;/td&gt;&lt;td style=\"width: 33.3%; text-align: center; border: none; background: none !important;\"&gt;{{Q1}}&lt;/td&gt;&lt;/tr&gt;&lt;tr&gt;&lt;td style=\"width: 33.3%; text-align: center; border: none; background: none !important;\"&gt;{{Q1}}&lt;/td&gt;&lt;td style=\"width: 33.3%; text-align: center; border: none; background: none !important;\"&gt;{{Q2}}&lt;/td&gt;&lt;td style=\"width: 33.3%; text-align: center; border: none; background: none !important;\"&gt;{{Q2}}&lt;/td&gt;&lt;/tr&gt;&lt;tr&gt;&lt;td style=\"width: 33.3%; text-align: center; border: none; background: none !important;\"&gt;{{Q1}}&lt;/td&gt;&lt;td style=\"width: 33.3%; text-align: center; border: none; background: none !important;\"&gt;{{Q3}}&lt;/td&gt;&lt;td style=\"width: 33.3%; text-align: center; border: none; background: none !important;\"&gt;{{Q3}}&lt;/td&gt;&lt;/tr&gt;&lt;/tr&gt;&lt;/tbody&gt;&lt;/table&gt;&lt;/div&gt;","template":"&lt;table style=\"width: 100%;\"&gt;&lt;tbody&gt;&lt;tr&gt;&lt;td style=\"width: 50%; text-align: center; color: white; background-color: #BDB1FB;\"&gt;&lt;strong&gt;Andar&lt;/strong&gt;&lt;/td&gt;&lt;td style=\"width: 50%; text-align: center; color: white; background-color: #BDB1FB;\"&gt;&lt;strong&gt;Frequência absoluta&lt;/strong&gt;&lt;/td&gt;&lt;/tr&gt;&lt;tr&gt;&lt;td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center;\"&gt;{{response}}&lt;/td&gt;&lt;/tr&gt;&lt;/tbody&gt;&lt;/table&gt;","hint":"&lt;p&gt;A frequência absoluta de um dado é o número de vezes que ele é repetido.&lt;/p&gt;","feedback":"&lt;p&gt;A frequência absoluta de um dado é o número de vezes que ele é repetido.&lt;/p&gt;","seed":{"parameters":[{"name":"Q1","label":null,"list":["2 º andar","4 º andar","5 º andar","6 º andar"]},{"name":"Q2","label":null,"list":["2 º andar","4 º andar","5 º andar","6 º andar"]},{"name":"Q3","label":null,"list":["2 º andar","4 º andar","5 º andar","6 º andar"]}],"calculated":[{"name":"A1","label":"{{function}}","function":"4"},{"name":"A2","label":"{{function}}","function":"3"},{"name":"A3","label":"{{function}}","function":"2"}],"uniques":true},"algorithm":{"name":"calculateOperation","params":{"method":"equivLiteral","keyboard":"NUMERICAL"}}}</t>
  </si>
  <si>
    <t>La profesora de Educación Físca ha apuntado los deportes favoritos de sus alumnos. Observa los datos y completa la tabla de frecuencias.
(recuadrar los datos de abajo)
{{Q2}}   {{Q2}}   {{Q2}}   {{Q3}}
{{Q3}}   {{Q3}}   {{Q1}}   {{Q2}}
{{Q3}}   {{Q1}}   {{Q3}}   {{Q3}}</t>
  </si>
  <si>
    <t>Tabla:
Deporte   I Frecuencia absoluta
{{Q1}}                I    {{A1}}
{{Q2}}                I    {{A2}}
{{Q3}}                I    {{A3}}</t>
  </si>
  <si>
    <t>Q1= "Natación", "Escalada", "Patinaje"
Q2= "Natación", "Escalada", "Patinaje"
Q3= "Natación", "Escalada", "Patinaje"</t>
  </si>
  <si>
    <t>A1 = 2
A2 = 4
A3 = 6</t>
  </si>
  <si>
    <t>{"id":"M4-EyP-1a-A-3","stimulus":"&lt;p&gt;A professora de Educação Física anotou os esportes preferidos de seus alunos. Observe os dados e complete a tabela de frequência.&lt;/p&gt;&lt;div style=\"border: 3px solid #FEA487; padding: 0.5rem;\"&gt;&lt;table style=\"width: 100%; background: none !important;\"&gt;&lt;tbody&gt;&lt;tr&gt;&lt;td style=\"width: 25%; text-align: center; border: none; background: none !important;\"&gt;{{Q2}}&lt;/td&gt;&lt;td style=\"width: 25%; text-align: center; border: none; background: none !important;\"&gt;{{Q2}}&lt;/td&gt;&lt;td style=\"width: 25%; text-align: center; border: none; background: none !important;\"&gt;{{Q2}}&lt;/td&gt;&lt;td style=\"width: 25%; text-align: center; border: none; background: none !important;\"&gt;{{Q3}}&lt;/td&gt;&lt;/tr&gt;&lt;tr&gt;&lt;td style=\"width: 25%; text-align: center; border: none; background: none !important;\"&gt;{{Q3}}&lt;/td&gt;&lt;td style=\"width: 25%; text-align: center; border: none; background: none !important;\"&gt;{{Q3}}&lt;/td&gt;&lt;td style=\"width: 25%; text-align: center; border: none; background: none !important;\"&gt;{{Q1}}&lt;/td&gt;&lt;td style=\"width: 25%; text-align: center; border: none; background: none !important;\"&gt;{{Q2}}&lt;/td&gt;&lt;/tr&gt;&lt;tr&gt;&lt;td style=\"width: 25%; text-align: center; border: none; background: none !important;\"&gt;{{Q3}}&lt;/td&gt;&lt;td style=\"width: 25%; text-align: center; border: none; background: none !important;\"&gt;{{Q1}}&lt;/td&gt;&lt;td style=\"width: 25%; text-align: center; border: none; background: none !important;\"&gt;{{Q3}}&lt;/td&gt;&lt;td style=\"width: 25%; text-align: center; border: none; background: none !important;\"&gt;{{Q3}}&lt;/td&gt;&lt;/tr&gt;&lt;/tbody&gt;&lt;/table&gt;&lt;/div&gt;","template":"&lt;table style=\"width: 100%;\"&gt;&lt;tbody&gt;&lt;tr&gt;&lt;td style=\"width: 50%; text-align: center; color: white; background-color: #FEA487;\"&gt;&lt;strong&gt;Esporte&lt;/strong&gt;&lt;/td&gt;&lt;td style=\"width: 50%; text-align: center; color: white; background-color: #FEA487;\"&gt;&lt;strong&gt;Frequência absoluta&lt;/strong&gt;&lt;/td&gt;&lt;/tr&gt;&lt;tr&gt;&lt;td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center;\"&gt;{{response}}&lt;/td&gt;&lt;/tr&gt;&lt;/tbody&gt;&lt;/table&gt;","hint":"&lt;p&gt;A frequência absoluta de um dado é o número de vezes que ele é repetido.&lt;/p&gt;","feedback":"&lt;p&gt;A frequência absoluta de um dado é o número de vezes que ele é repetido.&lt;/p&gt;","seed":{"parameters":[{"name":"Q1","label":null,"list":["Natação","Futsal","Vôlei"]},{"name":"Q2","label":null,"list":["Natação","Futsal","Vôlei"]},{"name":"Q3","label":null,"list":["Natação","Futsal","Vôlei"]}],"calculated":[{"name":"A1","label":"{{function}}","function":"2"},{"name":"A2","label":"{{function}}","function":"4"},{"name":"A3","label":"{{function}}","function":"6"}],"uniques":true},"algorithm":{"name":"calculateOperation","params":{"method":"equivLiteral","keyboard":"NUMERICAL"}}}</t>
  </si>
  <si>
    <t>M4-EyP-1b</t>
  </si>
  <si>
    <t>Interpreta tablas de frecuencias</t>
  </si>
  <si>
    <t>Esta tabla de frecuencias recoge el número de hermanos que tienen los compañeros de la clase de Jaime. Selecciona la afirmación correcta.
Tabla:
Número de hermanosI Frecuencia absoluta
{{Q1}} I {{Q2}}
{{Q3}} I {{Q4}}
{{Q5}} I {{Q6}}
Hay {{Q2}} estudiantes que tienen {{Q1}} hermanos.*
Hay {{Q4}} estudiantes que tienen {{Q3}} hermanos.*
Hay {{Q6}} estudiantes que tienen {{Q5}} hermanos.*
Hay {{Q1}} estudiantes que tienen {{Q2}} hermanos.
Hay {{Q3}} estudiantes que tienen {{Q4}} hermanos.
Hay {{Q5}} estudiantes que tienen {{Q6}} hermanos.
Hay {{Q2}} estudiantes que tienen {{Q3}} hermanos.
Hay {{Q4}} estudiantes que tienen {{Q5}} hermanos.
Hay {{Q6}} estudiantes que tienen {{Q1}} hermanos.
(se ven 3)</t>
  </si>
  <si>
    <t>Q1= Mín = 2; Máx = 10; Step = 1
Q2= Mín = 2; Máx = 10; Step = 1
Q3= Mín = 2; Máx = 10; Step = 1
Q4= Mín = 2; Máx = 10; Step = 1
Q5= Mín = 2; Máx = 10; Step = 1
Q6= Mín = 2; Máx = 10; Step = 1</t>
  </si>
  <si>
    <t>&lt;p&gt;La frecuencia absoluta de un dato es el número de veces que este se repite.&lt;/p&gt;
A4 = &lt;p&gt;Hay {{Q2}} alumnos que tienen {{Q1}} hermanos.&lt;/p&gt;
A5 = &lt;p&gt;Hay {{Q4}} alumnos que tienen {{Q3}} hermanos.&lt;/p&gt;
A6 = &lt;p&gt;Hay {{Q6}} alumnos que tienen {{Q5}} hermanos.&lt;/p&gt;
A7 = &lt;p&gt;Hay {{Q4}} alumnos que tienen {{Q3}} hermanos.&lt;/p&gt;
A8 = &lt;p&gt;Hay {{Q6}} alumnos que tienen {{Q5}} hermanos.&lt;/p&gt;
A9 = &lt;p&gt;Hay {{Q2}} alumnos que tienen {{Q1}} hermanos.&lt;/p&gt;</t>
  </si>
  <si>
    <t>{"id":"M4-EyP-1b-I-1","stimulus":"&lt;p&gt;Esta tabela de frequência mostra o número de irmãos que os colegas de classe de Jaime têm. Selecione a afirmação correta.&lt;/p&gt;&lt;table style=\"width: 100%;\"&gt;&lt;tbody&gt;&lt;tr&gt;&lt;td style=\"width: 50%; text-align: center; color: white; background-color: #C77CB7;\"&gt;&lt;strong&gt;Número de irmãos&lt;/strong&gt;&lt;/td&gt;&lt;td style=\"width: 50%; text-align: center; color: white; background-color: #C77CB7;\"&gt;&lt;strong&gt;Frequência absoluta&lt;/strong&gt;&lt;/td&gt;&lt;/tr&gt;&lt;tr&gt;&lt;td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center;\"&gt;{{Q6}}&lt;/td&gt;&lt;/tr&gt;&lt;/tbody&gt;&lt;/table&gt;","hint":"&lt;p&gt;A frequência absoluta de um dado é o número de vezes que ele é repetido.&lt;/p&gt;","feedback":"&lt;p&gt;A frequência absoluta de um dado é o número de vezes que ele é repetido.&lt;/p&gt;","seed":{"parameters":[{"name":"Q1","label":null,"min":2,"max":10,"step":1},{"name":"Q2","label":null,"min":2,"max":10,"step":1},{"name":"Q3","label":null,"min":2,"max":10,"step":1},{"name":"Q4","label":null,"min":2,"max":10,"step":1},{"name":"Q5","label":null,"min":2,"max":10,"step":1},{"name":"Q6","label":null,"min":2,"max":10,"step":1}],"calculated":[{"name":"A1","label":"Há {{Q2}} alunos que têm {{Q1}} irmãos."},{"name":"A2","label":"Há {{Q4}} alunos que têm {{Q3}} irmãos."},{"name":"A3","label":"Há {{Q6}} alunos que têm {{Q5}} irmãos."},{"name":"A4","label":"Há {{Q1}} alunos que têm {{Q2}} irmãos.","incorrect":true,"feedback":"&lt;p&gt;Há {{Q2}} alunos que têm {{Q1}} irmãos.&lt;/p&gt;"},{"name":"A5","label":"Há {{Q3}} alunos que têm {{Q4}} irmãos.","incorrect":true,"feedback":"&lt;p&gt;Há {{Q4}} alunos que têm {{Q3}} irmãos.&lt;/p&gt;"},{"name":"A6","label":"Há {{Q5}} alunos que têm {{Q6}} irmãos.","incorrect":true,"feedback":"&lt;p&gt;Há {{Q6}} alunos que têm {{Q5}} irmãos.&lt;/p&gt;"},{"name":"A7","label":"Há {{Q2}} alunos que têm {{Q3}} irmãos.","incorrect":true,"feedback":"&lt;p&gt;Há {{Q4}} alunos que têm {{Q3}} irmãos.&lt;/p&gt;"},{"name":"A8","label":"Há {{Q4}} alunos que têm {{Q5}} irmãos.","incorrect":true,"feedback":"&lt;p&gt;Há {{Q6}} alunos que têm {{Q5}} irmãos.&lt;/p&gt;"},{"name":"A9","label":"Há {{Q6}} alunos que têm {{Q1}} irmãos.","incorrect":true,"feedback":"&lt;p&gt;Há {{Q2}} alunos que têm {{Q1}} irmãos.&lt;/p&gt;"}],"uniques":true},"algorithm":{"name":"trueFalse","template":"Multiple choice – standard","params":{"countCorrect":1,"countIncorrect":2,"showCheckIcon":true}}}</t>
  </si>
  <si>
    <t>En un restaurante han apuntado en una tabla como esta el número de personas que están comiendo en cada mesa. Selecciona la afirmación correcta.
Personas por mesa  I   Frecuencia absoluta
{{Q1}}                              I     {{Q2}}
{{Q3}}                              I     {{Q4}}
{{Q5}}                              I     {{Q6}}
Hay {{Q2}} mesas con {{Q1}} comensales.*
Hay {{Q4}} mesas con {{Q3}} comensales.*
Hay {{Q6}} mesas con {{Q5}} comensales.*
Hay {{Q1}} mesas con {{Q2}} comensales.
Hay {{Q3}} mesas con {{Q4}} comensales.
Hay {{Q5}} mesas con {{Q6}} comensales.
Hay {{Q2}} mesas con {{Q3}} comensales.
Hay {{Q4}} mesas con {{Q1}} comensales.
Hay {{Q6}} mesas con {{Q3}} comensales.</t>
  </si>
  <si>
    <t>&lt;p&gt;La frecuencia absoluta de un dato es el número de veces que este se repite.&lt;/p&gt;
A4 = &lt;p&gt;Hay {{Q2}} mesas con {{Q1}} comensales.&lt;/p&gt;
A5 = &lt;p&gt;Hay {{Q4}} mesas con {{Q3}} comensales.&lt;/p&gt;
A6 = &lt;p&gt;Hay {{Q6}} mesas con {{Q5}} comensales.&lt;/p&gt;
A7 = &lt;p&gt;Hay {{Q4}} mesas con {{Q3}} comensales.&lt;/p&gt;
A8 = &lt;p&gt;Hay {{Q2}} mesas con {{Q1}} comensales.&lt;/p&gt;
A9 = &lt;p&gt;Hay {{Q4}} mesas con {{Q3}} comensales.&lt;/p&gt;</t>
  </si>
  <si>
    <t>{"id":"M4-EyP-1b-I-2","stimulus":"&lt;p&gt;Em um restaurante, foi anotado em um quadro o número de pessoas que estão comendo em cada mesa. Selecione a afirmação correta.&lt;/p&gt;&lt;table style=\"width: 100%;\"&gt;&lt;tbody&gt;&lt;tr&gt;&lt;td style=\"width: 50%; text-align: center; color: white; background-color: #C77CB7;\"&gt;&lt;strong&gt;Pessoas por mesa&lt;/strong&gt;&lt;/td&gt;&lt;td style=\"width: 50%; text-align: center; color: white; background-color: #C77CB7;\"&gt;&lt;strong&gt;Frequência absoluta&lt;/strong&gt;&lt;/td&gt;&lt;/tr&gt;&lt;tr&gt;&lt;td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center;\"&gt;{{Q6}}&lt;/td&gt;&lt;/tr&gt;&lt;/tbody&gt;&lt;/table&gt;","hint":"&lt;p&gt;A frequência absoluta de um dado é o número de vezes que ele é repetido.&lt;/p&gt;","feedback":"&lt;p&gt;A frequência absoluta de um dado é o número de vezes que ele é repetido.&lt;/p&gt;","seed":{"parameters":[{"name":"Q1","label":null,"min":2,"max":10,"step":1},{"name":"Q2","label":null,"min":2,"max":10,"step":1},{"name":"Q3","label":null,"min":2,"max":10,"step":1},{"name":"Q4","label":null,"min":2,"max":10,"step":1},{"name":"Q5","label":null,"min":2,"max":10,"step":1},{"name":"Q6","label":null,"min":2,"max":10,"step":1}],"calculated":[{"name":"A1","label":"H;a {{Q2}} mesas com {{Q1}} pessoas."},{"name":"A2","label":"Há {{Q4}} mesas com {{Q3}} pessoas."},{"name":"A3","label":"Há {{Q6}} mesas com {{Q5}} pessoas."},{"name":"A4","label":"Há {{Q1}} mesas com {{Q2}} pessoas.","incorrect":true,"feedback":"&lt;p&gt;Há {{Q2}} mesas com {{Q1}} pessoas.&lt;/p&gt;"},{"name":"A5","label":"Há {{Q3}} mesas com {{Q4}} pessoas.","incorrect":true,"feedback":"&lt;p&gt;Há {{Q4}} mesas com {{Q3}} pessoas.&lt;/p&gt;"},{"name":"A6","label":"Há {{Q5}} mesas com {{Q6}} pessoas.","incorrect":true,"feedback":"&lt;p&gt;Há {{Q6}} mesas com {{Q5}} pessoas.&lt;/p&gt;"},{"name":"A7","label":"Há {{Q2}} mesas com {{Q3}} pessoas.","incorrect":true,"feedback":"&lt;p&gt;Há {{Q4}} mesas com {{Q3}} pessoas.&lt;/p&gt;"},{"name":"A8","label":"Há {{Q4}} mesas com {{Q1}} pessoas.","incorrect":true,"feedback":"&lt;p&gt;Há {{Q2}} mesas com {{Q1}} pessoas.&lt;/p&gt;"},{"name":"A9","label":"Há {{Q6}} mesas com {{Q3}} pessoas.","incorrect":true,"feedback":"&lt;p&gt;Há {{Q4}} mesas com {{Q3}} pessoas.&lt;/p&gt;"}],"uniques":true},"algorithm":{"name":"trueFalse","template":"Multiple choice – standard","params":{"countCorrect":1,"countIncorrect":2,"showCheckIcon":true}}}</t>
  </si>
  <si>
    <t>Unos músicos han apuntado en esta tabla cuántos de ellos tocan cada instrumento. Selecciona la afirmación correcta.
Instrumento  I   Frecuencia absoluta
{{Q1}}                              I     {{Q4}}
{{Q2}}                              I     {{Q5}}
{{Q3}}                              I     {{Q6}}
{{Q4}} músicos tocan el {{Q1}}.*
{{Q5}} músicos tocan el {{Q2}}.*
{{Q6}} músicos tocan el {{Q3}}.*
{{Q4}} músicos tocan el {{Q2}}.
{{Q4}} músicos tocan el {{Q3}}.
{{Q5}} músicos tocan el {{Q1}}.
{{Q5}} músicos tocan el {{Q3}}.
{{Q6}} músicos tocan el {{Q1}}.
{{Q6}} músicos tocan el {{Q2}}.</t>
  </si>
  <si>
    <t>Q1= List = saxofón, piano, violín, xilófono, ukelele, acordeón
Q2= List = saxofón, piano, violín, xilófono, ukelele, acordeón
Q3= List = saxofón, piano, violín, xilófono, ukelele, acordeón
Q4= Mín = 2; Máx = 10; Step = 1
Q5= Mín = 2; Máx = 10; Step = 1
Q6= Mín = 2; Máx = 10; Step = 1</t>
  </si>
  <si>
    <t>&lt;p&gt;La frecuencia absoluta de un dato es el número de veces que este se repite.&lt;/p&gt;
A4 = {{Q5}} músicos tocan el {{Q2}}.
A5 = {{Q6}} músicos tocan el {{Q3}}.
A6 = {{Q4}} músicos tocan el {{Q1}}.
A7 = {{Q6}} músicos tocan el {{Q3}}.
A8 = {{Q4}} músicos tocan el {{Q1}}.
A9 = {{Q5}} músicos tocan el {{Q2}}.</t>
  </si>
  <si>
    <t>{"id":"M4-EyP-1b-I-3","stimulus":"&lt;p&gt;Um grupo de músicos anotaram nesta tabela quantos deles tocam cada instrumento. Selecione a afirmação correta.&lt;/p&gt;&lt;table style=\"width: 100%;\"&gt;&lt;tbody&gt;&lt;tr&gt;&lt;td style=\"width: 50%; text-align: center; color: white; background-color: #C77CB7;\"&gt;&lt;strong&gt;Instrumento&lt;/strong&gt;&lt;/td&gt;&lt;td style=\"width: 50%; text-align: center; color: white; background-color: #C77CB7;\"&gt;&lt;strong&gt;Frequência absoluta&lt;/strong&gt;&lt;/td&gt;&lt;/tr&gt;&lt;tr&gt;&lt;td style=\"width: 50%; text-align: center;\"&gt;{{Q1}}&lt;/td&gt;&lt;td style=\"width: 50%; text-align: center;\"&gt;{{Q4}}&lt;/td&gt;&lt;/tr&gt;&lt;tr&gt;&lt;td style=\"width: 50%; text-align: center;\"&gt;{{Q2}}&lt;/td&gt;&lt;td style=\"width: 50%; text-align: center;\"&gt;{{Q5}}&lt;/td&gt;&lt;/tr&gt;&lt;tr&gt;&lt;td style=\"width: 50%; text-align: center;\"&gt;{{Q3}}&lt;/td&gt;&lt;td style=\"width: 50%; text-align: center;\"&gt;{{Q6}}&lt;/td&gt;&lt;/tr&gt;&lt;/tbody&gt;&lt;/table&gt;","hint":"&lt;p&gt;A frequência absoluta de um dado é o número de vezes que o dado se repete.&lt;/p&gt;","feedback":"&lt;p&gt;A frequência absoluta de um dado é o número de vezes que o dado se repete.&lt;/p&gt;","seed":{"parameters":[{"name":"Q1","label":null,"list":["saxofone","piano","violino","xilofone","ukulele","arcodeão"]},{"name":"Q2","label":null,"list":["saxofone","piano","violino","xilofone","ukulele","arcodeão"]},{"name":"Q3","label":null,"list":["saxofone","piano","violino","xilofone","ukulele","arcodeão"]},{"name":"Q4","label":null,"min":2,"max":10,"step":1},{"name":"Q5","label":null,"min":2,"max":10,"step":1},{"name":"Q6","label":null,"min":2,"max":10,"step":1}],"calculated":[{"name":"A1","label":"{{Q4}} músicos tocam {{Q1}}."},{"name":"A2","label":"{{Q5}} músicos tocam {{Q2}}."},{"name":"A3","label":"{{Q6}} músicos tocam {{Q3}}."},{"name":"A4","label":"{{Q4}} músicos tocam {{Q2}}.","incorrect":true,"feedback":"&lt;p&gt;{{Q5}} músicos tocam {{Q2}}.&lt;/p&gt;"},{"name":"A5","label":"{{Q4}} músicos tocam {{Q3}}.","incorrect":true,"feedback":"&lt;p&gt;{{Q6}} músicos tocam {{Q3}}.&lt;/p&gt;"},{"name":"A6","label":"{{Q5}} músicos tocam {{Q1}}.","incorrect":true,"feedback":"&lt;p&gt;{{Q4}} músicos tocam {{Q1}}.&lt;/p&gt;"},{"name":"A7","label":"{{Q5}} músicos tocam {{Q3}}.","incorrect":true,"feedback":"&lt;p&gt;{{Q6}} músicos tocam {{Q3}}.&lt;/p&gt;"},{"name":"A8","label":"{{Q6}} músicos tocam {{Q1}}.","incorrect":true,"feedback":"&lt;p&gt;{{Q4}} músicos tocam {{Q1}}.&lt;/p&gt;"},{"name":"A9","label":"{{Q6}} músicos tocam {{Q2}}.","incorrect":true,"feedback":"&lt;p&gt;{{Q5}} músicos tocam {{Q2}}.&lt;/p&gt;"}],"uniques":true},"algorithm":{"name":"trueFalse","template":"Multiple choice – standard","params":{"countCorrect":1,"countIncorrect":2,"showCheckIcon":true}}}</t>
  </si>
  <si>
    <t>Fran ha anotado en esta tabla los números que ha sacado tras tirar varias veces un dado de seis caras. Completa las siguientes oraciones.
Tabla:
Número  I   Frecuencia absoluta
   1           I     {{Q1}}
   2           I     {{Q2}}
   3           I     {{Q3}}
   4           I     {{Q4}}
   5           I     {{Q5}}
   6           I     {{Q6}}</t>
  </si>
  <si>
    <t>El número {{A1}} le ha salido {{Q2}} veces.
El número {{A1}} le ha salido {{Q4}} veces.</t>
  </si>
  <si>
    <t>Q1= Mín= 1; Máx= 15; Step= 1
Q2= Mín= 1; Máx= 15; Step= 1
Q3= Mín= 1; Máx= 15; Step= 1
Q4= Mín= 1; Máx= 15; Step= 1
Q5= Mín= 1; Máx= 15; Step= 1
Q6= Mín= 1; Máx= 15; Step= 1</t>
  </si>
  <si>
    <t>A1 = 2
A2 = 4</t>
  </si>
  <si>
    <t>{"id":"M4-EyP-1b-E-1","stimulus":"&lt;p&gt;Fernanda escreveu nesta tabela os números que ela tirou depois de jogar um dado de seis faces várias vezes. Complete as seguintes frases.&lt;/p&gt;&lt;table style=\"width: 100%;\"&gt;&lt;tbody&gt;&lt;tr&gt;&lt;td style=\"width: 50%; text-align: center; color: white; background-color: #72D2CD;\"&gt;&lt;strong&gt;Número&lt;/strong&gt;&lt;/td&gt;&lt;td style=\"width: 50%; text-align: center; color: white; background-color: #72D2CD;\"&gt;&lt;strong&gt;Frequência absoluta&lt;/strong&gt;&lt;/td&gt;&lt;/tr&gt;&lt;tr&gt;&lt;td style=\"width: 50%; text-align: center;\"&gt;1&lt;/td&gt;&lt;td style=\"width: 50%; text-align: center;\"&gt;{{Q1}}&lt;/td&gt;&lt;/tr&gt;&lt;tr&gt;&lt;td style=\"width: 50%; text-align: center;\"&gt;2&lt;/td&gt;&lt;td style=\"width: 50%; text-align: center;\"&gt;{{Q2}}&lt;/td&gt;&lt;/tr&gt;&lt;tr&gt;&lt;td style=\"width: 50%; text-align: center;\"&gt;3&lt;/td&gt;&lt;td style=\"width: 50%; text-align: center;\"&gt;{{Q3}}&lt;/td&gt;&lt;/tr&gt;&lt;tr&gt;&lt;td style=\"width: 50%; text-align: center;\"&gt;4&lt;/td&gt;&lt;td style=\"width: 50%; text-align: center;\"&gt;{{Q4}}&lt;/td&gt;&lt;/tr&gt;&lt;tr&gt;&lt;td style=\"width: 50%; text-align: center;\"&gt;5&lt;/td&gt;&lt;td style=\"width: 50%; text-align: center;\"&gt;{{Q5}}&lt;/td&gt;&lt;/tr&gt;&lt;tr&gt;&lt;td style=\"width: 50%; text-align: center;\"&gt;6&lt;/td&gt;&lt;td style=\"width: 50%; text-align: center;\"&gt;{{Q6}}&lt;/td&gt;&lt;/tr&gt;&lt;/tbody&gt;&lt;/table&gt;","template":"&lt;p&gt;O número {{response}} saiu {{Q2}} vezes.&lt;/p&gt;&lt;p&gt;O número {{response}} saiu {{Q4}} vezes.&lt;/p&gt;","hint":"&lt;p&gt;A frequência absoluta de um dado é o número de vezes que o dado se repete.&lt;/p&gt;","feedback":"&lt;p&gt;A frequência absoluta de um dado é o número de vezes que o dado se repete.&lt;/p&gt;","seed":{"parameters":[{"name":"Q1","label":null,"min":1,"max":15,"step":1},{"name":"Q2","label":null,"min":1,"max":15,"step":1},{"name":"Q3","label":null,"min":1,"max":15,"step":1},{"name":"Q4","label":null,"min":1,"max":15,"step":1},{"name":"Q5","label":null,"min":1,"max":15,"step":1},{"name":"Q6","label":null,"min":1,"max":15,"step":1}],"calculated":[{"name":"A1","label":"{{function}}","function":"2"},{"name":"A2","label":"{{function}}","function":"4"}],"uniques":true},"algorithm":{"name":"calculateOperation","params":{"method":"equivLiteral","keyboard":"NUMERICAL"}}}</t>
  </si>
  <si>
    <t>En esta tabla se han apuntado los platos favoritos de un grupo de niños. Completa las siguientes oraciones.
Tabla:
Platos I   Frecuencia absoluta
{{Q7}}           I     {{Q1}}
{{Q8}}           I     {{Q2}}
{{Q9}}           I     {{Q3}}
{{Q10}}           I     {{Q4}}</t>
  </si>
  <si>
    <t>El plato favorito de {{A1}} niños es la {{Q7}}.
El plato favorito de {{A2}} niños es la {{Q10}}.</t>
  </si>
  <si>
    <t>Q1= Mín= 50; Máx= 100; Step= 1
Q2= Mín= 50; Máx= 100; Step= 1
Q3= Mín= 50; Máx= 100; Step= 1
Q4= Mín= 50; Máx= 100; Step= 1
Q7 = List = sopa, tortilla, paella, pasta, ensaladilla, hamburguesa
Q8 = List = sopa, tortilla, paella, pasta, ensaladilla, hamburguesa
Q9 = List = sopa, tortilla, paella, pasta, ensaladilla, hamburguesa
Q10 = List = sopa, tortilla, paella, pasta, ensaladilla, hamburguesa</t>
  </si>
  <si>
    <t>A1 = {{Q1}}
A2 = {{Q4}}</t>
  </si>
  <si>
    <t>{"id":"M4-EyP-1b-E-2","stimulus":"&lt;p&gt;Nesta tabela foram anotados os pratos favoritos de um grupo de crianças. Complete as seguintes frases.&lt;/p&gt;&lt;table style=\"width: 100%;\"&gt;&lt;tbody&gt;&lt;tr&gt;&lt;td style=\"width: 50%; text-align: center; color: white; background-color: #72D2CD;\"&gt;&lt;strong&gt;Pratos favoritos&lt;/strong&gt;&lt;/td&gt;&lt;td style=\"width: 50%; text-align: center; color: white; background-color: #72D2CD;\"&gt;&lt;strong&gt;Frequência absoluta&lt;/strong&gt;&lt;/td&gt;&lt;/tr&gt;&lt;tr&gt;&lt;td style=\"width: 50%; text-align: center;\"&gt;{{Q7}}&lt;/td&gt;&lt;td style=\"width: 50%; text-align: center;\"&gt;{{Q1}}&lt;/td&gt;&lt;/tr&gt;&lt;tr&gt;&lt;td style=\"width: 50%; text-align: center;\"&gt;{{Q8}}&lt;/td&gt;&lt;td style=\"width: 50%; text-align: center;\"&gt;{{Q2}}&lt;/td&gt;&lt;/tr&gt;&lt;tr&gt;&lt;td style=\"width: 50%; text-align: center;\"&gt;{{Q9}}&lt;/td&gt;&lt;td style=\"width: 50%; text-align: center;\"&gt;{{Q3}}&lt;/td&gt;&lt;/tr&gt;&lt;tr&gt;&lt;td style=\"width: 50%; text-align: center;\"&gt;{{Q10}}&lt;/td&gt;&lt;td style=\"width: 50%; text-align: center;\"&gt;{{Q4}}&lt;/td&gt;&lt;/tr&gt;&lt;/tbody&gt;&lt;/table&gt;","template":"&lt;p&gt;O prato favorito de {{response}} crianças é {{Q7}}.&lt;/p&gt;&lt;p&gt;O prato favorito de {{response}} crianças é {{Q10}}.&lt;/p&gt;","hint":"&lt;p&gt;A frequência absoluta de um dado é o número de vezes que o dado se repete.&lt;/p&gt;","feedback":"&lt;p&gt;A frequência absoluta de um dado é o número de vezes que o dado se repete.&lt;/p&gt;","seed":{"parameters":[{"name":"Q1","label":null,"min":50,"max":100,"step":1},{"name":"Q2","label":null,"min":50,"max":100,"step":1},{"name":"Q3","label":null,"min":50,"max":100,"step":1},{"name":"Q4","label":null,"min":50,"max":100,"step":1},{"name":"Q7","label":null,"list":["sopa","estrogonofe","feijoada","macarrão","arroz com feijão","lasanha"]},{"name":"Q8","label":null,"list":["sopa","estrogonofe","feijoada","macarrão","arroz com feijão","lasanha"]},{"name":"Q9","label":null,"list":["sopa","estrogonofe","feijoada","macarrão","arroz com feijão","lasanha"]},{"name":"Q10","label":null,"list":["sopa","estrogonofe","feijoada","macarrão","arroz com feijão","lasanha"]}],"calculated":[{"name":"A1","label":"{{function}}","function":"{{Q1}}"},{"name":"A2","label":"{{function}}","function":"{{Q4}}"}],"uniques":true},"algorithm":{"name":"calculateOperation","params":{"method":"equivLiteral","keyboard":"NUMERICAL"}}}</t>
  </si>
  <si>
    <t>David ha anotado el número de viajes que han realizado sus amigos durante el último año. Completa las siguientes oraciones.
Tabla:
Amigos  I   Frecuencia absoluta
{{Q7}}      I     {{Q1}}
{{Q8}}      I     {{Q2}}
{{Q9}}      I     {{Q3}}
{{Q10}}    I     {{Q4}}
{{Q11}}    I     {{Q5}}
{{Q12}}    I     {{Q6}}</t>
  </si>
  <si>
    <t>El amigo menos viajero ha realizado {{A1}} viajes.
El amigo más viajero ha realizado {{A2}} viajes.</t>
  </si>
  <si>
    <t>Q1= Mín= 1; Máx= 10; Step= 1
Q2= Mín= 1; Máx= 10; Step= 1
Q3= Mín= 1; Máx= 10; Step= 1
Q4= Mín= 1; Máx= 10; Step= 1
Q5= Mín= 1; Máx= 10; Step= 1
Q6= Mín= 1; Máx= 10; Step= 1
Q7 = List = Jimena, Noa, Vega, Nico, Lucas, Adrián
Q8 = List = Jimena, Noa, Vega, Nico, Lucas, Adrián
Q9 = List = Jimena, Noa, Vega, Nico, Lucas, Adrián
Q10 = List = Jimena, Noa, Vega, Nico, Lucas, Adrián
Q11 = List = Jimena, Noa, Vega, Nico, Lucas, Adrián
Q12 = List = Jimena, Noa, Vega, Nico, Lucas, Adrián</t>
  </si>
  <si>
    <t>A1 = math.min({{Q1}}, {{Q2}}, {{Q3}}, {{Q4}}, {{Q5}}, {{Q6}},)
A2 = math.max({{Q1}}, {{Q2}}, {{Q3}}, {{Q4}}, {{Q5}}, {{Q6}},)</t>
  </si>
  <si>
    <t>{"id":"M4-EyP-1b-E-3","stimulus":"&lt;p&gt;Caio registrou o número de viagens que seus amigos fizeram no ano passado. Complete as seguintes frases.&lt;/p&gt;&lt;table style=\"width: 100%;\"&gt;&lt;tbody&gt;&lt;tr&gt;&lt;td style=\"width: 50%; text-align: center; color: white; background-color: #72D2CD;\"&gt;&lt;strong&gt;Amigos&lt;/strong&gt;&lt;/td&gt;&lt;td style=\"width: 50%; text-align: center; color: white; background-color: #72D2CD;\"&gt;&lt;strong&gt;Frequência absoluta&lt;/strong&gt;&lt;/td&gt;&lt;/tr&gt;&lt;tr&gt;&lt;td style=\"width: 50%; text-align: center;\"&gt;{{Q7}}&lt;/td&gt;&lt;td style=\"width: 50%; text-align: center;\"&gt;{{Q1}}&lt;/td&gt;&lt;/tr&gt;&lt;tr&gt;&lt;td style=\"width: 50%; text-align: center;\"&gt;{{Q8}}&lt;/td&gt;&lt;td style=\"width: 50%; text-align: center;\"&gt;{{Q2}}&lt;/td&gt;&lt;/tr&gt;&lt;tr&gt;&lt;td style=\"width: 50%; text-align: center;\"&gt;{{Q9}}&lt;/td&gt;&lt;td style=\"width: 50%; text-align: center;\"&gt;{{Q3}}&lt;/td&gt;&lt;/tr&gt;&lt;tr&gt;&lt;td style=\"width: 50%; text-align: center;\"&gt;{{Q10}}&lt;/td&gt;&lt;td style=\"width: 50%; text-align: center;\"&gt;{{Q4}}&lt;/td&gt;&lt;/tr&gt;&lt;tr&gt;&lt;td style=\"width: 50%; text-align: center;\"&gt;{{Q11}}&lt;/td&gt;&lt;td style=\"width: 50%; text-align: center;\"&gt;{{Q5}}&lt;/td&gt;&lt;/tr&gt;&lt;tr&gt;&lt;td style=\"width: 50%; text-align: center;\"&gt;{{Q12}}&lt;/td&gt;&lt;td style=\"width: 50%; text-align: center;\"&gt;{{Q6}}&lt;/td&gt;&lt;/tr&gt;&lt;/tbody&gt;&lt;/table&gt;","template":"&lt;p&gt;O amigo que menos viajou fez {{response}} viagens.&lt;/p&gt;&lt;p&gt;O amigo que mais viajou fez {{response}} viagens.&lt;/p&gt;","hint":"&lt;p&gt;A frequência absoluta de um dado é o número de vezes que o dado se repete.&lt;/p&gt;","feedback":"&lt;p&gt;A frequência absoluta de um dado é o número de vezes que o dado se repete.&lt;/p&gt;","seed":{"parameters":[{"name":"Q1","label":null,"min":1,"max":10,"step":1},{"name":"Q2","label":null,"min":1,"max":10,"step":1},{"name":"Q3","label":null,"min":1,"max":10,"step":1},{"name":"Q4","label":null,"min":1,"max":10,"step":1},{"name":"Q5","label":null,"min":1,"max":10,"step":1},{"name":"Q6","label":null,"min":1,"max":10,"step":1},{"name":"Q7","label":null,"list":["João","Nicolas","Rafael","Pedro","Lucas","Adriano"]},{"name":"Q8","label":null,"list":["João","Nicolas","Rafael","Pedro","Lucas","Adriano"]},{"name":"Q9","label":null,"list":["João","Nicolas","Rafael","Pedro","Lucas","Adriano"]},{"name":"Q10","label":null,"list":["João","Nicolas","Rafael","Pedro","Lucas","Adriano"]},{"name":"Q11","label":null,"list":["João","Nicolas","Rafael","Pedro","Lucas","Adriano"]},{"name":"Q12","label":null,"list":["João","Nicolas","Rafael","Pedro","Lucas","Adriano"]}],"calculated":[{"name":"A1","label":"{{function}}","function":"math.min({{Q1}}, {{Q2}}, {{Q3}}, {{Q4}}, {{Q5}}, {{Q6}},)"},{"name":"A2","label":"{{function}}","function":"math.max({{Q1}}, {{Q2}}, {{Q3}}, {{Q4}}, {{Q5}}, {{Q6}},)"}],"uniques":true},"algorithm":{"name":"calculateOperation","params":{"method":"equivLiteral","keyboard":"NUMERICAL"}}}</t>
  </si>
  <si>
    <t>M4-EyP-2a</t>
  </si>
  <si>
    <t>Interpreta datos en gráficos de barras</t>
  </si>
  <si>
    <t>Cinco amigos le han pedido al DJ de una fiesta tantas canciones como las que aparecen en este gráfico. Indica si las siguientes afirmaciones son correctas o no.
Gráfica:
Serie "Canciones": {{Q1}}, {{Q2}}, {{Q3}}, {{Q4}}, {{Q5}}
Eje X: "Rafael", "Camilo", "Rocío", "Lola", "Joaquín"
Rafael ha pedido {{Q1}} canciones.*
Camilo ha pedido {{Q2}} canciones.*
Rocío ha pedido {{Q3}} canciones.*
Lola ha pedido {{Q4}} canciones.*
Joaquín ha pedido {{Q5}} canciones.*
Rafael ha pedido {{Q2}} canciones.
Rafael ha pedido {{Q4}} canciones.
Camilo ha pedido {{Q1}} canciones.
Camilo ha pedido {{Q3}} canciones.
Rocío ha pedido {{Q5}} canciones.
Rocío ha pedido {{Q1}} canciones.
Lola ha pedido {{Q2}} canciones.
Lola ha pedido {{Q3}} canciones.
Joaquín ha pedido {{Q4}} canciones.
Joaquín ha pedido {{Q2}} canciones.
(Se ven 3 opciones, 2 correctas)</t>
  </si>
  <si>
    <t>Q1 = List = 2, 3, 4, 5, 6, 7
Q2 = List = 2, 3, 4, 5, 6, 7
Q3 = List = 2, 3, 4, 5, 6, 7
Q4 = List = 2, 3, 4, 5, 6, 7
Q5 = List = 2, 3, 4, 5, 6, 7</t>
  </si>
  <si>
    <t>La altura que alcanza cada barra representa el número de canciones que ha pedido cada uno.</t>
  </si>
  <si>
    <t>&lt;p&gt;La altura que alcanza cada barra representa el número de canciones que ha pedido cada uno.&lt;/p&gt;
A6 = &lt;p&gt;Rafael ha pedido {{Q1}} canciones.&lt;/p&gt;
A7 = &lt;p&gt;Rafael ha pedido {{Q1}} canciones.&lt;/p&gt;
A8 = &lt;p&gt;Camilo ha pedido {{Q2}} canciones.&lt;/p&gt;
A9 = &lt;p&gt;Camilo ha pedido {{Q2}} canciones.&lt;/p&gt;
A10 = &lt;p&gt;Rocío ha pedido {{Q3}} canciones.&lt;/p&gt;
A11 = &lt;p&gt;Rocío ha pedido {{Q3}} canciones.&lt;/p&gt;
A12 = &lt;p&gt;Lola ha pedido {{Q4}} canciones.&lt;/p&gt;
A13 = &lt;p&gt;Lola ha pedido {{Q4}} canciones.&lt;/p&gt;
A14 = &lt;p&gt;Joaquín ha pedido {{Q5}} canciones.&lt;/p&gt;
A15 = &lt;p&gt;Joaquín ha pedido {{Q5}} canciones.&lt;/p&gt;</t>
  </si>
  <si>
    <t>{"id":"M4-EyP-2a-I-1","stimulus":"&lt;p&gt;O gráfico a seguir representa a quantidade de músicas que cinco amigos pediram ao DJ em uma festa. Indique se as seguintes afirmações estão corretas ou incorretas.&lt;/p&gt;&lt;div style=\"display:flex; justify-content:center;\"&gt;&lt;div class=\"fr-chart ct-chart ct-minor-seventh\" data-chart='{\"type\": \"bar\", \"series\": [{\"name\": \"Músicas\", \"data\": [{{Q1}},{{Q2}},{{Q3}},{{Q4}},{{Q5}}]}], \"labels\":[\"Rafael\",\"Camilo\",\"Renata\",\"Letícia\",\"Joaquim\"],\"options\": {\"axisY\": {\"onlyInteger\": true}}}'&gt;&lt;/div&gt;&lt;/div&gt;","hint":"&lt;p&gt;A altura que cada barra atinge representa o número de músicas que cada um solicitou.&lt;/p&gt;","feedback":"&lt;p&gt;A altura que cada barra atinge representa o número de músicas que cada um solicitou.&lt;/p&gt;","seed":{"parameters":[{"name":"Q1","label":null,"list":[2,3,4,5,6,7]},{"name":"Q2","label":null,"list":[2,3,4,5,6,7]},{"name":"Q3","label":null,"list":[2,3,4,5,6,7]},{"name":"Q4","label":null,"list":[2,3,4,5,6,7]},{"name":"Q5","label":null,"list":[2,3,4,5,6,7]}],"calculated":[{"name":"A1","label":"Rafael pediu {{Q1}} músicas."},{"name":"A2","label":"Camilo pediu {{Q2}} músicas."},{"name":"A3","label":"Renata pediu {{Q3}} músicas."},{"name":"A4","label":"Letícia pediu {{Q4}} músicas."},{"name":"A5","label":"Joaquim pediu {{Q5}} músicas."},{"name":"A6","label":"Rafael pediu {{Q2}} músicas.","incorrect":true,"feedback":"&lt;p&gt;Rafael pediu {{Q1}} músicas.&lt;/p&gt;"},{"name":"A7","label":"Rafael pediu {{Q4}} músicas.","incorrect":true,"feedback":"&lt;p&gt;Rafael pediu {{Q1}} músicas.&lt;/p&gt;"},{"name":"A8","label":"Camilo pediu {{Q1}} músicas.","incorrect":true,"feedback":"&lt;p&gt;Camilo pediu {{Q2}} músicas.&lt;/p&gt;"},{"name":"A9","label":"Camilo pediu {{Q3}} músicas.","incorrect":true,"feedback":"&lt;p&gt;Camilo pediu {{Q2}} músicas.&lt;/p&gt;"},{"name":"A10","label":"Renata pediu {{Q5}} músicas.","incorrect":true,"feedback":"&lt;p&gt;Renata pediu {{Q3}} músicas.&lt;/p&gt;"},{"name":"A11","label":"Renata pediu {{Q1}} músicas.","incorrect":true,"feedback":"&lt;p&gt;Renata pediu {{Q3}} músicas.&lt;/p&gt;"},{"name":"A12","label":"Letícia pediu {{Q2}} músicas.","incorrect":true,"feedback":"&lt;p&gt;Letícia pediu {{Q4}} músicas.&lt;/p&gt;"},{"name":"A13","label":"Letícia pediu {{Q3}} músicas.","incorrect":true,"feedback":"&lt;p&gt;Letícia pediu {{Q4}} músicas.&lt;/p&gt;"},{"name":"A14","label":"Joaquim pediu {{Q4}} músicas.","incorrect":true,"feedback":"&lt;p&gt;Joaquim pediu {{Q5}} músicas.&lt;/p&gt;"},{"name":"A15","label":"Joaquim pediu {{Q2}} músicas.","incorrect":true,"feedback":"&lt;p&gt;Joaquim pediu {{Q5}} músicas.&lt;/p&gt;"}],"uniques":true},"algorithm":{"name":"trueFalse","template":"Choice matrix – inline","params":{"countCorrect":2,"countIncorrect":1,"showCheckIcon":false,"options":["Correta","Incorreta"]}}}</t>
  </si>
  <si>
    <t>En esta gráfica se ha anotado el número de veces que Rocío ha ido a cada uno de estos sitios durante el verano. Indica si las siguientes afirmaciones son correctas o no.
Gráfica (barras):
Serie : "Lugares" {{Q1}}, {{Q2}}, {{Q3}},{{Q4}}
Eje X:  "{{Q5}}", "{{Q6}}", "{{Q7}}", "{{Q8}}"
Ha ido {{Q1}} veces {{Q5}}.*
Ha ido {{Q2}} veces {{Q6}}.*
Ha ido {{Q3}} veces {{Q7}}.*
Ha ido {{Q4}} veces {{Q8}}.*
Ha ido {{Q2}} veces {{Q5}}.
Ha ido {{Q3}} veces {{Q5}}.
Ha ido {{Q4}} veces {{Q6}}.
Ha ido {{Q1}} veces {{Q6}}.
Ha ido {{Q1}} veces {{Q7}}.
Ha ido {{Q4}} veces {{Q7}}.
Ha ido {{Q2}} veces {{Q8}}.
Ha ido {{Q3}} veces {{Q8}}.</t>
  </si>
  <si>
    <t>Q1 = List = 2, 3, 4, 5, 6, 7
Q2 = List = 2, 3, 4, 5, 6, 7
Q3 = List = 2, 3, 4, 5, 6, 7
Q4 = List = 2, 3, 4, 5, 6, 7
Q5 = List = al museo, a la piscina, al campo, al parque, a la playa
Q6 = List = al museo, a la piscina, al campo, al parque, a la playa
Q7 = List = al museo, a la piscina, al campo, al parque, a la playa
Q8 = List = al museo, a la piscina, al campo, al parque, a la playa</t>
  </si>
  <si>
    <t>La altura que alcanza cada barra representa el número de veces que Rocío ha ido a cada sitio.</t>
  </si>
  <si>
    <t>&lt;p&gt;La altura que alcanza cada barra representa el número de veces que Rocío ha ido a cada sitio.&lt;/p&gt;
A5 = Ha ido {{Q1}} veces {{Q5}}.
A6 = Ha ido {{Q1}} veces {{Q5}}.
A7 = Ha ido {{Q2}} veces {{Q6}}.
A8 = Ha ido {{Q2}} veces {{Q6}}.
A9 = Ha ido {{Q3}} veces {{Q7}}.
A10 = Ha ido {{Q3}} veces {{Q7}}.
A11 = Ha ido {{Q4}} veces {{Q8}}.
A12 = Ha ido {{Q4}} veces {{Q8}}.</t>
  </si>
  <si>
    <t>{"id":"M4-EyP-2a-I-2","stimulus":"&lt;p&gt;Este gráfico mostra o número de vezes que Larissa foi a cada um desses lugares durante o verão. Indique se as seguintes afirmações estão corretas ou incorretas.&lt;/p&gt;&lt;div style=\"display:flex; justify-content:center;\"&gt;&lt;div class=\"fr-chart ct-chart ct-minor-seventh\" data-chart='{\"type\": \"bar\", \"series\": [{\"name\": \"Lugares\", \"data\": [{{Q1}},{{Q2}},{{Q3}},{{Q4}}]}], \"labels\":[\"{{Q5}}\",\"{{Q6}}\",\"{{Q7}}\",\"{{Q8}}\"],\"options\": {\"axisY\": {\"onlyInteger\": true}}}'&gt;&lt;/div&gt;&lt;/div&gt;","hint":"&lt;p&gt;A altura alcançada por cada barra representa o número de vezes que Larissa foi a cada local.&lt;/p&gt;","feedback":"&lt;p&gt;A altura alcançada por cada barra representa o número de vezes que Larissa foi a cada local.&lt;/p&gt;","seed":{"parameters":[{"name":"Q1","label":null,"list":[2,3,4,5,6,7]},{"name":"Q2","label":null,"list":[2,3,4,5,6,7]},{"name":"Q3","label":null,"list":[2,3,4,5,6,7]},{"name":"Q4","label":null,"list":[2,3,4,5,6,7]},{"name":"Q5","label":null,"list":["ao museu","à piscina","ao sítio","ao parque","à praia"]},{"name":"Q6","label":null,"list":["ao museu","à piscina","ao sítio","ao parque","à praia"]},{"name":"Q7","label":null,"list":["ao museu","à piscina","ao sítio","ao parque","à praia"]},{"name":"Q8","label":null,"list":["ao museu","à piscina","ao sítio","ao parque","à praia"]}],"calculated":[{"name":"A1","label":"Ela foi {{Q1}} vezes {{Q5}}."},{"name":"A2","label":"Ela foi {{Q2}} vezes {{Q6}}."},{"name":"A3","label":"Ela foi {{Q3}} vezes {{Q7}}."},{"name":"A4","label":"Ela foi {{Q4}} vezes {{Q8}}."},{"name":"A5","label":"Ela foi {{Q2}} vezes {{Q5}}.","incorrect":true,"feedback":"Ela foi {{Q1}} vezes {{Q5}}."},{"name":"A6","label":"Ela foi {{Q3}} vezes {{Q5}}.","incorrect":true,"feedback":"Ela foi {{Q1}} vezes {{Q5}}."},{"name":"A7","label":"Ela foi {{Q4}} vezes {{Q6}}.","incorrect":true,"feedback":"Ela foi {{Q2}} vezes {{Q6}}."},{"name":"A8","label":"Ela foi {{Q1}} vezes {{Q6}}.","incorrect":true,"feedback":"Ela foi {{Q2}} vezes {{Q6}}."},{"name":"A9","label":"Ela foi {{Q1}} vezes {{Q7}}.","incorrect":true,"feedback":"Ela foi {{Q3}} vezes {{Q7}}."},{"name":"A10","label":"Ela foi {{Q4}} vezes {{Q7}}.","incorrect":true,"feedback":"Ela foi {{Q3}} vezes {{Q7}}."},{"name":"A11","label":"Ela foi {{Q2}} vezes {{Q8}}.","incorrect":true,"feedback":"Ela foi {{Q4}} vezes {{Q8}}."},{"name":"A12","label":"Ela foi {{Q3}} vezes {{Q8}}.","incorrect":true,"feedback":"Ela foi {{Q4}} vezes {{Q8}}."}],"uniques":true},"algorithm":{"name":"trueFalse","template":"Choice matrix – inline","params":{"countCorrect":2,"countIncorrect":1,"showCheckIcon":false,"options":["Correta","Incorreta"]}}}</t>
  </si>
  <si>
    <t>Se le ha preguntado a unos alumnos de 4.º de Primaria qué profesión les gustaría ejercer de mayores. En esta gráfica están sus respuestas. Indica si las afirmaciones son correctas o no.
Gráfica (barras):
Serie : "Profesiones" {{Q1}}, {{Q2}}, {{Q3}}, {{Q4}}
Eje X:  "{{Q5}}", "{{Q6}}", "{{Q7}}", "{{Q8}}"
A {{Q1}} alumnos les gustaría ser {{Q5}}.*
A {{Q2}} alumnos les gustaría ser {{Q6}}.*
A {{Q3}} alumnos les gustaría ser {{Q7}}.*
A {{Q4}} alumnos les gustaría ser {{Q8}}.*
A {{Q2}} alumnos les gustaría ser {{Q5}}.
A {{Q3}} alumnos les gustaría ser {{Q5}}.
A {{Q1}} alumnos les gustaría ser {{Q6}}.
A {{Q4}} alumnos les gustaría ser {{Q6}}.
A {{Q2}} alumnos les gustaría ser {{Q7}}.
A {{Q4}} alumnos les gustaría ser {{Q7}}.
A {{Q1}} alumnos les gustaría ser {{Q8}}.
A {{Q2}} alumnos les gustaría ser {{Q8}}.</t>
  </si>
  <si>
    <t>Q1 = Min = 2; Max = 10; Step = 1
Q2 = Min = 2; Max = 10; Step = 1
Q3 = Min = 2; Max = 10; Step = 1
Q4 = Min = 2; Max = 10; Step = 1
Q5 = juez, deportista, periodista, actor, profesor, médico, músico, científico
Q6 = juez, deportista, periodista, actor, profesor, médico, músico, científico
Q7 = juez, deportista, periodista, actor, profesor, médico, músico, científico
Q8 = juez, deportista, periodista, actor, profesor, médico, músico, científico</t>
  </si>
  <si>
    <t>La altura que alcanza cada barra representa el número de alumnos que quieren tener una profesión.</t>
  </si>
  <si>
    <t>&lt;p&gt;La altura que alcanza cada barra representa el número de alumnos que quieren tener una profesión.&lt;/p&gt;
A5 = A {{Q2}} alumnos les gustaría ser {{Q5}}.
A6 = A {{Q3}} alumnos les gustaría ser {{Q5}}.
A7 = A {{Q1}} alumnos les gustaría ser {{Q6}}.
A8 = A {{Q4}} alumnos les gustaría ser {{Q6}}.
A9 = A {{Q2}} alumnos les gustaría ser {{Q7}}.
A10 = A {{Q4}} alumnos les gustaría ser {{Q7}}.
A11 = A {{Q1}} alumnos les gustaría ser {{Q8}}.
A12 = A {{Q2}} alumnos les gustaría ser {{Q8}}.</t>
  </si>
  <si>
    <t>{"id":"M4-EyP-2a-I-3","stimulus":"&lt;p&gt;Os alunos do 4º ano foram questionados sobre qual profissão gostariam de seguir quando crescessem. Suas respostas estão neste gráfico. Indique se as afirmações estão corretas ou incorretas.&lt;/p&gt;&lt;div style=\"display:flex; justify-content:center;\"&gt;&lt;div class=\"fr-chart ct-chart ct-minor-seventh\" data-chart='{\"type\": \"bar\", \"series\": [{\"name\": \"Profissões\", \"data\": [{{Q1}},{{Q2}},{{Q3}},{{Q4}}]}], \"labels\":[\"{{Q5}}\",\"{{Q6}}\",\"{{Q7}}\",\"{{Q8}}\"],\"options\": {\"axisY\": {\"onlyInteger\": true}}}'&gt;&lt;/div&gt;&lt;/div&gt;","hint":"&lt;p&gt;A altura que cada barra atinge representa o número de alunos que querem a profissão.&lt;/p&gt;","feedback":"&lt;p&gt;A altura que cada barra atinge representa o número de alunos que querem a profissão.&lt;/p&gt;","seed":{"parameters":[{"name":"Q1","label":null,"min":2,"max":10,"step":1},{"name":"Q2","label":null,"min":2,"max":10,"step":1},{"name":"Q3","label":null,"min":2,"max":10,"step":1},{"name":"Q4","label":null,"min":2,"max":10,"step":1},{"name":"Q5","label":null,"list":["juiz","atleta","jornalista","ator","professor","médico","músico","cientista"]},{"name":"Q6","label":null,"list":["juiz","atleta","jornalista","ator","professor","médico","músico","cientista"]},{"name":"Q7","label":null,"list":["juiz","atleta","jornalista","ator","professor","médico","músico","cientista"]},{"name":"Q8","label":null,"list":["juiz","atleta","jornalista","ator","professor","médico","músico","cientista"]}],"calculated":[{"name":"A1","label":"{{Q1}} estudantes querem ser {{Q5}}."},{"name":"A2","label":"{{Q2}} estudantes querem ser {{Q6}}."},{"name":"A3","label":"{{Q3}} estudantes querem ser {{Q7}}."},{"name":"A4","label":"{{Q4}} estudantes querem ser {{Q8}}."},{"name":"A5","label":"{{Q2}} estudantes querem ser {{Q5}}.","incorrect":true,"feedback":"{{Q2}} estudantes querem ser {{Q5}}."},{"name":"A6","label":"{{Q3}} estudantes querem ser {{Q5}}.","incorrect":true,"feedback":"{{Q3}} estudantes querem ser {{Q5}}."},{"name":"A7","label":"{{Q1}} estudantes querem ser {{Q6}}.","incorrect":true,"feedback":"{{Q1}} estudantes querem ser {{Q6}}."},{"name":"A8","label":"{{Q4}} estudantes querem ser {{Q6}}.","incorrect":true,"feedback":"{{Q4}} estudantes querem ser {{Q6}}."},{"name":"A9","label":"{{Q2}} estudantes querem ser {{Q7}}.","incorrect":true,"feedback":"{{Q2}} estudantes querem ser {{Q7}}."},{"name":"A10","label":"{{Q4}} estudantes querem ser {{Q7}}.","incorrect":true,"feedback":"{{Q4}} estudantes querem ser {{Q7}}."},{"name":"A11","label":"{{Q1}} estudantes querem ser {{Q8}}.","incorrect":true,"feedback":"{{Q1}} estudantes querem ser {{Q8}}."},{"name":"A12","label":"{{Q2}} estudantes querem ser {{Q8}}.","incorrect":true,"feedback":"{{Q2}} estudantes querem ser {{Q8}}."}],"uniques":true},"algorithm":{"name":"trueFalse","template":"Choice matrix – inline","params":{"countCorrect":2,"countIncorrect":1,"showCheckIcon":false,"options":["Correta","Incorreta"]}}}</t>
  </si>
  <si>
    <t>En el siguiente gráfico están representadas las asignaturas preferidas de unos alumnos. Completa las siguientes oraciones. 
Gráfica: Serie "Asignaturas": {{Q1}}, {{Q2}}, {{Q3}}
Eje X: "{{Q4}}", "{{Q5}}", "{{Q6}}"</t>
  </si>
  <si>
    <t>{{A1}} alumnos prefieren la asignatura de {{Q4}}.
{{A2}} alumnos prefieren la asignatura de {{Q6}}.</t>
  </si>
  <si>
    <t>Q1-Q3 = List = 10, 11, 12, 13, 14, 15
Q4 = List = Matemáticas, Inglés, Lengua, Ciencias Naturales, Educación Física, Educación Artística
Q5 = List = Matemáticas, Inglés, Lengua, Ciencias Naturales, Educación Física, Educación Artística
Q6 = List = Matemáticas, Inglés, Lengua, Ciencias Naturales, Educación Física, Educación Artística</t>
  </si>
  <si>
    <t>A1 = {{Q1}}
A2 = {{Q3}}</t>
  </si>
  <si>
    <t>&lt;p&gt;La altura que alcanza cada barra representa los alumnos a los que les gusta una asignatura.&lt;/p&gt;</t>
  </si>
  <si>
    <t>{"id":"M4-EyP-2a-E-1","stimulus":"&lt;p&gt;O gráfico a seguir mostra as disciplinas preferidas de um grupo de alunos. Complete as frases a seguir.&lt;/p&gt;&lt;div style=\"display:flex; justify-content:center;\"&gt;&lt;div class=\"fr-chart ct-chart ct-minor-seventh\" data-chart='{\"type\": \"bar\", \"series\": [{\"name\": \"Disciplinas\", \"data\": [{{Q1}},{{Q2}},{{Q3}}]}], \"labels\":[\"{{Q4}}\",\"{{Q5}}\",\"{{Q6}}\"],\"options\": {\"axisY\": {\"onlyInteger\": true}}}'&gt;&lt;/div&gt;&lt;/div&gt;","template":"&lt;p&gt;{{response}} alunos preferem a disciplina de {{Q4}}.&lt;/p&gt;&lt;p&gt;{{response}} alunos preferem a disciplina de {{Q6}}.&lt;/p&gt;","hint":"&lt;p&gt;A altura que cada barra atinge representa os alunos que preferem a disciplina.&lt;/p&gt;","feedback":"&lt;p&gt;A altura que cada barra atinge representa os alunos que preferem a disciplina.&lt;/p&gt;","seed":{"parameters":[{"name":"Q1","label":null,"list":[10,11,12,13,14,15]},{"name":"Q2","label":null,"list":[10,11,12,13,14,15]},{"name":"Q3","label":null,"list":[10,11,12,13,14,15]},{"name":"Q4","label":null,"list":["Matemática","Inglês","Português","Ciências","Educação Física","Artes"]},{"name":"Q5","label":null,"list":["Matemática","Inglês","Português","Ciências","Educação Física","Artes"]},{"name":"Q6","label":null,"list":["Matemática","Inglês","Português","Ciências","Educação Física","Artes"]}],"calculated":[{"name":"A1","label":"{{function}}","function":"{{Q1}}"},{"name":"A2","label":"{{function}}","function":"{{Q3}}"}],"uniques":true},"algorithm":{"name":"calculateOperation","params":{"method":"equivLiteral","keyboard":"NUMERICAL"}}}</t>
  </si>
  <si>
    <t>Se le ha preguntado a un grupo de personas por su color favorito y estas han sido sus respuestas. Observa el gráfico y completa las siguientes oraciones.
Gráfica: Serie "Colores": {{Q1}}, {{Q2}}, {{Q3}}, {{Q4}}
Eje X: "{{Q5}}", "{{Q6}}", "{{Q7}}", "{{Q8}}"</t>
  </si>
  <si>
    <t>El color favorito de {{A1}} personas es el {{Q6}}.
El color favorito de {{A2}} personas es el {{Q8}}.</t>
  </si>
  <si>
    <t>Q1 = Min = 1; Max = 10; Step = 1
Q2 = Min = 1; Max = 10; Step = 1
Q3 = Min = 1; Max = 10; Step = 1
Q4 = Min = 1; Max = 10; Step = 1
Q5 = List = rojo, naranja, amarillo, verde, azul, morado, blanco, negro, rosa
Q6 = List = rojo, naranja, amarillo, verde, azul, morado, blanco, negro, rosa
Q7 = List = rojo, naranja, amarillo, verde, azul, morado, blanco, negro, rosa
Q8 = List = rojo, naranja, amarillo, verde, azul, morado, blanco, negro, rosa</t>
  </si>
  <si>
    <t>A1 = {{Q2}}
A2 = {{Q4}}</t>
  </si>
  <si>
    <t>&lt;p&gt;La altura que alcanza cada barra representa el número de personas que prefieren cada color.&lt;/p&gt;</t>
  </si>
  <si>
    <t>{"id":"M4-EyP-2a-E-2","stimulus":"&lt;p&gt;Um grupo de pessoas foi questionado sobre a cor favorita delas e suas respostas foram representadas no gráfico a seguir. Observe-o e complete as frases.&lt;/p&gt;&lt;div style=\"display:flex; justify-content:center;\"&gt;&lt;div class=\"fr-chart ct-chart ct-minor-seventh\" data-chart='{\"type\": \"bar\", \"series\": [{\"name\": \"Cores\", \"data\": [{{Q1}},{{Q2}},{{Q3}},{{Q4}}]}], \"labels\":[\"{{Q5}}\",\"{{Q6}}\",\"{{Q7}}\",\"{{Q8}}\"],\"options\": {\"axisY\": {\"onlyInteger\": true}}}'&gt;&lt;/div&gt;&lt;/div&gt;","template":"&lt;p&gt;A cor favorita de {{response}} pessoas é a {{Q6}}.&lt;/p&gt;&lt;p&gt;A cor favorita de {{response}} pessoas é a {{Q8}}.&lt;/p&gt;","hint":"&lt;p&gt;A altura que cada barra atinge representa o número de pessoas que preferem cada cor.&lt;/p&gt;","feedback":"&lt;p&gt;A altura que cada barra atinge representa o número de pessoas que preferem cada cor.&lt;/p&gt;","seed":{"parameters":[{"name":"Q1","label":null,"min":1,"max":10,"step":1},{"name":"Q2","label":null,"min":1,"max":10,"step":1},{"name":"Q3","label":null,"min":1,"max":10,"step":1},{"name":"Q4","label":null,"min":1,"max":10,"step":1},{"name":"Q5","label":null,"list":["vermelha","laranja","amarela","verde","azul","roxa","branca","preta","rosa"]},{"name":"Q6","label":null,"list":["vermelha","laranja","amarela","verde","azul","roxa","branca","preta","rosa"]},{"name":"Q7","label":null,"list":["vermelha","laranja","amarela","verde","azul","roxa","branca","preta","rosa"]},{"name":"Q8","label":null,"list":["vermelha","laranja","amarela","verde","azul","roxa","branca","preta","rosa"]}],"calculated":[{"name":"A1","label":"{{function}}","function":"{{Q2}}"},{"name":"A2","label":"{{function}}","function":"{{Q4}}"}],"uniques":true},"algorithm":{"name":"calculateOperation","params":{"method":"equivLiteral","keyboard":"NUMERICAL"}}}</t>
  </si>
  <si>
    <t>En este gráfico están las ventas de una tienda de ropa durante el último día. Completa la siguiente afirmación.
Gráfica:
Serie "Ventas": {{Q1}}, {{Q2}}, {{Q3}}
Eje X: "{{Q4}}", "{{Q5}}", "{{Q6}}"</t>
  </si>
  <si>
    <t xml:space="preserve">Ha vendido {{A1}} {{Q4}} y {{A2}} {{Q5}}. </t>
  </si>
  <si>
    <t>Q1 = Min = 5; Max = 15; Step = 1
Q2 = Min = 5; Max = 15; Step = 1
Q3 = Min = 5; Max = 15; Step = 1
Q4 = List = pantalones, camisetas, chaquetas, zapatos, vestidos</t>
  </si>
  <si>
    <t>A1 = {{Q1}}
A2 = {{Q2}}</t>
  </si>
  <si>
    <t>&lt;p&gt;La altura que alcanza cada barra representa las ventas de cada producto en la tienda.&lt;/p&gt;</t>
  </si>
  <si>
    <t>{"id":"M4-EyP-2a-E-3","stimulus":"&lt;p&gt;Neste gráfico estão representadas as vendas de uma loja de roupas durante o último dia. Complete a seguinte afirmação.&lt;/p&gt;&lt;div style=\"display:flex; justify-content:center;\"&gt;&lt;div class=\"fr-chart ct-chart ct-minor-seventh\" data-chart='{\"type\": \"bar\", \"series\": [{\"name\": \"Vendas\", \"data\": [{{Q1}},{{Q2}},{{Q3}}]}], \"labels\":[\"{{Q4}}\",\"{{Q5}}\",\"{{Q6}}\"],\"options\": {\"axisY\": {\"onlyInteger\": true}}}'&gt;&lt;/div&gt;&lt;/div&gt;","template":"&lt;p&gt;Venderam-se {{response}} {{Q4}} e {{response}} {{Q5}}.&lt;/p&gt;","hint":"&lt;p&gt;A altura que cada barra atinge representa o número de vendas de cada item na loja.&lt;/p&gt;","feedback":"&lt;p&gt;A altura que cada barra atinge representa o número de vendas de cada item na loja.&lt;/p&gt;","seed":{"parameters":[{"name":"Q1","label":null,"min":5,"max":15,"step":1},{"name":"Q2","label":null,"min":5,"max":15,"step":1},{"name":"Q3","label":null,"min":5,"max":15,"step":1},{"name":"Q4","label":null,"list":["calças","camisas","jaquetas","sapatos","vestidos"]},{"name":"Q5","label":null,"list":["calças","camisas","jaquetas","sapatos","vestidos"]},{"name":"Q6","label":null,"list":["calças","camisas","jaquetas","sapatos","vestidos"]}],"calculated":[{"name":"A1","label":"{{function}}","function":"{{Q1}}"},{"name":"A2","label":"{{function}}","function":"{{Q2}}"}],"uniques":true},"algorithm":{"name":"calculateOperation","params":{"method":"equivLiteral","keyboard":"NUMERICAL"}}}</t>
  </si>
  <si>
    <t>M4-EyP-2b</t>
  </si>
  <si>
    <t>Elabora gráficos de barras</t>
  </si>
  <si>
    <t>Para decorar su tienda, Alicia ha comprado flores con los colores que aparecen en la tabla. Construye el gráfico de barras a partir de esa información.
Etiquetas: Rojas, Rosas, Amarillas, Azules, Violetas</t>
  </si>
  <si>
    <t>Barchart Output</t>
  </si>
  <si>
    <t>Q1 = Min = 1; Max = 10; Step = 1
Q2 = Min = 1; Max = 10; Step = 1
Q3 = Min = 1; Max = 10; Step = 1
Q4 = Min = 1; Max = 10; Step = 1
Q5 = Min = 1; Max = 10; Step = 1</t>
  </si>
  <si>
    <t>La altura de las barras representa el número de flores de cada color.</t>
  </si>
  <si>
    <t>{
    "id": "M4-EyP-2b-I-1",
    "stimulus": "&lt;p&gt;Para decorar sua loja, Alice comprou flores nas cores mostradas na tabela. Construa o gráfico de barras a partir dessas informações.&lt;/p&gt;",
    "hint": "A altura das barras representa o número de flores de cada cor.",
    "feedback": "A altura das barras representa o número de flores de cada cor.",
    "seed": {
        "parameters": [
            {
                "name": "Q1",
                "label": "Verdes",
                "img": "",
                "theme": "theme-green",
                "min": 1,
                "max": 10,
                "step": 1
            },
            {
                "name": "Q2",
                "label": "Rosas",
                "img": "",
                "theme": "theme-bordeaux",
                "min": 1,
                "max": 10,
                "step": 1
            },
            {
                "name": "Q3",
                "label": "Amarelas",
                "img": "",
                "theme": "theme-light-orange",
                "min": 1,
                "max": 10,
                "step": 1
            },
            {
                "name": "Q4",
                "label": "Azuis",
                "img": "",
                "theme": "theme-light-blue",
                "min": 1,
                "max": 10,
                "step": 1
            },
            {
                "name": "Q5",
                "label": "Violetas",
                "img": "",
                "theme": "theme-violet",
                "min": 1,
                "max": 10,
                "step": 1
            }
        ],
        "uniques": true
    },
    "algorithm": {
        "name": "barchart",
        "params": {
            "labelY": "Flores",
            "labelsX": [
                {
                    "label": "Unidades",
                    "theme": "theme-bordeaux"
                }
            ],
            "tableEnable": true,
            "tablePosition": "LEFT",
            "multiplier": 1
        }
    }
}</t>
  </si>
  <si>
    <t>Una bolsa de caramelos tiene caramelos con estos sabores. Construye el gráfico de barras a partir de la información de la tabla.
Etiquetas: Limón, Fresa, Sandía, Menta</t>
  </si>
  <si>
    <t>Q1 = Min = 1; Max = 10; Step = 1
Q2 = Min = 1; Max = 10; Step = 1
Q3 = Min = 1; Max = 10; Step = 1
Q4 = Min = 1; Max = 10; Step = 1</t>
  </si>
  <si>
    <t>La altura de las barras representa el número de caramelos de cada sabor.</t>
  </si>
  <si>
    <t>{
    "id": "M4-EyP-2b-I-2",
    "stimulus": "&lt;p&gt;Um saco contém doces desses sabores. Construa o gráfico de barras a partir das informações da tabela.&lt;/p&gt;",
    "hint": "&lt;p&gt;A altura das barras representa o número de doces de cada sabor.&lt;/p&gt;",
    "feedback": "&lt;p&gt;A altura das barras representa o número de doces de cada sabor.&lt;/p&gt;",
    "seed": {
        "parameters": [
            {
                "name": "Q1",
                "label": "Limão",
                "img": "",
                "theme": "theme-light-orange",
                "min": 1,
                "max": 10,
                "step": 1
            },
            {
                "name": "Q2",
                "label": "Morango",
                "img": "",
                "theme": "theme-bordeaux",
                "min": 1,
                "max": 10,
                "step": 1
            },
            {
                "name": "Q3",
                "label": "Laranja",
                "img": "",
                "theme": "theme-dark-orange",
                "min": 1,
                "max": 10,
                "step": 1
            },
            {
                "name": "Q4",
                "label": "Menta",
                "img": "",
                "theme": "theme-green",
                "min": 1,
                "max": 10,
                "step": 1
            }
        ],
        "uniques": true
    },
    "algorithm": {
        "name": "barchart",
        "params": {
            "labelY": "Doces",
            "labelsX": [
                {
                    "label": "Unidades",
                    "theme": "theme-bordeaux"
                }
            ],
            "tableEnable": true,
            "tablePosition": "LEFT",
            "multiplier": 1
        }
    }
}</t>
  </si>
  <si>
    <t>En la caja de herramientas del abuelo de Julio están las siguientes herramientas. Construye el gráfico de barras a partir de la información de la tabla.
Etiquetas: Destornilladores, Llaves fijas, Martillos, Alicates</t>
  </si>
  <si>
    <t>Q1 = Min = 2; Max = 6; Step = 1
Q2 = Min =4; Max = 10; Step = 1
Q3 = Min = 1; Max = 3; Step = 1
Q4 = Min =2; Max = 5; Step = 1
Q5 = Min =2; Max = 5; Step = 1</t>
  </si>
  <si>
    <t>La altura de las barras representa el número de herramientas de cada tipo que hay en la caja.</t>
  </si>
  <si>
    <t>{
    "id": "M4-EyP-2b-I-3",
    "stimulus": "&lt;p&gt;Na caixa de ferramentas do avô de Fabio estão as seguintes ferramentas. Construa o gráfico de barras a partir das informações da tabela.&lt;/p&gt;",
    "hint": "&lt;p&gt;A altura das barras representa o número de ferramentas de cada tipo na caixa.&lt;/p&gt;",
    "feedback": "&lt;p&gt;A altura das barras representa o número de ferramentas de cada tipo na caixa.&lt;/p&gt;",
    "seed": {
        "parameters": [
            {
                "name": "Q1",
                "label": "Chaves de fenda",
                "img": "",
                "theme": "theme-violet",
                "min": 2,
                "max": 6,
                "step": 1
            },
            {
                "name": "Q2",
                "label": "Chaves fixas",
                "img": "",
                "theme": "theme-violet",
                "min": 4,
                "max": 10,
                "step": 1
            },
            {
                "name": "Q3",
                "label": "Martelos",
                "img": "",
                "theme": "theme-violet",
                "min": 1,
                "max": 3,
                "step": 1
            },
            {
                "name": "Q4",
                "label": "Alicates",
                "img": "",
                "theme": "theme-violet",
                "min": 2,
                "max": 5,
                "step": 1
            },
            {
                "name": "Q5",
                "label": "Furadeiras",
                "img": "",
                "theme": "theme-violet",
                "min": 2,
                "max": 5,
                "step": 1
            }
        ],
        "uniques": true
    },
    "algorithm": {
        "name": "barchart",
        "params": {
            "labelY": "Ferramentas",
            "labelsX": [
                {
                    "label": "Unidades",
                    "theme": "theme-green"
                }
            ],
            "tableEnable": true,
            "tablePosition": "LEFT",
            "multiplier": 1
        }
    }
}</t>
  </si>
  <si>
    <t>M4-EyP-3a</t>
  </si>
  <si>
    <t>Interpreta datos en polígono de frecuencias</t>
  </si>
  <si>
    <t>La siguiente curva de frecuencias representa el número de películas que unos niños han visto durante el último mes. Indica si estas afirmaciones son correctas o no.
Gráfica: 
Serie "Películas": {{Q1}}, {{Q2}}, {{Q3}}, {{Q4}}
Eje X: {{Q5}}, {{Q6}}, {{Q7}}, {{Q8}}
{{Q5}} ha visto {{Q1}} películas.*
{{Q6}} ha visto {{Q2}} películas.*
{{Q7}} ha visto {{Q3}} películas.*
{{Q8}} ha visto {{Q4}} películas.*
{{Q5}} ha visto {{Q2}} películas.
{{Q5}} ha visto {{Q3}} películas.
{{Q6}} ha visto {{Q1}} películas.
{{Q6}} ha visto {{Q3}} películas.
{{Q7}} ha visto {{Q2}} películas.
{{Q7}} ha visto {{Q4}} películas.
{{Q8}} ha visto {{Q1}} películas.
{{Q8}} ha visto {{Q3}} películas.
(Se ven 3 opciones, 2 correctas)</t>
  </si>
  <si>
    <t>Q1 = Min = 2; Max = 12; Step = 1
Q2 = Min = 2; Max = 12; Step = 1
Q3 = Min = 2; Max = 12; Step = 1
Q4 = Min = 2; Max = 12; Step = 1
Q5 = List = Sonia, Hugo, Ana, Manuel, Emma, Javier, Blanca
Q6 = List = Sonia, Hugo, Ana, Manuel, Emma, Javier, Blanca
Q7 = List = Sonia, Hugo, Ana, Manuel, Emma, Javier, Blanca
Q8 = List = Sonia, Hugo, Ana, Manuel, Emma, Javier, Blanca</t>
  </si>
  <si>
    <t>&lt;p&gt;La altura que alcanza la curva representa el número de películas que ha visto cada persona.&lt;/p&gt;</t>
  </si>
  <si>
    <t>&lt;p&gt;La altura que alcanza la curva representa el número de películas que ha visto cada persona.&lt;/p&gt;
A5 = {{Q5}} ha visto {{Q1}} películas.
A6 = {{Q5}} ha visto {{Q1}} películas.
A7 = {{Q6}} ha visto {{Q2}} películas.
A8 = {{Q6}} ha visto {{Q2}} películas.
A9 = {{Q7}} ha visto {{Q3}} películas.
A10 = {{Q7}} ha visto {{Q3}} películas.
A11 = {{Q8}} ha visto {{Q4}} películas.
A12 = {{Q8}} ha visto {{Q4}} películas.</t>
  </si>
  <si>
    <t>{
    "id": "M4-EyP-3a-I-1",
    "stimulus": "&lt;p&gt;A curva de frequência a seguir representa o número de filmes que algumas crianças assistiram no último mês. Ela indica se essas afirmações estão corretas ou não.&lt;/p&gt;&lt;div style=\"display:flex; justify-content:center;\"&gt;&lt;div class=\"fr-chart ct-chart ct-minor-seventh\" data-chart='{\"type\": \"line\", \"series\": [{\"name\": \"Películas\", \"data\": [{{Q1}},{{Q2}},{{Q3}},{{Q4}}]}], \"labels\":[\"{{Q5}}\",\"{{Q6}}\",\"{{Q7}}\",\"{{Q8}}\"], \"options\":{\"low\":0, \"axisY\": {\"onlyInteger\": true}}}'&gt;&lt;/div&gt;&lt;/div&gt;",
    "hint": "&lt;p&gt;A altura da curva representa o número de filmes que cada pessoa assistiu.&lt;/p&gt;",
    "feedback": "&lt;p&gt;A altura da curva representa o número de filmes que cada pessoa assistiu.&lt;/p&gt;",
    "seed": {
        "parameters": [
            {
                "name": "Q1",
                "label": "",
                "min": 2,
                "max": 12,
                "step": 1
            },
            {
                "name": "Q2",
                "label": "",
                "min": 2,
                "max": 12,
                "step": 1
            },
            {
                "name": "Q3",
                "label": "",
                "min": 2,
                "max": 12,
                "step": 1
            },
            {
                "name": "Q4",
                "label": "",
                "min": 2,
                "max": 12,
                "step": 1
            },
            {
                "name": "Q5",
                "label": "",
                "list": [
                    "Sonia",
                    "Hugo",
                    "Ana",
                    "Manuel",
                    "Emma",
                    "Javier",
                    "Blanca"
                ]
            },
            {
                "name": "Q6",
                "label": "",
                "list": [
                    "Sonia",
                    "Hugo",
                    "Ana",
                    "Manuel",
                    "Emma",
                    "Javier",
                    "Blanca"
                ]
            },
            {
                "name": "Q7",
                "label": "",
                "list": [
                    "Sonia",
                    "Hugo",
                    "Ana",
                    "Manuel",
                    "Emma",
                    "Javier",
                    "Blanca"
                ]
            },
            {
                "name": "Q8",
                "label": "",
                "list": [
                    "Sonia",
                    "Hugo",
                    "Ana",
                    "Manuel",
                    "Emma",
                    "Javier",
                    "Blanca"
                ]
            }
        ],
        "calculated": [
            {
                "name": "A1",
                "label": "{{Q5}} viu {{Q1}} filmes."
            },
            {
                "name": "A2",
                "label": "{{Q6}} viu {{Q2}} filmes."
            },
            {
                "name": "A3",
                "label": "{{Q7}} viu {{Q3}} filmes."
            },
            {
                "name": "A4",
                "label": "{{Q8}} viu {{Q4}} filmes."
            },
            {
                "name": "A5",
                "label": "{{Q5}} viu {{Q2}} filmes.",
                "incorrect": true,
                "feedback": "&lt;p&gt;{{Q5}} viu {{Q1}} filmes.&lt;/p&gt;"
            },
            {
                "name": "A6",
                "label": "{{Q5}} viu {{Q3}}  filmes",
                "incorrect": true,
                "feedback": "&lt;p&gt;{{Q5}} viu {{Q1}}  filmes&lt;/p&gt;"
            },
            {
                "name": "A7",
                "label": "{{Q6}} viu {{Q1}}  filmes.",
                "incorrect": true,
                "feedback": "&lt;p&gt;{{Q6}} viu {{Q2}}  filmes.&lt;/p&gt;"
            },
            {
                "name": "A8",
                "label": "{{Q6}} viu {{Q3}}  filmes.",
                "incorrect": true,
                "feedback": "&lt;p&gt;{{Q6}} viu {{Q2}} filmes.&lt;/p&gt;"
            },
            {
                "name": "A9",
                "label": "{{Q7}} viu {{Q2}} películas.",
                "incorrect": true,
                "feedback": "&lt;p&gt;{{Q7}} viu {{Q3}} filmes.&lt;/p&gt;"
            },
            {
                "name": "A10",
                "label": "{{Q7}} viu {{Q4}} filmes.",
                "incorrect": true,
                "feedback": "&lt;p&gt;{{Q7}} viu {{Q3}} filmes.&lt;/p&gt;"
            },
            {
                "name": "A11",
                "label": "{{Q8}} viu {{Q1}} filmes.",
                "incorrect": true,
                "feedback": "&lt;p&gt;{{Q8}} viu {{Q4}} filmes.&lt;/p&gt;"
            },
            {
                "name": "A12",
                "label": "{{Q8}} viu {{Q3}} filmes.",
                "incorrect": true,
                "feedback": "&lt;p&gt;{{Q8}} viu {{Q4}} filmes.&lt;/p&gt;"
            }
        ],
        "uniques": true
    },
    "algorithm": {
        "name": "trueFalse",
        "template": "Choice matrix – inline",
        "params": {
            "countCorrect": 2,
            "countIncorrect": 1,
            "showCheckIcon": false,
            "options": [
                "Verdadero",
                "Falso"
            ]
        }
    }
}</t>
  </si>
  <si>
    <t>En un colegio se ha realizado una encuesta para saber qué postres prefiere el alumnado. A partir de esa información se ha creado la siguiente gráfica. Indica si estas afirmaciones son correctas o no.
Gráfica:
Serie "Postres":  {{Q1}}, {{Q2}}, {{Q3}}
Eje X: "{{Q4}}", "{{Q5}}", "{{Q6}}"
{{Q1}} estudiantes prefieren {{Q4}}.*
{{Q2}} estudiantes prefieren {{Q5}}.*
{{Q3}} estudiantes prefieren {{Q6}}.*
{{Q2}} estudiantes prefieren {{Q4}}.
{{Q3}} estudiantes prefieren {{Q4}}.
{{Q1}} estudiantes prefieren {{Q5}}.
{{Q3}} estudiantes prefieren {{Q5}}.
{{Q1}} estudiantes prefieren {{Q6}}.
{{Q2}} estudiantes prefieren {{Q6}}.</t>
  </si>
  <si>
    <t>Q1-Q3 = Min = 2; Max = 10; Step = 1
Q4-Q6="list": ["fruta", "tarta", "helado", "yogurt"]</t>
  </si>
  <si>
    <t>&lt;p&gt;La altura que alcanza la curva representa el número de estudiantes que prefieren un postre.&lt;/p&gt;</t>
  </si>
  <si>
    <t>&lt;p&gt;La altura que alcanza la curva representa el número de estudiantes que prefieren un postre.&lt;/p&gt;
A4 = {{Q1}} estudiantes prefieren {{Q4}}.
A5 = {{Q1}} estudiantes prefieren {{Q4}}.
A6 = {{Q2}} estudiantes prefieren {{Q5}}.
A7 = {{Q2}} estudiantes prefieren {{Q5}}.
A8 = {{Q3}} estudiantes prefieren {{Q6}}.
A9 = {{Q3}} estudiantes prefieren {{Q6}}.</t>
  </si>
  <si>
    <t>{
    "id": "M4-EyP-3a-I-2",
    "stimulus": "&lt;p&gt;Em uma escola foi realizada uma pesquisa para saber quais sobremesas os alunos preferem. A partir dessas informações foi criado o gráfico a seguir. Indique se essas afirmações estão corretas ou não.&lt;/p&gt;&lt;div style=\"display:flex; justify-content:center;\"&gt;&lt;div class=\"fr-chart ct-chart ct-minor-seventh\" data-chart='{\"type\": \"line\", \"series\": [{\"name\": \"Postres\", \"data\": [{{Q1}},{{Q2}},{{Q3}}]}], \"labels\":[\"{{Q4}}\",\"{{Q5}}\",\"{{Q6}}\"], \"options\":{\"low\":0, \"axisY\": {\"onlyInteger\": true}}}'&gt;&lt;/div&gt;&lt;/div&gt;",
    "hint": "&lt;p&gt;A altura da curva representa o número de alunos que preferem uma sobremesa.&lt;/p&gt;",
    "feedback": "&lt;p&gt;A altura da curva representa o número de alunos que preferem uma sobremesa.&lt;/p&gt;",
    "seed": {
        "parameters": [
            {
                "name": "Q1",
                "label": "",
                "min": 2,
                "max": 10,
                "step": 1
            },
            {
                "name": "Q2",
                "label": "",
                "min": 2,
                "max": 10,
                "step": 1
            },
            {
                "name": "Q3",
                "label": "",
                "min": 2,
                "max": 10,
                "step": 1
            },
            {
                "name": "Q4",
                "label": "",
                "list": [
                    "fruta",
                    "bolo",
                    "congeladas",
                    "iogurte"
                ]
            },
            {
                "name": "Q5",
                "label": "",
                "list": [
                    "fruta",
                    "bolo",
                    "congeladas",
                    "iogurte"
                ]
            },
            {
                "name": "Q6",
                "label": "",
                "list": [
                    "fruta",
                    "bolo",
                    "congeladas",
                    "iogurte"
                ]
            }
        ],
        "calculated": [
            {
                "name": "A1",
                "label": "{{Q1}} alunos preferem {{Q4}}."
            },
            {
                "name": "A2",
                "label": "{{Q2}} alunos preferem {{Q5}}."
            },
            {
                "name": "A3",
                "label": "{{Q3}} alunos preferem {{Q6}}."
            },
            {
                "name": "A4",
                "label": "{{Q2}} alunos preferem {{Q4}}.",
                "incorrect": true,
                "feedback": "&lt;p&gt;{{Q1}} alunos preferem {{Q4}}.&lt;/p&gt;"
            },
            {
                "name": "A5",
                "label": "{{Q3}} alunos preferem {{Q4}}.",
                "incorrect": true,
                "feedback": "&lt;p&gt;{{Q1}} alunos preferem {{Q4}}.&lt;/p&gt;"
            },
            {
                "name": "A6",
                "label": "{{Q1}} alunos preferem {{Q5}}.",
                "incorrect": true,
                "feedback": " {{Q2}} alunos preferem {{Q5}}."
            },
            {
                "name": "A7",
                "label": " {{Q2}} alunos preferem {{Q5}}.",
                "incorrect": true,
                "feedback": "&lt;p&gt;{{Q5}} recebeu {{Q2}} votos.&lt;/p&gt;"
            },
            {
                "name": "A8",
                "label": "{{Q1}} alunos preferem {{Q6}}.",
                "incorrect": true,
                "feedback": "&lt;p&gt;{{Q3}} alunos preferem {{Q6}}.&lt;/p&gt;"
            },
            {
                "name": "A9",
                "label": "{{Q2}} alunos preferem {{Q6}}.",
                "incorrect": true,
                "feedback": "&lt;p&gt;{{Q3}} alunos preferem {{Q6}}.&lt;/p&gt;"
            }
        ],
        "uniques": true
    },
    "algorithm": {
        "name": "trueFalse",
        "template": "Choice matrix – inline",
        "params": {
            "countCorrect": 2,
            "countIncorrect": 1,
            "showCheckIcon": false,
            "options": [
                "Verdadero",
                "Falso"
            ]
        }
    }
}</t>
  </si>
  <si>
    <t>Estos son los resultados de la votación que han realizado en una clase para elegir a su representante. Indica si estas afirmaciones son correctas o no.
Gráfica:
Serie "Votos":  {{Q1}}, {{Q2}}, {{Q3}}
Eje X: "{{Q4}}", "{{Q5}}", "{{Q6}}"
{{Q4}} ha recibido {{Q1}} votos.*
{{Q5}} ha recibido {{Q2}} votos.*
{{Q6}} ha recibido {{Q3}} votos.*
{{Q4}} ha recibido {{Q2}} votos.
{{Q4}} ha recibido {{Q3}} votos.
{{Q5}} ha recibido {{Q1}} votos.
{{Q5}} ha recibido {{Q3}} votos.
{{Q6}} ha recibido {{Q1}} votos.
{{Q6}} ha recibido {{Q2}} votos.</t>
  </si>
  <si>
    <t>Q1 = Min = 2; Max = 12; Step = 1
Q2 = Min = 2; Max = 12; Step = 1
Q3 = Min = 2; Max = 12; Step = 1
Q4 = List = Álvaro, Mar, Raúl, Sara, Héctor, Alba
Q5 = List = Álvaro, Mar, Raúl, Sara, Héctor, Alba
Q6 = List = Álvaro, Mar, Raúl, Sara, Héctor, Alba</t>
  </si>
  <si>
    <t>&lt;p&gt;La altura que alcanza la curva representa los votos que ha recibido cada aspirante.&lt;/p&gt;</t>
  </si>
  <si>
    <t>&lt;p&gt;La altura que alcanza la curva representa los votos que ha recibido cada aspirante.&lt;/p&gt;
A4 = {{Q4}} ha recibido {{Q1}} votos.
A5 = {{Q4}} ha recibido {{Q1}} votos.
A6 = {{Q5}} ha recibido {{Q2}} votos.
A7 = {{Q5}} ha recibido {{Q2}} votos.
A8 = {{Q6}} ha recibido {{Q3}} votos.
A9 = {{Q6}} ha recibido {{Q3}} votos.</t>
  </si>
  <si>
    <t>{
    "id": "M4-EyP-3a-I-3",
    "stimulus": "&lt;p&gt;Estes são os resultados da votação que eles fizeram em uma classe para eleger seu representante. Indique se essas declarações estão corretas ou não.&lt;/p&gt;&lt;div style=\"display:flex; justify-content:center;\"&gt;&lt;div class=\"fr-chart ct-chart ct-minor-seventh\" data-chart='{\"type\": \"line\", \"series\": [{\"name\": \"Votos\", \"data\": [{{Q1}},{{Q2}},{{Q3}}]}], \"labels\":[\"{{Q4}}\",\"{{Q5}}\",\"{{Q6}}\"], \"options\":{\"low\":0, \"axisY\": {\"onlyInteger\": true}}}'&gt;&lt;/div&gt;&lt;/div&gt;",
    "hint": "&lt;p&gt;A altura que a curva atinge representa os votos que cada candidato recebeu.&lt;/p&gt;",
    "feedback": "&lt;p&gt;A altura que a curva atinge representa os votos que cada candidato recebeu.&lt;/p&gt;",
    "seed": {
        "parameters": [
            {
                "name": "Q1",
                "label": "",
                "min": 2,
                "max": 12,
                "step": 1
            },
            {
                "name": "Q2",
                "label": "",
                "min": 2,
                "max": 12,
                "step": 1
            },
            {
                "name": "Q3",
                "label": "",
                "min": 2,
                "max": 12,
                "step": 1
            },
            {
                "name": "Q4",
                "label": "",
                "list": [
                    "Gilberto",
                    "Mar",
                    "Luciano",
                    "Sara",
                    "Nelson",
                    "Diane"
                ]
            },
            {
                "name": "Q5",
                "label": "",
                "list": [
                    "Gilberto",
                    "Mar",
                    "Luciano",
                    "Sara",
                    "Nelson",
                    "Diane"
                ]
            },
            {
                "name": "Q6",
                "label": "",
                "list": [
                    "Gilberto",
                    "Mar",
                    "Luciano",
                    "Sara",
                    "Nelson",
                    "Diane"
                ]
            }
        ],
        "calculated": [
            {
                "name": "A1",
                "label": "{{Q4}} ha recibido {{Q1}} votos."
            },
            {
                "name": "A2",
                "label": "{{Q5}} ha recibido {{Q2}} votos."
            },
            {
                "name": "A3",
                "label": "{{Q6}} ha recibido {{Q3}} votos."
            },
            {
                "name": "A4",
                "label": "{{Q4}} ha recibido {{Q2}} votos.",
                "incorrect": true,
                "feedback": "&lt;p&gt;{{Q4}} ha recibido {{Q1}} votos.&lt;/p&gt;"
            },
            {
                "name": "A5",
                "label": "{{Q4}} ha recibido {{Q3}} votos.",
                "incorrect": true,
                "feedback": "&lt;p&gt;{{Q4}} ha recibido {{Q1}} votos.&lt;/p&gt;"
            },
            {
                "name": "A6",
                "label": "{{Q5}} ha recibido {{Q1}} votos.",
                "incorrect": true,
                "feedback": "{{Q5}} ha recibido {{Q2}} votos."
            },
            {
                "name": "A7",
                "label": "{{Q5}} ha recibido {{Q3}} votos.",
                "incorrect": true,
                "feedback": "&lt;p&gt;{{Q5}} ha recibido {{Q2}} votos.&lt;/p&gt;"
            },
            {
                "name": "A8",
                "label": "{{Q6}} ha recibido {{Q1}} votos.",
                "incorrect": true,
                "feedback": "&lt;p&gt;{{Q6}} ha recibido {{Q3}} votos.&lt;/p&gt;"
            },
            {
                "name": "A9",
                "label": "{{Q6}} ha recibido {{Q2}} votos.",
                "incorrect": true,
                "feedback": "&lt;p&gt;{{Q6}} ha recibido {{Q3}} votos.&lt;/p&gt;"
            }
        ],
        "uniques": true
    },
    "algorithm": {
        "name": "trueFalse",
        "template": "Choice matrix – inline",
        "params": {
            "countCorrect": 2,
            "countIncorrect": 1,
            "showCheckIcon": false,
            "options": [
                "Verdadero",
                "Falso"
            ]
        }
    }
}</t>
  </si>
  <si>
    <t>En esta gráfica se han registrado el número de días que ha llovido durante el último mes en varias ciudades. Observa la gráfica y completa las siguientes afirmaciones.
Serie "Ciudades": {{Q1}}, {{Q2}}, {{Q3}}
Eje X: "{{Q4}}", "{{Q5}}", "{{Q6}}"</t>
  </si>
  <si>
    <t>En {{Q4}} ha llovido durante {{A1}} días.
En {{Q5}} ha llovido durante {{A2}} días.</t>
  </si>
  <si>
    <t>Q1 = List = 2, 3, 4, 5, 6, 7
Q2 = List = 2, 3, 4, 5, 6, 7
Q3 = List = 2, 3, 4, 5, 6, 7
Q4 = List = París, Santiago, Tokio, Roma, El Cairo, Montreal
Q4 = List = París, Santiago, Tokio, Roma, El Cairo, Montreal
Q5 = List = París, Santiago, Tokio, Roma, El Cairo, Montreal</t>
  </si>
  <si>
    <t>&lt;p&gt;La altura que alcanza la curva representa el número días que ha llovido en cada ciudad.&lt;/p&gt;</t>
  </si>
  <si>
    <t>{
    "id": "M4-EyP-3a-E-1",
    "stimulus": "&lt;p&gt;Este gráfico mostra o número de dias que choveu durante o último mês em várias cidades. Observe o gráfico e complete as afirmações a seguir.&lt;/p&gt;&lt;div style=\"display:flex; justify-content:center;\"&gt;&lt;div class=\"fr-chart ct-chart ct-minor-seventh\" data-chart='{\"type\": \"line\", \"series\": [{\"name\": \"Ciudades\", \"data\": [{{Q1}},{{Q2}},{{Q3}}]}], \"labels\":[\"{{Q4}}\",\"{{Q5}}\",\"{{Q6}}\"], \"options\":{\"low\":0, \"axisY\": {\"onlyInteger\": true}}}'&gt;&lt;/div&gt;&lt;/div&gt;",
    "template": "&lt;p&gt;Em {{Q4}} choveu por {{response}} dias.&lt;/p&gt;&lt;p&gt;Em {{Q5}} choveu por {{response}} dias.&lt;/p&gt;",
    "hint": "&lt;p&gt;A altura atingida pela curva representa o número de dias que choveu em cada cidade.&lt;/p&gt;",
    "feedback": "&lt;p&gt;A altura atingida pela curva representa o número de dias que choveu em cada cidade.&lt;/p&gt;",
    "seed": {
        "parameters": [
            {
                "name": "Q1",
                "label": "",
                "list": [
                    2,
                    3,
                    4,
                    5,
                    6,
                    7
                ]
            },
            {
                "name": "Q2",
                "label": "",
                "list": [
                    2,
                    3,
                    4,
                    5,
                    6,
                    7
                ]
            },
            {
                "name": "Q3",
                "label": "",
                "list": [
                    2,
                    3,
                    4,
                    5,
                    6,
                    7
                ]
            },
            {
                "name": "Q4",
                "label": "",
                "list": [
                    "París",
                    "Bilbao",
                    "Tokio",
                    "Roma",
                    "El Cairo",
                    "Toronto"
                ]
            },
            {
                "name": "Q5",
                "label": "",
                "list": [
                    "París",
                    "Bilbao",
                    "Tokio",
                    "Roma",
                    "El Cairo",
                    "Toronto"
                ]
            },
            {
                "name": "Q6",
                "label": "",
                "list": [
                    "París",
                    "Bilbao",
                    "Tokio",
                    "Roma",
                    "El Cairo",
                    "Toronto"
                ]
            }
        ],
        "calculated": [
            {
                "name": "A1",
                "label": "{{function}}",
                "function": "{{Q1}}"
            },
            {
                "name": "A2",
                "label": "{{function}}",
                "function": "{{Q2}}"
            }
        ],
        "uniques": true
    },
    "algorithm": {
        "name": "calculateOperation",
        "template": "Cloze with text"
    }
}</t>
  </si>
  <si>
    <t>La profesora de Educación Física ha elaborado una gráfica con el número de canastas que han encestado los siguientes estudiantes. Completa estas oraciones.
Serie "Canastas": {{Q1}}, {{Q2}}, {{Q3}}, {{Q4}}
Eje X: {{Q5}}, {{Q6}}, {{Q7}}, {{Q8}}</t>
  </si>
  <si>
    <t>{{Q7}} ha encestado {{A1}} canastas.
{{Q5}} ha encestado {{A2}} canastas.</t>
  </si>
  <si>
    <t>Q1 = Min = 5; Max = 12; Step = 1
Q2 = Min = 5; Max = 12; Step = 1
Q3 = Min = 5; Max = 12; Step = 1
Q4 = Min = 5; Max = 12; Step = 1
Q5= List = Leticia, Felipe, Juan, Isabel, Moisés, Esther
Q6= List = Leticia, Felipe, Juan, Isabel, Moisés, Esther
Q7= List = Leticia, Felipe, Juan, Isabel, Moisés, Esther
Q8= List = Leticia, Felipe, Juan, Isabel, Moisés, Esther</t>
  </si>
  <si>
    <t>A1 = {{Q3}}
A2 = {{Q1}}</t>
  </si>
  <si>
    <t>&lt;p&gt;La altura que alcanza la curva representa el número canastas de cada estudiante.&lt;/p&gt;</t>
  </si>
  <si>
    <t>{
    "id": "M4-EyP-3a-E-2",
    "stimulus": "&lt;p&gt;O professor de Educação Física fez um gráfico com o número de cestas feitas pelos seguintes alunos. Complete estas frases.&lt;/p&gt;&lt;div style=\"display:flex; justify-content:center;\"&gt;&lt;div class=\"fr-chart ct-chart ct-minor-seventh\" data-chart='{\"type\": \"line\", \"series\": [{\"name\": \"Canastas\", \"data\": [{{Q1}},{{Q2}},{{Q3}},{{Q4}}]}], \"labels\":[\"{{Q5}}\",\"{{Q6}}\",\"{{Q7}}\",\"{{Q8}}\"], \"options\":{\"low\":0, \"axisY\": {\"onlyInteger\": true}}}'&gt;&lt;/div&gt;&lt;/div&gt;",
    "template": "&lt;p&gt;{{Q7}} fez {{response}} cestas.&lt;/p&gt;&lt;p&gt;{{Q5}} fez {{response}} cestas.&lt;/p&gt;",
    "hint": "&lt;p&gt;A altura alcançada pela curva representa o número de cestas que cada aluno tem.&lt;/p&gt;",
    "feedback": "&lt;p&gt;A altura atingida pela curva representa o número de cestas que cada aluno fez.&lt;/p&gt;",
    "seed": {
        "parameters": [
            {
                "name": "Q1",
                "label": "",
                "min": 5,
                "max": 12,
                "step": 1
            },
            {
                "name": "Q2",
                "label": "",
                "min": 5,
                "max": 12,
                "step": 1
            },
            {
                "name": "Q3",
                "label": "",
                "min": 5,
                "max": 12,
                "step": 1
            },
            {
                "name": "Q4",
                "label": "",
                "min": 5,
                "max": 12,
                "step": 1
            },
            {
                "name": "Q5",
                "label": "",
                "list": [
                    "Pablo",
                    "Juliana",
                    "Lucas",
                    "Nora",
                    "Rafael",
                    "Elena"
                ]
            },
            {
                "name": "Q6",
                "label": "",
                "list": [
                    "Pablo",
                    "Juliana",
                    "Lucas",
                    "Nora",
                    "Rafael",
                    "Elena"
                ]
            },
            {
                "name": "Q7",
                "label": "",
                "list": [
                    "Pablo",
                    "Juliana",
                    "Lucas",
                    "Nora",
                    "Rafael",
                    "Elena"
                ]
            },
            {
                "name": "Q8",
                "label": "",
                "list": [
                    "Pablo",
                    "Juliana",
                    "Lucas",
                    "Nora",
                    "Rafael",
                    "Elena"
                ]
            }
        ],
        "calculated": [
            {
                "name": "A1",
                "label": "{{function}}",
                "function": "{{Q3}}"
            },
            {
                "name": "A2",
                "label": "{{function}}",
                "function": "{{Q1}}"
            }
        ],
        "uniques": true
    },
    "algorithm": {
        "name": "calculateOperation",
        "template": "Cloze with text"
    }
}</t>
  </si>
  <si>
    <t>Para hacer unas manualidades en clase, cada estudiante ha traído tantas cartulinas de colores como aparecen en la gráfica. Obsérvala y después completa las siguientes afirmaciones.
Serie "Cartulinas": {{Q1}}, {{Q2}}, {{Q3}}, {{Q4}}
Eje X: {{Q5}}, {{Q6}}, {{Q7}}, {{Q8}}</t>
  </si>
  <si>
    <t>{{Q8}} ha traído {{A1}} cartulinas.
{{Q5}} ha traído {{A2}} cartulinas.</t>
  </si>
  <si>
    <t>Q1 = Min = 2; Max = 12; Step = 1
Q2 = Min = 2; Max = 12; Step = 1
Q3 = Min = 2; Max = 12; Step = 1
Q4 = Min = 2; Max = 12; Step = 1
Q5 = List = Bernardo, Lucía, Lucas, Nora, Martín, Guadalupe
Q6 = List = Bernardo, Lucía, Lucas, Nora, Martín, Guadalupe
Q7 = List = Bernardo, Lucía, Lucas, Nora, Martín, Guadalupe
Q8 = List = Bernardo, Lucía, Lucas, Nora, Martín, Guadalupe</t>
  </si>
  <si>
    <t>A1 = {{Q4}}
A2 = {{Q1}}</t>
  </si>
  <si>
    <t>&lt;p&gt;La altura que alcanza la curva representa el número de cartulinas que ha traído cada estudiante.&lt;/p&gt;</t>
  </si>
  <si>
    <t>{
    "id": "M4-EyP-3a-E-3",
    "stimulus": "&lt;p&gt;Para fazer alguns trabalhos manuais em sala de aula, cada aluno trouxe tantos pedaços de papelão coloridos quantos aparecem na tabela. Observe e complete as seguintes afirmações.&lt;/p&gt;&lt;div style=\"display:flex; justify-content:center;\"&gt;&lt;div class=\"fr-chart ct-chart ct-minor-seventh\" data-chart='{\"type\": \"line\", \"series\": [{\"name\": \"Cartulinas\", \"data\": [{{Q1}},{{Q2}},{{Q3}},{{Q4}}]}], \"labels\":[\"{{Q5}}\",\"{{Q6}}\",\"{{Q7}}\",\"{{Q8}}\"], \"options\":{\"low\":0, \"axisY\": {\"onlyInteger\": true}}}'&gt;&lt;/div&gt;&lt;/div&gt;",
    "template": "&lt;p&gt;{{Q8}} trouxe {{response}} cartões.&lt;/p&gt;&lt;p&gt;{{Q5}} trouxe {{response}} cartões&lt;/p&gt;",
    "hint": "&lt;p&gt;A altura da curva representa o número de cartões que cada aluno trouxe.&lt;/p&gt;",
    "feedback": "&lt;p&gt;A altura da curva representa o número de cartões que cada aluno trouxe.&lt;/p&gt;",
    "seed": {
        "parameters": [
            {
                "name": "Q1",
                "label": "",
                "min": 2,
                "max": 12,
                "step": 1
            },
            {
                "name": "Q2",
                "label": "",
                "min": 2,
                "max": 12,
                "step": 1
            },
            {
                "name": "Q3",
                "label": "",
                "min": 2,
                "max": 12,
                "step": 1
            },
            {
                "name": "Q4",
                "label": "",
                "min": 2,
                "max": 12,
                "step": 1
            },
            {
                "name": "Q5",
                "label": "",
                "list": [
                    "Bruno",
                    "Juliana",
                    "Lucas",
                    "Nora",
                    "Marcelo",
                    "Simone"
                ]
            },
            {
                "name": "Q6",
                "label": "",
                "list": [
                    "Bruno",
                    "Juliana",
                    "Lucas",
                    "Nora",
                    "Marcelo",
                    "Simone"
                ]
            },
            {
                "name": "Q7",
                "label": "",
                "list": [
                    "Bruno",
                    "Juliana",
                    "Lucas",
                    "Nora",
                    "Marcelo",
                    "Simone"
                ]
            },
            {
                "name": "Q8",
                "label": "",
                "list": [
                    "Bruno",
                    "Juliana",
                    "Lucas",
                    "Nora",
                    "Marcelo",
                    "Simone"
                ]
            }
        ],
        "calculated": [
            {
                "name": "A1",
                "label": "{{function}}",
                "function": "{{Q4}}"
            },
            {
                "name": "A2",
                "label": "{{function}}",
                "function": "{{Q1}}"
            }
        ],
        "uniques": true
    },
    "algorithm": {
        "name": "calculateOperation",
        "template": "Cloze with text"
    }
}</t>
  </si>
  <si>
    <t>M4-EyP-4a</t>
  </si>
  <si>
    <t>Interpreta datos en pictogramas</t>
  </si>
  <si>
    <t>Este pictograma representa el número de coches estacionados en un aparcamiento según su color. Cada icono equivale a 5 coches. Indica si las siguientes afirmaciones son verdaderas o no.
Gráfico de Pictograma
Serie: {{Q1}}, {{Q2}}, {{Q3}}, {{Q4}}
Eje X : "{{Q5}}", "{{Q6}}", "{{Q7}}", "{{Q8}}"
Icono: Coche
Hay {{T1}} coches {{Q5}} aparcados.*
Hay {{T3}} coches {{Q7}} aparcados.*
Hay {{T2}} coches {{Q6}} aparcados.*
Hay {{T2}} coches {{Q5}} aparcados.
Hay {{Q4}} coches {{Q7}} aparcados.
Hay {{Q2}} coches {{Q6}} aparcados.
Hay {{Q4}} coches {{Q7}} aparcados.
Hay {{Q1}} coches {{Q3}} aparcados.
(Mostrar 3 afirmaciones y que 1 sean verdaderas)</t>
  </si>
  <si>
    <t>Q1-Q4 = List = 1, 2, 3, 4, 5
Q5 = List = "rojos", "negros", "blancos", "verdes"
Q6 = List = "rojos", "negros", "blancos", "verdes"
Q7 = List = "rojos", "negros", "blancos", "verdes"
Q8 = List = "rojos", "negros", "blancos", "verdes"</t>
  </si>
  <si>
    <t>T1 = {{Q1}}*5
T2 = {{Q2}}*5
T3 = {{Q3}}*5</t>
  </si>
  <si>
    <t>&lt;p&gt;Cada columna de iconos representa el número de coches de cada color.&lt;/p&gt;</t>
  </si>
  <si>
    <t>&lt;p&gt;Cada columna de iconos representa el número de coches de cada color.&lt;/p&gt;
A4 = &lt;p&gt;Hay {{T1}} coches {{Q5}} aparcados.&lt;/p&gt;
A5 = &lt;p&gt;Hay {{T3}} coches {{Q7}} aparcados.&lt;/p&gt;
A6 = &lt;p&gt;Hay {{T2}} coches {{Q6}} aparcados.&lt;/p&gt;
A7 = &lt;p&gt;Hay {{T3}} coches {{Q7}} aparcados.&lt;/p&gt;
A8 = &lt;p&gt;Hay {{T1}} coches {{Q7}} aparcados.&lt;/p&gt;</t>
  </si>
  <si>
    <t>{"id":"M4-EyP-4a-I-1","stimulus":"&lt;p&gt;Este pictograma representa o número de carros parados em um estacionamento de acordo com a cor de cada um. Cada ícone equivale a 5 carros. Indique se as seguintes afirmações são verdadeiras ou falsas.&lt;/p&gt;&lt;div style=\"display:flex; justify-content:center;\"&gt;&lt;div class=\"fr-chart\" data-chart='{\"type\": \"pictograph\", \"series\": [{\"img\": \"{{Q1.img}}\", \"value\":{{Q1}} },{\"img\": \"{{Q2.img}}\", \"value\":{{Q2}}},{\"img\": \"{{Q3.img}}\", \"value\":{{Q3}}},{\"img\": \"{{Q4.img}}\", \"value\":{{Q4}}}], \"labels\":[\"{{Q5}}\",\"{{Q6}}\",\"{{Q7}}\",\"{{Q8}}\"]}'&gt;&lt;/div&gt;&lt;/div&gt;","hint":"&lt;p&gt;Cada coluna de ícones representa o número de carros de cada cor.&lt;/p&gt;","feedback":"&lt;p&gt;Cada coluna de ícones representa o número de carros de cada cor.&lt;/p&gt;","seed":{"parameters":[{"name":"Q1","label":null,"img":"https://blueberry-assets.oneclick.es/M4_EyP_4a_1.svg","list":[2,3,4,5]},{"name":"Q2","label":null,"img":"https://blueberry-assets.oneclick.es/M4_EyP_4a_1.svg","list":[2,3,4,5]},{"name":"Q3","label":null,"img":"https://blueberry-assets.oneclick.es/M4_EyP_4a_1.svg","list":[2,3,4,5]},{"name":"Q4","label":null,"img":"https://blueberry-assets.oneclick.es/M4_EyP_4a_1.svg","list":[2,3,4,5]},{"name":"Q5","label":null,"list":["vermelhos","pretos","brancos","pratas"]},{"name":"Q6","label":null,"list":["vermelhos","pretos","brancos","pratas"]},{"name":"Q7","label":null,"list":["vermelhos","pretos","brancos","pratas"]},{"name":"Q8","label":null,"list":["vermelhos","pretos","brancos","pratas"]}],"calculated":[{"name":"T1","label":"{{function}}","function":"{{Q1}}*5","temp":true},{"name":"T2","label":"{{function}}","function":"{{Q2}}*5","temp":true},{"name":"T3","label":"{{function}}","function":"{{Q3}}*5","temp":true},{"name":"A1","label":"Há {{T1}} carros {{Q5}} estacionados."},{"name":"A2","label":"Há {{T3}} carros {{Q7}} estacionados."},{"name":"A3","label":"Há {{T2}} carros {{Q6}} estacionados."},{"name":"A4","label":"Há {{T2}} carros {{Q5}} estacionados.","incorrect":true,"feedback":"&lt;p&gt;Há {{T1}} carros {{Q5}} estacionados.&lt;/p&gt;"},{"name":"A5","label":"Há {{Q4}} carros {{Q7}} estacionados.","incorrect":true,"feedback":"&lt;p&gt;Há {{T3}} carros {{Q7}} estacionados.&lt;/p&gt;"},{"name":"A6","label":"Há {{Q2}} carros {{Q6}} estacionados.","incorrect":true,"feedback":"&lt;p&gt;Há {{T2}} carros {{Q6}} estacionados.&lt;/p&gt;"},{"name":"A7","label":"Há {{Q4}} carros {{Q7}} estacionados.","incorrect":true,"feedback":"&lt;p&gt;Há {{T3}} carros {{Q7}} estacionados.&lt;/p&gt;"},{"name":"A8","label":"Há {{Q1}} carros {{Q7}} estacionados.","incorrect":true,"feedback":"&lt;p&gt;Há {{T1}} carros {{Q7}} estacionados.&lt;/p&gt;"}],"uniques":true},"algorithm":{"name":"trueFalse","template":"Choice matrix – inline","params":{"countCorrect":1,"countIncorrect":2,"showCheckIcon":false,"options":["Verdadeira","Falsa"]}}}</t>
  </si>
  <si>
    <t>Este pictograma refleja cuántos miembros de un club deportivo realizan cada actividad. Cada icono equivale a 10 personas. Indica si las siguientes afirmaciones son verdaderas o no.
Gráfico de Pictograma
Serie: {{Q1}}, {{Q2}}, {{Q3}}, {{Q4}}
Eje X : "{{Q5}}", "{{Q6}}", "{{Q7}}", "{{Q8}}"
Icono: Muñequito de persona
{{T1}} personas practican {{Q1}}.*
{{T2}} personas practican {{Q2}}.*
{{T3}} personas practican {{Q3}}.*
{{T4}} personas practican {{Q4}}.*
{{T1}} personas practican {{Q2}}.
{{T1}} personas practican {{Q3}}.
{{T2}} personas practican {{Q1}}.
{{T2}} personas practican {{Q4}}.
{{T3}} personas practican {{Q1}}.
{{T3}} personas practican {{Q2}}.
{{T4}} personas practican {{Q2}}.
{{T4}} personas practican {{Q3}}.
Mostrar 4 afirmaciones, 2 verdaderas.</t>
  </si>
  <si>
    <t>Q1-Q4 = List = 1, 2, 3, 4, 5
Q5 = List = "baloncesto", "fútbol", "tenis", "bádminton"
Q6 = List = "baloncesto", "fútbol", "tenis", "bádminton"
Q7 = List = "baloncesto", "fútbol", "tenis", "bádminton"
Q8 = List = "baloncesto", "fútbol", "tenis", "bádminton"</t>
  </si>
  <si>
    <t>T1 = {{Q1}}*10
T2 = {{Q2}}*10
T3 = {{Q3}}*10
T4 = {{Q4}}*10</t>
  </si>
  <si>
    <t>&lt;p&gt;Cada columna de iconos representa el número de personas que se dedica a un deporte.&lt;/p&gt;</t>
  </si>
  <si>
    <t>{"id":"M4-EyP-4a-I-2","stimulus":"&lt;p&gt;Este pictograma representa quantos membros de um clube esportivo realizam cada atividade. Cada ícone equivale a 10 pessoas. Indique se as seguintes afirmações são verdadeiras ou falsas.&lt;/p&gt;&lt;div style=\"display:flex; justify-content:center;\"&gt;&lt;div class=\"fr-chart\" data-chart='{\"type\": \"pictograph\", \"series\": [{\"img\": \"{{Q1.img}}\", \"value\":{{Q1}} },{\"img\": \"{{Q2.img}}\", \"value\":{{Q2}}},{\"img\": \"{{Q3.img}}\", \"value\":{{Q3}}},{\"img\": \"{{Q4.img}}\", \"value\":{{Q4}}}], \"labels\":[\"{{Q5}}\",\"{{Q6}}\",\"{{Q7}}\",\"{{Q8}}\"]}'&gt;&lt;/div&gt;&lt;/div&gt;","hint":"&lt;p&gt;Cada coluna de ícones representa o número de pessoas que realizam o esporte.&lt;/p&gt;","feedback":"&lt;p&gt;Cada coluna de ícones representa o número de pessoas que realizam o esporte.&lt;/p&gt;","seed":{"parameters":[{"name":"Q1","label":null,"img":"https://blueberry-assets.oneclick.es/M4_EyP_4a_2.svg","list":[1,2,3,4,5]},{"name":"Q2","label":null,"img":"https://blueberry-assets.oneclick.es/M4_EyP_4a_2.svg","list":[1,2,3,4,5]},{"name":"Q3","label":null,"img":"https://blueberry-assets.oneclick.es/M4_EyP_4a_2.svg","list":[1,2,3,4,5]},{"name":"Q4","label":null,"img":"https://blueberry-assets.oneclick.es/M4_EyP_4a_2.svg","list":[1,2,3,4,5]},{"name":"Q5","label":null,"list":["basquete","futebol","tênis","vôlei"]},{"name":"Q6","label":null,"list":["basquete","futebol","tênis","vôlei"]},{"name":"Q7","label":null,"list":["basquete","futebol","tênis","vôlei"]},{"name":"Q8","label":null,"list":["basquete","futebol","tênis","vôlei"]}],"calculated":[{"name":"T1","label":"{{function}}","function":"{{Q1}}*10","temp":true},{"name":"T2","label":"{{function}}","function":"{{Q2}}*10","temp":true},{"name":"T3","label":"{{function}}","function":"{{Q3}}*10","temp":true},{"name":"T4","label":"{{function}}","function":"{{Q4}}*10","temp":true},{"name":"A1","label":"{{T1}} pessoas praticam {{Q5}}."},{"name":"A2","label":"{{T2}} pessoas praticam {{Q6}}."},{"name":"A3","label":"{{T3}} pessoas praticam {{Q7}}."},{"name":"A4","label":"{{T4}} pessoas praticam {{Q8}}."},{"name":"A5","label":"{{T1}} pessoas praticam {{Q6}}.","incorrect":true},{"name":"A6","label":"{{T1}} pessoas praticam {{Q7}}.","incorrect":true},{"name":"A7","label":"{{T2}} pessoas praticam {{Q5}}.","incorrect":true},{"name":"A8","label":"{{T2}} pessoas praticam {{Q8}}.","incorrect":true},{"name":"A9","label":"{{T3}} pessoas praticam {{Q5}}.","incorrect":true},{"name":"A10","label":"{{T3}} pessoas praticam {{Q6}}.","incorrect":true},{"name":"A11","label":"{{T4}} pessoas praticam {{Q6}}.","incorrect":true},{"name":"A12","label":"{{T4}} pessoas praticam {{Q7}}.","incorrect":true}],"uniques":true},"algorithm":{"name":"trueFalse","template":"Choice matrix – inline","params":{"countCorrect":2,"countIncorrect":2,"showCheckIcon":false,"options":["Verdadeira","Falsa"]}}}</t>
  </si>
  <si>
    <t>Después de un viaje a {{Q1}}, tres amigos han apuntado el número de fotos que han tomado en un gráfico como este. Cada icono equivale a 20 fotografías. Indica si las siguientes afirmaciones son verdaderas o no.
Gráfico de Pictograma
Serie: {{Q2}}, {{Q3}}, {{Q4}}
Eje X : "Javier", "Isabel", "Pilar"
Icono: Cámara de fotos
Javier ha tomado {{T1}} fotos.*
Isabel ha tomado {{T2}} fotos.*
Pilar ha tomado {{T3}} fotos.*
Javier ha tomado {{Q1}} fotos.
Javier ha tomado {{T3}} fotos.
Isabel ha tomado {{Q2}} fotos.
Isabel ha tomado {{T1}} fotos.
Pilar ha tomado {{Q3}} fotos.
Pilar ha tomado {{T2}} fotos.
(Se ven 3, 1 correcta)</t>
  </si>
  <si>
    <t>Q1 = List = Viena, Roma, París
Q2-Q4 = List = 1, 2, 3, 4, 5</t>
  </si>
  <si>
    <t>T1 = {{Q1}}*20
T2 = {{Q2}}*20
T3 = {{Q3}}*20</t>
  </si>
  <si>
    <t>&lt;p&gt;Cada columna de iconos representa el número de fotografías que ha tomado cada amigo.&lt;/p&gt;</t>
  </si>
  <si>
    <t>{"id":"M4-EyP-4a-I-3","stimulus":"&lt;p&gt;Depois de uma viagem a {{Q1}}, três amigos registraram o número de fotos que tiraram em um gráfico como este. Cada ícone equivale a 20 fotografias. Indique se as seguintes afirmações são verdadeiras ou falsas.&lt;/p&gt;&lt;div style=\"display:flex; justify-content:center;\"&gt;&lt;div class=\"fr-chart\" data-chart='{\"type\": \"pictograph\", \"series\": [{\"img\": \"{{Q2.img}}\", \"value\":{{Q2}}},{\"img\": \"{{Q3.img}}\", \"value\":{{Q3}}},{\"img\": \"{{Q4.img}}\", \"value\":{{Q4}}}], \"labels\":[\"Javier\",\"Isabel\",\"Patrícia\"]}'&gt;&lt;/div&gt;&lt;/div&gt;","hint":"&lt;p&gt;Cada coluna de ícones representa o número de fotos que cada amigo tirou.&lt;/p&gt;","feedback":"&lt;p&gt;Cada coluna de ícones representa o número de fotos que cada amigo tirou.&lt;/p&gt;","seed":{"parameters":[{"name":"Q1","label":null,"list":["Viena","Roma","Paris"]},{"name":"Q2","label":null,"img":"https://blueberry-assets.oneclick.es/M4_EyP_4a_3.svg","list":[1,2,3,4,5]},{"name":"Q3","label":null,"img":"https://blueberry-assets.oneclick.es/M4_EyP_4a_3.svg","list":[1,2,3,4,5]},{"name":"Q4","label":null,"img":"https://blueberry-assets.oneclick.es/M4_EyP_4a_3.svg","list":[1,2,3,4,5]}],"calculated":[{"name":"T1","label":"{{function}}","function":"{{Q2}}*20","temp":true},{"name":"T2","label":"{{function}}","function":"{{Q3}}*20","temp":true},{"name":"T3","label":"{{function}}","function":"{{Q4}}*20","temp":true},{"name":"A1","label":"Javier tirou {{T1}} fotos."},{"name":"A2","label":"Isabel tirou {{T2}} fotos."},{"name":"A3","label":"Patrícia tirou {{T3}} fotos."},{"name":"A4","label":"Javier tirou {{Q2}} fotos.","incorrect":true},{"name":"A5","label":"Javier tirou {{T3}} fotos.","incorrect":true},{"name":"A6","label":"Isabel tirou {{Q3}} fotos.","incorrect":true},{"name":"A7","label":"Isabel tirou {{T1}} fotos.","incorrect":true},{"name":"A8","label":"Patrícia tirou {{Q4}} fotos.","incorrect":true},{"name":"A9","label":"Patrícia tirou {{T2}} fotos.","incorrect":true}],"uniques":true},"algorithm":{"name":"trueFalse","template":"Choice matrix – inline","params":{"countCorrect":1,"countIncorrect":2,"showCheckIcon":false,"options":["Verdadeira","Falsa"]}}}</t>
  </si>
  <si>
    <t>David ha apuntado en un pictograma como este el número de estrellas fugaces que ha visto durante una semana. Completa las siguientes afirmaciones.
Gráfico de Pictograma 
Serie: {{Q1}}, {{Q2}}, {{Q3}}, {{Q4}}, {{Q5}}
Eje X : "Lunes", "Martes", "Miércoles", "Jueves", "Viernes"
Icono: Estrella</t>
  </si>
  <si>
    <t>Vio {{A1}} estrellas el día en el que más observó y {{A2}} el día que menos.</t>
  </si>
  <si>
    <t>Q1-Q7 = List = 2, 3, 4, 5, 6
uniques: false</t>
  </si>
  <si>
    <t>A1=math.max({{Q1}},{{Q2}},{{Q3}},{{Q4}},{{Q5}})
A1=math.min({{Q1}},{{Q2}},{{Q3}},{{Q4}},{{Q5}})</t>
  </si>
  <si>
    <t>&lt;p&gt;Cada columna de iconos representa el número de estrellas que vio en un día.&lt;/p&gt;</t>
  </si>
  <si>
    <t>{"id":"M4-EyP-4a-E-1","stimulus":"&lt;p&gt;Giovani registrou em um pictograma como este o número de estrelas cadentes que viu durante uma semana. Complete as seguintes afirmações.&lt;/p&gt;&lt;div style=\"display:flex; justify-content:center;\"&gt;&lt;div class=\"fr-chart\" data-chart='{\"type\": \"pictograph\", \"series\": [{\"img\": \"{{Q1.img}}\", \"value\":{{Q1}}},{\"img\": \"{{Q2.img}}\", \"value\":{{Q2}}},{\"img\": \"{{Q3.img}}\", \"value\":{{Q3}}},{\"img\": \"{{Q4.img}}\", \"value\":{{Q4}}},{\"img\": \"{{Q5.img}}\", \"value\":{{Q5}}}], \"labels\":[\"Segunda-feira\",\"Terça-feira\",\"Quarta-feira\",\"Quinta-feira\",\"Sexta-feira\"]}'&gt;&lt;/div&gt;&lt;/div&gt;","template":"&lt;p&gt;Ele viu {{response}} estrelas no dia em que observou mais ocorrências e {{response}} no dia em que observou menos.&lt;/p&gt;","hint":"&lt;p&gt;Cada coluna de ícones representa o número de estrelas que Giovani viu em um dia.&lt;/p&gt;","feedback":"&lt;p&gt;Cada coluna de ícones representa o número de estrelas que Giovani viu em um dia.&lt;/p&gt;","seed":{"parameters":[{"name":"Q1","label":null,"img":"https://blueberry-assets.oneclick.es/M4_EyP_4a_4.svg","list":[1,2,3,4,5,6]},{"name":"Q2","label":null,"img":"https://blueberry-assets.oneclick.es/M4_EyP_4a_4.svg","list":[1,2,3,4,5,6]},{"name":"Q3","label":null,"img":"https://blueberry-assets.oneclick.es/M4_EyP_4a_4.svg","list":[1,2,3,4,5,6]},{"name":"Q4","label":null,"img":"https://blueberry-assets.oneclick.es/M4_EyP_4a_4.svg","list":[1,2,3,4,5,6]},{"name":"Q5","label":null,"img":"https://blueberry-assets.oneclick.es/M4_EyP_4a_4.svg","list":[1,2,3,4,5,6]}],"calculated":[{"name":"A1","label":"{{function}}","function":"math.max({{Q1}},{{Q2}},{{Q3}},{{Q4}},{{Q5}})"},{"name":"A2","label":"{{function}}","function":"math.min({{Q1}},{{Q2}},{{Q3}},{{Q4}},{{Q5}})"}],"uniques":false},"algorithm":{"name":"calculateOperation","params":{"method":"equivLiteral","keyboard":"NUMERICAL"}}}</t>
  </si>
  <si>
    <t>Este gráfico representa el número de viajes en los que el padre de Andrea utiliza el coche durante la semana. Cada icono representa 3 viajes. Completa las siguientes oraciones.
Serie: {{Q1}}, {{Q2}}, {{Q3}}, {{Q4}}, {{Q5}}
Eje X : "Lunes", "Martes", "Miércoles", "Jueves", "Viernes"
Icono: coche</t>
  </si>
  <si>
    <t>Los lunes utiliza el coche {{A1}} veces.
Los jueves utiliza el coche {{A2}} veces.</t>
  </si>
  <si>
    <t>Q1-Q5 = List = 2, 3, 4, 5, 6
uniques: false</t>
  </si>
  <si>
    <t xml:space="preserve">A1 = {{Q1}}*3
A2 = {{Q4}}*3
</t>
  </si>
  <si>
    <t>&lt;p&gt;Cada columna de iconos representa el número de viajes que el padre de Andrea realiza en un día.&lt;/p&gt;</t>
  </si>
  <si>
    <t>{"id":"M4-EyP-4a-E-2","stimulus":"&lt;p&gt;Este gráfico representa o número de viagens em que o pai de Alice usa o carro durante a semana. Cada ícone representa 3 viagens. Complete as seguintes frases.&lt;/p&gt;&lt;div style=\"display:flex; justify-content:center;\"&gt;&lt;div class=\"fr-chart\" data-chart='{\"type\": \"pictograph\", \"series\": [{\"img\": \"{{Q1.img}}\", \"value\":{{Q1}}},{\"img\": \"{{Q2.img}}\", \"value\":{{Q2}}},{\"img\": \"{{Q3.img}}\", \"value\":{{Q3}}},{\"img\": \"{{Q4.img}}\", \"value\":{{Q4}}},{\"img\": \"{{Q5.img}}\", \"value\":{{Q5}}}], \"labels\":[\"Segunda-feira\",\"Terça-feira\",\"Quarta-feira\",\"Quinta-feira\",\"Sexta-feira\"]}'&gt;&lt;/div&gt;&lt;/div&gt;","template":"&lt;p&gt;Às segundas ele usa o carro {{response}} vezes.&lt;/p&gt;&lt;p&gt;Às quintas ele usa o carro {{response}} vezes.&lt;/p&gt;","hint":"&lt;p&gt;Cada coluna de ícones representa o número de viagens com carro que o pai de Alice faz em um dia.&lt;/p&gt;","feedback":"&lt;p&gt;Cada coluna de ícones representa o número de viagens com carro que o pai de Alice faz em um dia.&lt;/p&gt;","seed":{"parameters":[{"name":"Q1","label":null,"img":"https://blueberry-assets.oneclick.es/M4_EyP_4a_1.svg","list":[1,2,3,4,5,6]},{"name":"Q2","label":null,"img":"https://blueberry-assets.oneclick.es/M4_EyP_4a_1.svg","list":[1,2,3,4,5,6]},{"name":"Q3","label":null,"img":"https://blueberry-assets.oneclick.es/M4_EyP_4a_1.svg","list":[1,2,3,4,5,6]},{"name":"Q4","label":null,"img":"https://blueberry-assets.oneclick.es/M4_EyP_4a_1.svg","list":[1,2,3,4,5,6]},{"name":"Q5","label":null,"img":"https://blueberry-assets.oneclick.es/M4_EyP_4a_1.svg","list":[1,2,3,4,5,6]}],"calculated":[{"name":"A1","label":"{{function}}","function":"{{Q1}}*3"},{"name":"A2","label":"{{function}}","function":"{{Q4}}*3"}],"uniques":false},"algorithm":{"name":"calculateOperation","params":{"method":"equivLiteral","keyboard":"NUMERICAL"}}}</t>
  </si>
  <si>
    <t>{{Q4}}, {{Q5}} y {{Q6}} han creado este gráfico para apuntar cuántas frutas comen a lo largo de la semana. Cada icono representa 2 piezas de fruta. Completa las siguientes afirmaciones.
Gráfico de Pictograma
Serie: {{Q1}}, {{Q2}}, {{Q3}}, 
Eje X : "{{Q4}}", "{{Q5}}", "{{Q6}}"
Icono: Manzana</t>
  </si>
  <si>
    <t>{{Q4}} come {{A1}} piezas de fruta a la semana.
{{Q5}} come {{A2}} piezas de fruta a la semana.
{{Q6}} come {{A3}} piezas de fruta a la semana.</t>
  </si>
  <si>
    <t>Q1-Q3 = Mín = 3;Máx =5; Step= 1
Q4 = List = "David", "Gloria", "Óscar", "Beatriz"
Q5 = List = "David", "Gloria", "Óscar", "Beatriz"
Q6 = List = "David", "Gloria", "Óscar", "Beatriz"</t>
  </si>
  <si>
    <t xml:space="preserve">A1 = {{Q1}}*2
A2 = {{Q2}}*2
A3 = {{Q3}}*2
</t>
  </si>
  <si>
    <t>&lt;p&gt;Cada columna de iconos representa el número de piezas de frutas que comen a la semana.&lt;/p&gt;</t>
  </si>
  <si>
    <t>{"id":"M4-EyP-4a-E-3","stimulus":"&lt;p&gt;{{Q4}}, {{Q5}} e {{Q6}} criaram este gráfico para registrar quantas frutas eles comem durante a semana. Cada ícone representa 2 porções de fruta. Complete as seguintes afirmações.&lt;/p&gt;&lt;div style=\"display:flex; justify-content:center;\"&gt;&lt;div class=\"fr-chart\" data-chart='{\"type\": \"pictograph\", \"series\": [{\"img\": \"{{Q1.img}}\", \"value\":{{Q1}}},{\"img\": \"{{Q2.img}}\", \"value\":{{Q2}}},{\"img\": \"{{Q3.img}}\", \"value\":{{Q3}}}], \"labels\":[\"{{Q4}}\",\"{{Q5}}\",\"{{Q6}}\"]}'&gt;&lt;/div&gt;&lt;/div&gt;","template":"&lt;p&gt;{{Q4}} come {{response}} porções de fruta por semana.&lt;/p&gt;&lt;p&gt;{{Q5}} come {{response}} porções de fruta por semana.&lt;/p&gt;&lt;p&gt;{{Q6}} come {{response}} porções de fruta por semana.&lt;/p&gt;","hint":"&lt;p&gt;Cada coluna de ícones representa o número de porções de frutas que eles comem por semana.&lt;/p&gt;","feedback":"&lt;p&gt;Cada coluna de ícones representa o número de porções de frutas que eles comem por semana.&lt;/p&gt;","seed":{"parameters":[{"name":"Q1","label":null,"img":"https://blueberry-assets.oneclick.es/M4_EyP_4a_5.svg","min":3,"max":5,"step":1},{"name":"Q2","label":null,"img":"https://blueberry-assets.oneclick.es/M4_EyP_4a_5.svg","min":3,"max":5,"step":1},{"name":"Q3","label":null,"img":"https://blueberry-assets.oneclick.es/M4_EyP_4a_5.svg","min":3,"max":5,"step":1},{"name":"Q4","label":null,"list":["Denis","Gabriela","Oscar","Beatriz"]},{"name":"Q5","label":null,"list":["Denis","Gabriela","Oscar","Beatriz"]},{"name":"Q6","label":null,"list":["Denis","Gabriela","Oscar","Beatriz"]}],"calculated":[{"name":"A1","label":"{{function}}","function":"{{Q1}}*2"},{"name":"A2","label":"{{function}}","function":"{{Q2}}*2"},{"name":"A3","label":"{{function}}","function":"{{Q3}}*2"}],"uniques":true},"algorithm":{"name":"calculateOperation","params":{"method":"equivLiteral","keyboard":"NUMERICAL"}}}</t>
  </si>
  <si>
    <t>M4-EyP-4b</t>
  </si>
  <si>
    <t>Elabora pictogramas</t>
  </si>
  <si>
    <t>&lt;p&gt;Una biblioteca ha apuntado en la siguiente tabla el número de libros de cada género que ha comprado esta semana. Completa el pictograma a partir de esa información. Ten en cuenta que cada icono representa &lt;u&gt;2 libros&lt;/u&gt;.&lt;/p&gt;</t>
  </si>
  <si>
    <t>Pictograph</t>
  </si>
  <si>
    <t>&lt;p&gt;Marca en el gráfico los libros que han comprado de cada tipo.&lt;/p&gt;</t>
  </si>
  <si>
    <t>&lt;p&gt;En un pictograma, cada columna de iconos representa una cantidad.&lt;/p&gt;</t>
  </si>
  <si>
    <t>{
    "id": "M4-EyP-4b-I-1",
    "stimulus": "&lt;p&gt;Uma biblioteca registrou na tabela a seguir o número de livros por gênero que comprou nesta semana. Complete o pictograma com essas informações sabendo que cada ícone representa &lt;u&gt;2 livros&lt;/u&gt;.&lt;/p&gt;",
    "hint": "&lt;p&gt;Marque no gráfico os livros que foram comprados de cada gênero.&lt;/p&gt;",
    "feedback": "&lt;p&gt;Em um pictograma, cada coluna de ícones representa uma quantidade.&lt;/p&gt;",
    "seed": {
        "parameters": [
            {
                "name": "Q1",
                "label": "Romance",
                "img": "https://blueberry-assets.oneclick.es/M5_EyP_6a_8.svg",
                "min": 1,
                "max": 8,
                "step": 1
            },
            {
                "name": "Q2",
                "label": "Poesia",
                "img": "https://blueberry-assets.oneclick.es/M5_EyP_6a_8.svg",
                "min": 1,
                "max": 8,
                "step": 1
            },
            {
                "name": "Q3",
                "label": "Teatro",
                "img": "https://blueberry-assets.oneclick.es/M5_EyP_6a_8.svg",
                "min": 1,
                "max": 8,
                "step": 1
            }
        ],
        "uniques": true
    },
    "algorithm": {
        "name": "pictograph",
        "params": {
            "labelY": "",
            "labelX": "Livros",
            "tableEnable": true,
            "tablePosition": "LEFT",
            "multiplier": 2
        }
    }
}</t>
  </si>
  <si>
    <t>&lt;p&gt;Álvaro ha apuntado las manzanas que ha recogido de los árboles de su finca en tres días diferentes. Completa el pictograma a partir de esa información. Ten en cuenta que cada icono representa &lt;u&gt;4 manzanas&lt;/u&gt;.&lt;/p&gt;</t>
  </si>
  <si>
    <t>&lt;p&gt;Marca en el gráfico las manzanas que ha recolectado de cada árbol.&lt;/p&gt;</t>
  </si>
  <si>
    <t>{
    "id": "M4-EyP-4b-I-2",
    "stimulus": "&lt;p&gt;Eduardo anotou as maçãs que colheu das árvores de sua fazenda em três dias diferentes. Complete o pictograma com essas informações sabendo que cada ícone representa &lt;u&gt;4 maçãs&lt;/u&gt;.&lt;/p&gt;",
    "hint": "&lt;p&gt;Marque no gráfico as maçãs que Eduardo colheu das árvores.&lt;/p&gt;",
    "feedback": "&lt;p&gt;Em um pictograma, cada coluna de ícones representa uma quantidade.&lt;/p&gt;",
    "seed": {
        "parameters": [
            {
                "name": "Q1",
                "label": "Segunda-feira",
                "img": "https://blueberry-assets.oneclick.es/M5_EyP_6a_4.svg",
                "min": 1,
                "max": 8,
                "step": 1
            },
            {
                "name": "Q2",
                "label": "Terça-feira",
                "img": "https://blueberry-assets.oneclick.es/M5_EyP_6a_4.svg",
                "min": 1,
                "max": 8,
                "step": 1
            },
            {
                "name": "Q3",
                "label": "Quarta-feira",
                "img": "https://blueberry-assets.oneclick.es/M5_EyP_6a_4.svg",
                "min": 1,
                "max": 8,
                "step": 1
            }
        ],
        "uniques": true
    },
    "algorithm": {
        "name": "pictograph",
        "params": {
            "labelY": "",
            "labelX": "Maçãs",
            "tableEnable": true,
            "tablePosition": "LEFT",
            "multiplier": 4
        }
    }
}</t>
  </si>
  <si>
    <t>&lt;p&gt;En una tienda de pantalones han anotado en una tabla lo que ha vendido en un día cada uno de sus trabajadores. Completa el pictograma a partir de esta información. Ten en cuenta que cada icono representa &lt;u&gt;3 pantalones&lt;/u&gt;.&lt;/p&gt;</t>
  </si>
  <si>
    <t>&lt;p&gt;Marca en el gráfico los pantalones que ha vendido cada trabajador.&lt;/p&gt;</t>
  </si>
  <si>
    <t>{
    "id": "M4-EyP-4b-I-3",
    "stimulus": "&lt;p&gt;Uma loja de calças registrou em uma tabela o que cada um de seus empregados vendeu em um dia. Complete o pictograma com essas informações sabendo que cada ícone representa &lt;u&gt;3 calças&lt;/u&gt;.&lt;/p&gt;",
    "hint": "&lt;p&gt;Marque no gráfico o número de calças vendidas por cada empregado.&lt;/p&gt;",
    "feedback": "&lt;p&gt;Em um pictograma, cada coluna de ícones representa uma quantidade.&lt;/p&gt;",
    "seed": {
        "parameters": [
            {
                "name": "Q1",
                "label": "Melissa",
                "img": "https://blueberry-assets.oneclick.es/M4_EyP_4b_1.svg",
                "min": 1,
                "max": 8,
                "step": 1
            },
            {
                "name": "Q2",
                "label": "Gustavo",
                "img": "https://blueberry-assets.oneclick.es/M4_EyP_4b_1.svg",
                "min": 1,
                "max": 8,
                "step": 1
            },
            {
                "name": "Q3",
                "label": "Sonia",
                "img": "https://blueberry-assets.oneclick.es/M4_EyP_4b_1.svg",
                "min": 1,
                "max": 8,
                "step": 1
            }
        ],
        "uniques": true
    },
    "algorithm": {
        "name": "pictograph",
        "params": {
            "labelY": "",
            "labelX": "Calças",
            "tableEnable": true,
            "tablePosition": "LEFT",
            "multiplier": 3
        }
    }
}</t>
  </si>
  <si>
    <t>M4-EyP-5a</t>
  </si>
  <si>
    <t>Interpreta gráficos de sectores</t>
  </si>
  <si>
    <t>Este gráfico representa los países de nacimiento de los niños de un campamento. Obsérvalo e indica si las siguientes afirmaciones son verdaderas o no.
Gráfica:
Serie: {{Q1}}, {{Q2}}, {{Q3}}, {{Q4}}
Leyenda: "{{Q5}}", "{{Q6}}", "{{Q7}}", "{{Q8}}"
El país de nacimiento de más niños es {{Q5}}.*
El país de nacimiento de menos niños es {{Q8}}.*
El país de nacimiento de más niños es {{Q6}}.
El país de nacimiento de más niños es {{Q7}}.
El país de nacimiento de más niños es {{Q8}}.
El país de nacimiento de menos niños es {{Q5}}.
El país de nacimiento de menos niños es {{Q6}}.
El país de nacimiento de menos niños es {{Q7}}.
3 opciones, 1 verdadera</t>
  </si>
  <si>
    <t>Q1 = List = 12, 13, 14, 15
Q2 = List = 5, 6, 7, 8, 9, 10, 11
Q3 = List = 5, 6, 7, 8, 9, 10, 11
Q4 = List = 1, 2, 3, 4
Q5 = List = España, Francia, Italia, Estados Unidos
Q6 = List = España, Francia, Italia, Estados Unidos
Q7 = List = España, Francia, Italia, Estados Unidos
Q8 = List = España, Francia, Italia, Estados Unidos</t>
  </si>
  <si>
    <t>&lt;p&gt;Cada sector del gráfico representa el número de niños de un país.&lt;/p&gt;</t>
  </si>
  <si>
    <t>{"id":"M4-EyP-5a-I-1","stimulus":"&lt;p&gt;Este gráfico representa os países de nascimento das crianças que estão passando férias em um acampamento. Observe os dados e indique se as seguintes afirmações são verdadeiras ou falsas.&lt;/p&gt;&lt;div style=\"display:flex; justify-content:center;\"&gt;&lt;div class=\"fr-chart ct-chart ct-minor-seventh\" data-chart='{\"type\": \"pie\", \"series\": [{{Q1}},{{Q2}},{{Q3}}, {{Q4}}], \"labels\":[\"{{Q5}}\",\"{{Q6}}\",\"{{Q7}}\",\"{{Q8}}\"]}'&gt;&lt;/div&gt;&lt;/div&gt;","hint":"&lt;p&gt;Cada setor do gráfico representa o número de crianças de um país.&lt;/p&gt;","feedback":"&lt;p&gt;Cada setor do gráfico representa o número de crianças de um país.&lt;/p&gt;","seed":{"parameters":[{"name":"Q1","label":"","list":[12,13,14,15]},{"name":"Q2","label":"","list":[5,6,7,8,9,10,11]},{"name":"Q3","label":"","list":[5,6,7,8,9,10,11]},{"name":"Q4","label":"","list":[1,2,3,4]},{"name":"Q5","label":"","list":["Espanha","Argentina","Brasil","Estados Unidos"]},{"name":"Q6","label":"","list":["Espanha","Argentina","Brasil","Estados Unidos"]},{"name":"Q7","label":"","list":["Espanha","Argentina","Brasil","Estados Unidos"]},{"name":"Q8","label":"","list":["Espanha","Argentina","Brasil","Estados Unidos"]}],"calculated":[{"name":"A1","label":"O país de nascimento do maior número de crianças é {{Q5}}."},{"name":"A2","label":"O país de nascimento do menor número de crianças é {{Q8}}."},{"name":"A3","label":"O país de nascimento do maior número de crianças é {{Q6}}.","incorrect":true},{"name":"A4","label":"O país de nascimento do maior número de crianças é {{Q7}}.","incorrect":true},{"name":"A5","label":"O país de nascimento do maior número de crianças é {{Q8}}.","incorrect":true},{"name":"A6","label":"O país de nascimento do menor número de crianças é {{Q5}}.","incorrect":true},{"name":"A7","label":"O país de nascimento do menor número de crianças é {{Q6}}.","incorrect":true},{"name":"A8","label":"O país de nascimento do menor número de crianças é {{Q7}}.","incorrect":true}],"uniques":true},"algorithm":{"name":"trueFalse","template":"Choice matrix – inline","params":{"countCorrect":1,"countIncorrect":2,"showCheckIcon":false,"options":["Verdadeiro","Falso"]}}}</t>
  </si>
  <si>
    <t>Este gráfico representa el número de libros que ha leído Leyre de diferentes géneros. Indica si las siguientes afirmaciones son verdaderas o no.
Gráfica:
Serie: {{Q1}}, {{Q2}}, {{Q3}}
Leyenda: "{{Q4}}", "{{Q5}}", "{{Q6}}"
El género que ha leído menos es el de {{Q5}}.*
El género que ha leído más es el de {{Q4}}.*
El género que ha leído menos es el de {{Q4}}.
El género que ha leído menos es el de {{Q6}}.
El género que ha leído más es el de {{Q5}}.
El género que ha leído más es el de {{Q6}}.
3 opciones, 1 verdadera</t>
  </si>
  <si>
    <t>Q1 = List = 11, 12, 13, 14
Q2 = List = 1, 2, 3, 4
Q3 = List = 6, 7, 8, 9
Q4 = List = aventura, misterio, fantasía
Q5 = List = aventura, misterio, fantasía
Q6 = List = aventura, misterio, fantasía</t>
  </si>
  <si>
    <t>&lt;p&gt;Cada sector del gráfico representa al número de libros que ha leído Leyre de cada género.&lt;/p&gt;</t>
  </si>
  <si>
    <t>&lt;p&gt;Cada sector del gráfico representa al número de libros que ha leído Leyre de cada género.&lt;/p&gt;
A3 = &lt;p&gt;El menos leído es {{Q5}}.&lt;/p&gt;
A4 = &lt;p&gt;El menos leído es {{Q5}}.&lt;/p&gt;
A5 = &lt;p&gt;El más leído es {{Q4}}.&lt;/p&gt;
A6 = &lt;p&gt;El más leído es {{Q4}}.&lt;/p&gt;</t>
  </si>
  <si>
    <t>{"id":"M4-EyP-5a-I-2","stimulus":"&lt;p&gt;Este gráfico representa o número de livros que Samira leu de diferentes gêneros. Indique se as seguintes afirmações são verdadeiras ou falsas.&lt;/p&gt;&lt;div style=\"display:flex; justify-content:center;\"&gt;&lt;div class=\"fr-chart ct-chart ct-minor-seventh\" data-chart='{\"type\": \"pie\", \"series\": [{{Q1}},{{Q2}},{{Q3}}], \"labels\":[\"{{Q4}}\",\"{{Q5}}\",\"{{Q6}}\"]}'&gt;&lt;/div&gt;&lt;/div&gt;","hint":"&lt;p&gt;Cada setor do gráfico representa a quantidade de livros que Samira leu de cada gênero.&lt;/p&gt;","feedback":"&lt;p&gt;Cada setor do gráfico representa a quantidade de livros que Samira leu de cada gênero.&lt;/p&gt;","seed":{"parameters":[{"name":"Q1","label":"","list":[11,12,13,14]},{"name":"Q2","label":"","list":[1,2,3,4]},{"name":"Q3","label":"","list":[6,7,8,9]},{"name":"Q4","label":"","list":["aventura","mistério","fantasia"]},{"name":"Q5","label":"","list":["aventura","mistério","fantasia"]},{"name":"Q6","label":"","list":["aventura","mistério","fantasia"]}],"calculated":[{"name":"A1","label":"O gênero que ela leu menos foi de {{Q5}}."},{"name":"A2","label":"O gênero que ela leu mais foi de {{Q4}}."},{"name":"A3","label":"O gênero que ela leu menos foi de {{Q4}}.","incorrect":true,"feedback":"&lt;p&gt;O menos lido foi {{Q5}}.&lt;/p&gt;"},{"name":"A4","label":"O gênero que ela leu menos foi de {{Q6}}.","incorrect":true,"feedback":"&lt;p&gt;O menos lido foi {{Q5}}.&lt;/p&gt;"},{"name":"A5","label":"O gênero que ela leu mais foi de {{Q5}}.","incorrect":true,"feedback":"&lt;p&gt;O mais lido foi {{Q4}}.&lt;/p&gt;"},{"name":"A6","label":"O gênero que ela leu mais foi de {{Q6}}.","incorrect":true,"feedback":"&lt;p&gt;O mais lido foi {{Q4}}.&lt;/p&gt;"}],"uniques":true},"algorithm":{"name":"trueFalse","template":"Choice matrix – inline","params":{"countCorrect":1,"countIncorrect":2,"showCheckIcon":false,"options":["Verdadeira","Falsa"]}}}</t>
  </si>
  <si>
    <t>En este gráfico se han registrado las estaciones del año durante las que nacieron un grupo de amigos. Indica si las siguientes afirmaciones son verdaderas o no.
Gráfica:
Serie: {{Q1}}, {{Q2}}, {{Q3}}, {{Q4}}
Leyenda: "{{Q5}}", "{{Q6}}", "{{Q7}}", "{{Q8}}"
Nacieron más amigos en {{Q1}}.*
Nacieron menos amigos en {{Q3}}.*
Nacieron más amigos en {{Q2}}.
Nacieron más amigos en {{Q3}}.
Nacieron más amigos en {{Q4}}.
Nacieron menos amigos en {{Q1}}.
Nacieron menos amigos en {{Q2}}.
Nacieron menos amigos en {{Q4}}.
3 opciones, 2 verdaderas</t>
  </si>
  <si>
    <t>Q1 = List = 11, 12, 13, 14
Q2 = List = 6, 7, 8, 9
Q3 = List = 1, 2, 3, 4
Q4 = List = 6, 7, 8, 9
Q5 = List = primavera, verano, otoño, invierno
Q6 = List = primavera, verano, otoño, invierno
Q7 = List = primavera, verano, otoño, invierno
Q8 = List = primavera, verano, otoño, invierno</t>
  </si>
  <si>
    <t>&lt;p&gt;Cada sector del gráfico representa al número de amigos que nacieron en cada estación.&lt;/p&gt;</t>
  </si>
  <si>
    <t>&lt;p&gt;Cada sector del gráfico representa al número de amigos que nacieron en cada estación.&lt;/p&gt;
A3 = &lt;p&gt;Nacieron más amigos en {{Q1}}.&lt;/p&gt;
A4 = &lt;p&gt;Nacieron más amigos en {{Q1}}.&lt;/p&gt;
A5 = &lt;p&gt;Nacieron más amigos en {{Q1}}.&lt;/p&gt;
A6 = &lt;p&gt;Nacieron menos amigos en {{Q3}}.&lt;/p&gt;
A7 = &lt;p&gt;Nacieron menos amigos en {{Q3}}.&lt;/p&gt;
A8 = &lt;p&gt;Nacieron menos amigos en {{Q3}}.&lt;/p&gt;</t>
  </si>
  <si>
    <t>{"id":"M4-EyP-5a-I-3","stimulus":"&lt;p&gt;Neste gráfico foram registradas as estações do ano em que um grupo de amigos nasceu. Indique se as seguintes afirmações são verdadeiras ou falsas.&lt;/p&gt;&lt;div style=\"display:flex; justify-content:center;\"&gt;&lt;div class=\"fr-chart ct-chart ct-minor-seventh\" data-chart='{\"type\": \"pie\", \"series\": [{{Q1}},{{Q2}},{{Q3}},{{Q4}}], \"labels\":[\"{{Q5}}\",\"{{Q6}}\",\"{{Q7}}\",\"{{Q8}}\"]}'&gt;&lt;/div&gt;&lt;/div&gt;","hint":"&lt;p&gt;Cada setor do gráfico representa o número de amigos que nasceram em cada estação.&lt;/p&gt;","feedback":"&lt;p&gt;Cada setor do gráfico representa o número de amigos que nasceram em cada estação.&lt;/p&gt;","seed":{"parameters":[{"name":"Q1","label":"","list":[11,12,13,14]},{"name":"Q2","label":"","list":[6,7,8,9]},{"name":"Q3","label":"","list":[1,2,3,4]},{"name":"Q4","label":"","list":[6,7,8,9]},{"name":"Q5","label":"","list":["primavera","verão","outono","inverno"]},{"name":"Q6","label":"","list":["primavera","verão","outono","inverno"]},{"name":"Q7","label":"","list":["primavera","verão","outono","inverno"]},{"name":"Q8","label":"","list":["primavera","verão","outono","inverno"]}],"calculated":[{"name":"A1","label":"Nasceram mais amigos na estação {{Q5}}."},{"name":"A2","label":"Nasceram mais amigos na estação {{Q7}}."},{"name":"A3","label":"Nasceram mais amigos na estação {{Q6}}.","incorrect":true,"feedback":"&lt;p&gt;Nasceram mais amigos na estação {{Q5}}.&lt;/p&gt;"},{"name":"A4","label":"Nasceram mais amigos na estação {{Q7}}.","incorrect":true,"feedback":"&lt;p&gt;Nasceram mais amigos na estação {{Q5}}.&lt;/p&gt;"},{"name":"A5","label":"Nasceram mais amigos na estação {{Q8}}.","incorrect":true,"feedback":"&lt;p&gt;Nasceram mais amigos na estação {{Q5}}.&lt;/p&gt;"},{"name":"A6","label":"Nasceram menos amigos na estação {{Q5}}.","incorrect":true,"feedback":"&lt;p&gt;Nasceram menos amigos na estação {{Q7}}.&lt;/p&gt;"},{"name":"A7","label":"Nasceram menos amigos na estação {{Q6}}.","incorrect":true,"feedback":"&lt;p&gt;Nasceram menos amigos na estação {{Q7}}.&lt;/p&gt;"},{"name":"A8","label":"Nasceram menos amigos na estação {{Q8}}.","incorrect":true,"feedback":"&lt;p&gt;Nasceram menos amigos na estação {{Q7}}.&lt;/p&gt;"}],"uniques":true},"algorithm":{"name":"trueFalse","template":"Choice matrix – inline","params":{"countCorrect":2,"countIncorrect":1,"showCheckIcon":false,"options":["Verdadeira","Falsa"]}}}</t>
  </si>
  <si>
    <t>En este gráfico de sectores se han representado las verduras preferidas de los estudiantes de una clase de 4.º de primaria. Ordena las verduras de menor a mayor preferencia. 
Gráfica: Serie: {{Q1}}, {{Q2}}, {{Q3}}, {{Q4}} 
Leyenda: "{{Q5}}", "{{Q6}}", "{{Q7}}", "{{Q8}}"</t>
  </si>
  <si>
    <t>Q1-Q4 = List = 1, 2, 3, 4, 5
Q5-Q8 = List= "acelgas", "espinacas", "brócoli", "guisantes", "remolacha", "coliflor", "espárragos"</t>
  </si>
  <si>
    <t>A1 = {{Q5}}
A2 = {{Q6}}
A3 = {{Q7}}
A4 = {{Q8}}
Ordenar de menor a mayor según los valores Q1-Q4</t>
  </si>
  <si>
    <t>&lt;p&gt;Cada área del gráfico representa el número de niños que prefiere un tipo de verdura.&lt;/p&gt;</t>
  </si>
  <si>
    <t>{"id":"M4-EyP-5a-E-1","stimulus":"&lt;p&gt;Este gráfico de pizza representa os vegetais favoritos dos alunos de uma turma do 4º ano. Arraste e ordene os vegetais do menos ao mais preferido. Coloque-os de cima para baixo.&lt;/p&gt;&lt;div style=\"display:flex; justify-content:center;\"&gt;&lt;div class=\"fr-chart ct-chart ct-minor-seventh\" data-chart='{\"type\": \"pie\", \"series\": [{{Q1}},{{Q2}},{{Q3}},{{Q4}}], \"labels\":[\"{{Q5}}\",\"{{Q6}}\",\"{{Q7}}\",\"{{Q8}}\"]}'&gt;&lt;/div&gt;&lt;/div&gt;","hint":"&lt;p&gt;Cada região do gráfico representa o número de crianças que preferem o tipo de vegetal.&lt;/p&gt;","feedback":"&lt;p&gt;Cada região do gráfico representa o número de crianças que preferem o tipo de vegetal.&lt;/p&gt;","seed":{"parameters":[{"name":"Q1","label":"","list":[1,2,3,4,5]},{"name":"Q2","label":"","list":[1,2,3,4,5]},{"name":"Q3","label":"","list":[1,2,3,4,5]},{"name":"Q4","label":"","list":[1,2,3,4,5]},{"name":"Q5","label":"","list":["Berinjela","Espinafre","Brócolis","Ervilhas","Beterraba","Couve-flor","Cenoura"]},{"name":"Q6","label":"","list":["Berinjela","Espinafre","Brócolis","Ervilhas","Beterraba","Couve-flor","Cenoura"]},{"name":"Q7","label":"","list":["Berinjela","Espinafre","Brócolis","Ervilhas","Beterraba","Couve-flor","Cenoura"]},{"name":"Q8","label":"","list":["Berinjela","Espinafre","Brócolis","Ervilhas","Beterraba","Couve-flor","Cenoura"]}],"calculated":[{"name":"A1","label":"{{Q5}}","function":"{{Q1}}"},{"name":"A2","label":"{{Q6}}","function":"{{Q2}}"},{"name":"A3","label":"{{Q7}}","function":"{{Q3}}"},{"name":"A4","label":"{{Q8}}","function":"{{Q4}}"}],"uniques":true},"algorithm":{"name":"orderNumbers","params":{"order":"asc"}}}</t>
  </si>
  <si>
    <t>En este gráfico de sectores se han representado los géneros de las películas que han visto unos críticos de cine durante un festival. Ordena los géneros de mayor a menor visionado. 
Gráfica: Serie: {{Q1}}, {{Q2}}, {{Q3}}
Leyenda: "{{Q4}}", "{{Q5}}", "{{Q6}}"</t>
  </si>
  <si>
    <t>Q1-Q3 = Min = 1; Max = 6; Step = 1
Q4-Q6 = List= "fantasía", "aventuras", "histórica", "ciencia ficción"</t>
  </si>
  <si>
    <t>A1 = {{Q4}}
A2 = {{Q5}}
A3 = {{Q6}}
Ordenar de mayor a menor según los valores Q1-Q3</t>
  </si>
  <si>
    <t>&lt;p&gt;Cada área del gráfico representa el número películas de cada género que han visto los críticos.&lt;/p&gt;</t>
  </si>
  <si>
    <t>{"id":"M4-EyP-5a-E-2","stimulus":"&lt;p&gt;Neste gráfico de pizza, foram representados os gêneros dos filmes que alguns críticos de cinema viram durante um festival. Arraste e ordene os gêneros do mais para o menos visto. Coloque-os de cima para baixo.&lt;/p&gt;&lt;div style=\"display:flex; justify-content:center;\"&gt;&lt;div class=\"fr-chart ct-chart ct-minor-seventh\" data-chart='{\"type\": \"pie\", \"series\": [{{Q1}},{{Q2}},{{Q3}}], \"labels\":[\"{{Q4}}\",\"{{Q5}}\",\"{{Q6}}\"]}'&gt;&lt;/div&gt;&lt;/div&gt;","hint":"&lt;p&gt;Cada região do gráfico representa o número de filmes de cada gênero que os críticos viram.&lt;/p&gt;","feedback":"&lt;p&gt;Cada região do gráfico representa o número de filmes de cada gênero que os críticos viram.&lt;/p&gt;","seed":{"parameters":[{"name":"Q1","label":"","min":1,"max":6,"step":1},{"name":"Q2","label":"","min":1,"max":6,"step":1},{"name":"Q3","label":"","min":1,"max":6,"step":1},{"name":"Q4","label":"","list":["Drama","Aventura","Musical","Ficção científica"]},{"name":"Q5","label":"","list":["Drama","Aventura","Musical","Ficção científica"]},{"name":"Q6","label":"","list":["Drama","Aventura","Musical","Ficção científica"]}],"calculated":[{"name":"A1","label":"{{Q4}}","function":"{{Q1}}"},{"name":"A2","label":"{{Q5}}","function":"{{Q2}}"},{"name":"A3","label":"{{Q6}}","function":"{{Q3}}"}],"uniques":true},"algorithm":{"name":"orderNumbers","params":{"order":"desc"}}}</t>
  </si>
  <si>
    <t>Un grupo de amigos ha creado un gráfico de sectores como este para reflejar sus mascotas favoritas. Ordénalas de mayor a menor preferencia.
Gráfica: Serie: {{Q1}}, {{Q2}}, {{Q3}}
Leyenda: "{{Q4}}", "{{Q5}}", "{{Q6}}"</t>
  </si>
  <si>
    <t>Q1-Q3 = List = 1, 2, 3, 4, 5
Q4-Q6 = List= "perros", "gatos", "cobayas", "pájaros", "peces"</t>
  </si>
  <si>
    <t>A1 = {{Q4}}
A2 = {{Q5}}
A3 = {{Q6}}
Ordenar de mayor a menor según los valores Q1-Q3</t>
  </si>
  <si>
    <t>&lt;p&gt;Cada área del gráfico representa el número de amigos a los que les gusta una mascota.&lt;/p&gt;</t>
  </si>
  <si>
    <t>{"id":"M4-EyP-5a-E-3","stimulus":"&lt;p&gt;Um grupo de amigos criou um gráfico de pizza como este para indicar seus animais de estimação preferidos. Arraste e ordene-os da maior para a menor preferência. Coloque-os de cima para baixo.&lt;/p&gt;&lt;div style=\"display:flex; justify-content:center;\"&gt;&lt;div class=\"fr-chart ct-chart ct-minor-seventh\" data-chart='{\"type\": \"pie\", \"series\": [{{Q1}},{{Q2}},{{Q3}}], \"labels\":[\"{{Q4}}\",\"{{Q5}}\",\"{{Q6}}\"]}'&gt;&lt;/div&gt;&lt;/div&gt;","hint":"&lt;p&gt;Cada região do gráfico representa o número de amigos que gostam do animal de estimação.&lt;/p&gt;","feedback":"&lt;p&gt;Cada região do gráfico representa o número de amigos que gostam do animal de estimação.&lt;/p&gt;","seed":{"parameters":[{"name":"Q1","label":"","list":[1,2,3,4,5]},{"name":"Q2","label":"","list":[1,2,3,4,5]},{"name":"Q3","label":"","list":[1,2,3,4,5]},{"name":"Q4","label":"","list":["Cachorros","Gatos","Hamsters","Coelhos","Peixes"]},{"name":"Q5","label":"","list":["Cachorros","Gatos","Hamsters","Coelhos","Peixes"]},{"name":"Q6","label":"","list":["Cachorros","Gatos","Hamsters","Coelhos","Peixes"]}],"calculated":[{"name":"A1","label":"{{Q4}}","function":"{{Q1}}"},{"name":"A2","label":"{{Q5}}","function":"{{Q2}}"},{"name":"A3","label":"{{Q6}}","function":"{{Q3}}"}],"uniques":true},"algorithm":{"name":"orderNumbers","params":{"order":"desc"}}}</t>
  </si>
  <si>
    <t>M4-EyP-6a</t>
  </si>
  <si>
    <t>Identifica cuándo un suceso es seguro, posible e imposible</t>
  </si>
  <si>
    <t>Une cada experiencia con el tipo de suceso que la describe.
{{Q1}} ---- Suceso seguro
{{Q2}} ---- Suceso posible
{{Q3}} ---- Suceso imposible</t>
  </si>
  <si>
    <t>Q1 = Obtener cara o cruz al tirar una moneda. | Obtener un número mayor que cero al tirar un dado. | Que gane uno de los jugadores de un partido de tenis.
Q2 = Obtener un cinco al tirar un dado. | Obtener dos caras al tirar dos monedas.| Una partida de ajedrez acaba en tablas.
Q3 = Lanzar un dado y obtener un 7.|Obtener tres caras al tirar dos monedas.| Ganar la lotería sin comprar un décimo.</t>
  </si>
  <si>
    <t>&lt;p&gt;Un &lt;b&gt;suceso seguro&lt;/b&gt; es aquel que va a ocurrir con toda seguridad, un &lt;b&gt;suceso posible&lt;/b&gt; es aquel que quizá ocurra y un &lt;b&gt;suceso imposible&lt;/b&gt; es el que nunca ocurrirá.&lt;/p&gt;</t>
  </si>
  <si>
    <t>&lt;p&gt;Un &lt;b&gt;suceso seguro&lt;/b&gt; es aquel que va a ocurrir con toda seguridad, un &lt;b&gt;suceso posible&lt;/b&gt; es aquel que quizá ocurra y un &lt;b&gt;suceso imposible&lt;/b&gt; es el que nunca ocurrirá.&lt;/p&gt;
- Si falla A1:
&lt;p&gt;Es un suceso seguro porque siempre ocurre.&lt;/p&gt;
- Si falla A2:
&lt;p&gt;Es un suceso posible porque existe una probabilidad de que ocurra.&lt;/p&gt;
- Si falla A3:
&lt;p&gt;Es un suceso imposible porque jamás ocurre.&lt;/p&gt;</t>
  </si>
  <si>
    <t>{"id":"M4-EyP-6a-I-1","stimulus":"&lt;p&gt;Arraste cada tipo de evento para a experiência que o descreve.&lt;/p&gt;","hint":"&lt;p&gt;Um &lt;b&gt;evento certo&lt;/b&gt; é aquele que ocorrerá com certeza, um &lt;b&gt;evento possível&lt;/b&gt; é aquele que pode ocorrer e um &lt;b&gt;evento impossível&lt;/b&gt; é aquele que ocorrerá nunca ocorrerá.&lt;/p&gt;","feedback":"&lt;p&gt;Um &lt;b&gt;evento certo&lt;/b&gt; é aquele que ocorrerá com certeza, um &lt;b&gt;evento possível&lt;/b&gt; é aquele que pode ocorrer e um &lt;b&gt;evento impossível&lt;/b&gt; é aquele que ocorrerá nunca ocorrerá.&lt;/p&gt;","seed":{"parameters":[{"name":"Q1","label":null,"list":["Obter cara ou coroa ao jogar uma moeda.","Obter um número maior que zero ao lançar um dado.","Entre dois adversários, um ganhar a partida de tênis."]},{"name":"Q2","label":null,"list":["Obter um cinco no lançamento de um dado.","Obter duas caras ao lançar duas moedas.","Um jogo de xadrez terminar empatado."]},{"name":"Q3","label":null,"list":["Lançar um dado e obter um 7.","Obter três caras ao lançar duas moedas.","Ganhar na loteria sem comprar um bilhete."]}],"calculated":[{"name":"A1","label":"Evento certo","function":"{{Q1}}","feedback":"&lt;p&gt;É um evento certo porque sempre acontece.&lt;/p&gt;"},{"name":"A2","label":"Evento possível","function":"{{Q2}}","feedback":"&lt;p&gt;É um evento possível porque existe uma probabilidade de que ele ocorra.&lt;/p&gt;"},{"name":"A3","label":"Evento impossível","function":"{{Q3}}","feedback":"&lt;p&gt;É um evento impossível porque nunca irá ocorrer.&lt;/p&gt;"}],"isNumToWords":true,"uniques":true},"algorithm":{"name":"linkOperationResult","params":{"invert":false},"template":"Match list"}}</t>
  </si>
  <si>
    <t>Indica qué tipo de suceso es el siguiente: &lt;i&gt;Sin mirar, coger una fruta del frutero.&lt;/i&gt;
M4-EyP-6a-1
A1: Suceso seguro*
A2: Suceso posible
A3: Suceso imposible</t>
  </si>
  <si>
    <t>&lt;p&gt;Un &lt;b&gt;suceso seguro&lt;/b&gt; es aquel que va a ocurrir con toda seguridad, un &lt;b&gt;suceso posible&lt;/b&gt; es aquel que quizá ocurra y un &lt;b&gt;suceso imposible&lt;/b&gt; es el que nunca ocurrirá.&lt;/p&gt;
- Si falla A2 o A3:
&lt;p&gt;Este es un suceso que va a pasar con certeza, por lo que es seguro.&lt;/p&gt;</t>
  </si>
  <si>
    <t>{"id":"M4-EyP-6a-E-1","stimulus":"&lt;p&gt;Indique que tipo de evento é o seguinte: &lt;i&gt;Sem olhar, pegar uma fruta desta fruteira.&lt;/i&gt;&lt;/p&gt;&lt;div style=\"display:flex; justify-content:center;\"&gt;&lt;img src=\"https://blueberry-assets.oneclick.es/M4_EyP_6a_1.svg\" width=\"300\"&gt;&lt;/img&gt;&lt;/div&gt;","hint":"&lt;p&gt;Um &lt;b&gt;evento certo&lt;/b&gt; é aquele que ocorrerá com total certeza, um &lt;b&gt;evento possível&lt;/b&gt; é aquele que pode ocorrer e um &lt;b&gt;evento impossível&lt;/b&gt; é aquele que nunca ocorrerá.&lt;/p&gt;","feedback":"&lt;p&gt;Um &lt;b&gt;evento certo&lt;/b&gt; é aquele que ocorrerá com total certeza, um &lt;b&gt;evento possível&lt;/b&gt; é aquele que pode ocorrer e um &lt;b&gt;evento impossível&lt;/b&gt; é aquele que nunca ocorrerá.&lt;/p&gt;","seed":{"parameters":[],"calculated":[{"name":"A1","label":"Evento certo"},{"name":"A2","label":"Evento possível","incorrect":true,"feedback":"&lt;p&gt;Este é um evento que vai acontecer com certeza, por isso é um evento certo.&lt;/p&gt;"},{"name":"A3","label":"Evento impossível","incorrect":true,"feedback":"&lt;p&gt;Este é um evento que vai acontecer com certeza, por isso é um evento certo.&lt;/p&gt;"}],"uniques":true},"algorithm":{"name":"trueFalse","template":"Multiple choice – standard","params":{"countCorrect":1,"countIncorrect":2,"showCheckIcon":true}}}</t>
  </si>
  <si>
    <t>Indica qué tipo de suceso es el siguiente: &lt;i&gt;Sin mirar, {{Q1}}.&lt;/i&gt;
M4-EyP-6a-1
A1: Suceso seguro
A2: Suceso posible*
A3: Suceso imposible</t>
  </si>
  <si>
    <t>Q1 = "coger un plátano", "coger una naranja", "coger una manzana"</t>
  </si>
  <si>
    <t>&lt;p&gt;Un &lt;b&gt;suceso seguro&lt;/b&gt; es aquel que va a ocurrir con toda seguridad, un &lt;b&gt;suceso posible&lt;/b&gt; es aquel que quizá ocurra y un &lt;b&gt;suceso imposible&lt;/b&gt; es el que nunca ocurrirá.&lt;/p&gt;
- Si falla A1 o A3:
&lt;p&gt;Este suceso puede que pase, por lo que es posible.&lt;/p&gt;</t>
  </si>
  <si>
    <t>{"id":"M4-EyP-6a-E-2","stimulus":"&lt;p&gt;Indique que tipo de evento é o seguinte: &lt;i&gt;Sem olhar, {{Q1}}.&lt;/i&gt;&lt;/p&gt;&lt;div style=\"display:flex; justify-content:center;\"&gt;&lt;img src=\"https://blueberry-assets.oneclick.es/M4_EyP_6a_1.svg\" width=\"300\"&gt;&lt;/img&gt;&lt;/div&gt;","hint":"&lt;p&gt;Um &lt;b&gt;evento certo&lt;/b&gt; é aquele que ocorrerá com total certeza, um &lt;b&gt;evento possível&lt;/b&gt; é aquele que pode ocorrer e um &lt;b&gt;evento impossível&lt;/b&gt; é aquele que nunca ocorrerá.&lt;/p&gt;","feedback":"&lt;p&gt;Um &lt;b&gt;evento certo&lt;/b&gt; é aquele que ocorrerá com total certeza, um &lt;b&gt;evento possível&lt;/b&gt; é aquele que pode ocorrer e um &lt;b&gt;evento impossível&lt;/b&gt; é aquele que nunca ocorrerá.&lt;/p&gt;","seed":{"parameters":[{"name":"Q1","label":null,"list":["pegar uma banana","pegar uma laranja","pegar uma maça"]}],"calculated":[{"name":"A1","label":"Evento certo","incorrect":true,"feedback":"&lt;p&gt;Este evento pode acontecer, então é um evento possível.&lt;/p&gt;"},{"name":"A2","label":"Evento possível"},{"name":"A3","label":"Evento impossível","incorrect":true,"feedback":"&lt;p&gt;Este evento pode acontecer, então é um evento possível.&lt;/p&gt;"}],"uniques":true},"algorithm":{"name":"trueFalse","template":"Multiple choice – standard","params":{"countCorrect":1,"countIncorrect":2,"showCheckIcon":true}}}</t>
  </si>
  <si>
    <t>Indica qué tipo de suceso es el siguiente: &lt;i&gt;Sin mirar, {{Q1}}.&lt;/i&gt;
M4-EyP-6a-1
A1: Suceso seguro
A2: Suceso posible
A3: Suceso imposible*</t>
  </si>
  <si>
    <t>Q1 = "coger un melocotón", "coger un libro"</t>
  </si>
  <si>
    <t>&lt;p&gt;Un &lt;b&gt;suceso seguro&lt;/b&gt; es aquel que va a ocurrir con toda seguridad, un &lt;b&gt;suceso posible&lt;/b&gt; es aquel que quizá ocurra y un &lt;b&gt;suceso imposible&lt;/b&gt; es el que nunca ocurrirá.&lt;/p&gt;
- Si falla A1 o A2:
&lt;p&gt;Este suceso no va a pasar nunca, por lo que es imposible.&lt;/p&gt;</t>
  </si>
  <si>
    <t>{"id":"M4-EyP-6a-E-3","stimulus":"&lt;p&gt;Indique que tipo de evento é o seguinte: &lt;i&gt;Sem olhar, {{Q1}}.&lt;/i&gt;&lt;/p&gt;&lt;div style=\"display:flex; justify-content:center;\"&gt;&lt;img src=\"https://blueberry-assets.oneclick.es/M4_EyP_6a_1.svg\" width=\"300\"&gt;&lt;/img&gt;&lt;/div&gt;","hint":"&lt;p&gt;Um &lt;b&gt;evento certo&lt;/b&gt; é aquele que ocorrerá com total certeza, um &lt;b&gt;evento possível&lt;/b&gt; é aquele que pode ocorrer e um &lt;b&gt;evento impossível&lt;/b&gt; é aquele que nunca ocorrerá.&lt;/p&gt;","feedback":"&lt;p&gt;Um &lt;b&gt;evento certo&lt;/b&gt; é aquele que ocorrerá com total certeza, um &lt;b&gt;evento possível&lt;/b&gt; é aquele que pode ocorrer e um &lt;b&gt;evento impossível&lt;/b&gt; é aquele que nunca ocorrerá.&lt;/p&gt;","seed":{"parameters":[{"name":"Q1","label":null,"list":["pegar um pêssego","pegar um livro"]}],"calculated":[{"name":"A1","label":"Evento certo","incorrect":true,"feedback":"&lt;p&gt;Este evento nunca acontecerá, por isso é um evento impossível.&lt;/p&gt;"},{"name":"A2","label":"Evento possível","incorrect":true,"feedback":"&lt;p&gt;Este evento nunca acontecerá, por isso é um evento impossível.&lt;/p&gt;"},{"name":"A3","label":"Evento impossível"}],"uniques":true},"algorithm":{"name":"trueFalse","template":"Multiple choice – standard","params":{"countCorrect":1,"countIncorrect":2,"showCheckIcon":true}}}</t>
  </si>
  <si>
    <t>M4-EyP-7a</t>
  </si>
  <si>
    <t>Calcula la probabilidad de un suceso</t>
  </si>
  <si>
    <t>¿Cuál es la probabilidad de sacar un número par en un dado de {{Q1}} caras?
{{A1}}*
{{A2}}
{{A3}}</t>
  </si>
  <si>
    <t>Q1= List = 4, 6, 8, 10, 12, 20</t>
  </si>
  <si>
    <t>T1 = {{Q1}}/2
A1 = {{T1}}/{{Q1}} (como fracción)
A2 = 1/{{Q1}} (como fracción)
A3 = {{Q1}}/{{T1}} (como fracción)</t>
  </si>
  <si>
    <t>&lt;p&gt;Probabilidad de un suceso = n.º de casos favorables/n.º de casos posibles&lt;/p&gt;</t>
  </si>
  <si>
    <t>&lt;p&gt;La fórmula para calcular la probabilidad de un suceso de azar es:&lt;/p&gt;&lt;p&gt;Probabilidad de un suceso = n.º de casos favorables/n.º de casos posibles = {{T1}} números pares/{{Q1}} caras = {{A1}}&lt;/p&gt;</t>
  </si>
  <si>
    <t>{"id":"M4-EyP-7a-I-1","stimulus":"&lt;p&gt;Qual é a probabilidade de obter um número par no lançamento de um dado de {{Q1}} faces?&lt;/p&gt;","hint":"&lt;p style=\"text-align: center\"&gt;Probabilidade de um evento = &lt;span class=\"fr-math-v2 fr-draggable\" contenteditable=\"false\" data-original-math=\"\\(\\frac{{{\\text{nº de casos favoráveis}}}}{{{\\text{nº de casos possíveis}}}}\\)\" draggable=\"true\"&gt;\\(\\frac{{{\\text{nº de casos favoráveis}}}}{{{\\text{nº de casos possíveis}}}}\\)&lt;/span&gt;&lt;/p&gt;","feedback":"&lt;p&gt;A fórmula para calcular a probabilidade de um evento aleatório é:&lt;/p&gt;&lt;p style=\"text-align: center\"&gt;Probabilidade de um evento = &lt;span class=\"fr-math-v2 fr-draggable\" contenteditable=\"false\" data-original-math=\"\\(\\frac{{{\\text{nº de casos favoráveis}}}}{{{\\text{nº de casos possíveis}}}}\\)\" draggable=\"true\"&gt;\\(\\frac{{{\\text{nº de casos favoráveis}}}}{{{\\text{nº de casos possíveis}}}}\\)&lt;/span&gt; = &lt;span class=\"fr-math-v2 fr-draggable\" contenteditable=\"false\" data-original-math=\"\\(\\frac{{{{{T1}}\\text{ números pares}}}}{{{{{Q1}}\\text{ caras}}}}\\)\" draggable=\"true\"&gt;\\(\\frac{{{{{T1}}\\text{ números pares}}}}{{{{{Q1}}\\text{ faces}}}}\\)&lt;/span&gt; = {{A1}}&lt;/p&gt;","seed":{"parameters":[{"name":"Q1","label":null,"list":[4,6,8,10,12,20]}],"calculated":[{"name":"T1","label":"{{function}}","function":"{{Q1}}/2","temp":true},{"name":"A1","label":"{{function}}","function":"&lt;span class=\"fr-math-v2 fr-draggable\" contenteditable=\"false\" data-original-math=\"\\(\\frac{{{T1}}}{{{Q1}}}\\)\" draggable=\"true\"&gt;\\(\\frac{{{T1}}}{{{Q1}}}\\)&lt;/span&gt;"},{"name":"A2","label":"{{function}}","function":"&lt;span class=\"fr-math-v2 fr-draggable\" contenteditable=\"false\" data-original-math=\"\\(\\frac{1}{{{Q1}}}\\)\" draggable=\"true\"&gt;\\(\\frac{1}{{{Q1}}}\\)&lt;/span&gt;","incorrect":true},{"name":"A3","label":"{{function}}","function":"&lt;span class=\"fr-math-v2 fr-draggable\" contenteditable=\"false\" data-original-math=\"\\(\\frac{{{Q1}}}{{{T1}}}\\)\" draggable=\"true\"&gt;\\(\\frac{{{Q1}}}{{{T1}}}\\)&lt;/span&gt;","incorrect":true}],"uniques":true},"algorithm":{"name":"trueFalse","template":"Multiple choice – standard","params":{"countCorrect":1,"countIncorrect":2,"showCheckIcon":true}}}</t>
  </si>
  <si>
    <t>En un gorro se han introducido {{Q1}} canicas de color {{Q4}}, {{Q2}} de color {{Q5}} y {{Q3}} de color {{Q6}}. ¿Cuál será la probabilidad de sacar una canica de color {{Q4}} del gorro?
{{A1}}*
{{A2}}
{{A3}}</t>
  </si>
  <si>
    <t>Q1= List = 2, 3, 4, 5
Q2= List = 2, 3, 4, 5
Q3= List = 2, 3, 4, 5
Q4= "rojo", "azul", "amarillo"
Q5= "rojo", "azul", "amarillo"
Q6= "rojo", "azul", "amarillo"</t>
  </si>
  <si>
    <t>T1 = {{Q1}}+{{Q2}}+{{Q3}}
A1 = {{Q1}}/{{T1}} (como fracción)
A2 = {{Q2}}/{{T1}} (como fracción)
A3 = {{Q3}}/{{T1}} (como fracción)</t>
  </si>
  <si>
    <t>&lt;p&gt;La fórmula para calcular la probabilidad de un suceso de azar es:&lt;/p&gt;&lt;p&gt;Probabilidad de un suceso = n.º de casos favorables/n.º de casos posibles = {{Q1}} canicas de color {{Q4}}/{{T1}} canicas en total = {{A1}}&lt;/p&gt;</t>
  </si>
  <si>
    <t>{"id":"M4-EyP-7a-I-2","stimulus":"&lt;p&gt;Em uma urna foram colocadas {{Q1}} bolas de cor {{Q4}}, {{Q2}} de cor {{Q5}} e {{Q3}} de cor {{Q6}}. Sem olhar, qual será a probabilidade de tirar uma bola de cor {{Q4}} da caixa?&lt;/p&gt;","hint":"&lt;p style=\"text-align: center\"&gt;Probabilidade de um evento = &lt;span class=\"fr-math-v2 fr-draggable\" contenteditable=\"false\" data-original-math=\"\\(\\frac{{{\\text{nº de casos favoráveis}}}}{{{\\text{nº de casos possíveis}}}}\\)\" draggable=\"true\"&gt;\\(\\frac{{{\\text{nº de casos favoráveis}}}}{{{\\text{nº de casos possíveis}}}}\\)&lt;/span&gt;&lt;/p&gt;","feedback":"&lt;p&gt;A fórmula para calcular a probabilidade de um evento aleatório é:&lt;/p&gt;&lt;p style=\"text-align: center\"&gt;Probabilidade de um evento = &lt;span class=\"fr-math-v2 fr-draggable\" contenteditable=\"false\" data-original-math=\"\\(\\frac{{{\\text{nº de casos favoráveis}}}}{{{\\text{nº de casos possíveis}}}}\\)\" draggable=\"true\"&gt;\\(\\frac{{{\\text{nº de casos favoráveis}}}}{{{\\text{nº de casos possíveis}}}}\\)&lt;/span&gt; = &lt;span class=\"fr-math-v2 fr-draggable\" contenteditable=\"false\" data-original-math=\"\\(\\frac{{{{{Q1}}\\text{ bolas de cor {{Q4}}}}}}{{{{{T1}}\\text{ bolas no total}}}}\\)\" draggable=\"true\"&gt;\\(\\frac{{{{{Q1}}\\text{ bolas de cor {{Q4}}}}}}{{{{{T1}}\\text{ bolas no total}}}}\\)&lt;/span&gt; = {{A1}}&lt;/p&gt;","seed":{"parameters":[{"name":"Q1","label":null,"list":[2,3,4,5]},{"name":"Q2","label":null,"list":[2,3,4,5]},{"name":"Q3","label":null,"list":[2,3,4,5]},{"name":"Q4","label":null,"list":["vermelha","azul","amarela"]},{"name":"Q5","label":null,"list":["vermelha","azul","amarela"]},{"name":"Q6","label":null,"list":["vermelha","azul","amarela"]}],"calculated":[{"name":"T1","label":"{{function}}","function":"{{Q1}}+{{Q2}}+{{Q3}}","temp":true},{"name":"A1","label":"{{function}}","function":"&lt;span class=\"fr-math-v2 fr-draggable\" contenteditable=\"false\" data-original-math=\"\\(\\frac{{{Q1}}}{{{T1}}}\\)\" draggable=\"true\"&gt;\\(\\frac{{{Q1}}}{{{T1}}}\\)&lt;/span&gt;"},{"name":"A2","label":"{{function}}","function":"&lt;span class=\"fr-math-v2 fr-draggable\" contenteditable=\"false\" data-original-math=\"\\(\\frac{{{Q2}}}{{{T1}}}\\)\" draggable=\"true\"&gt;\\(\\frac{{{Q2}}}{{{T1}}}\\)&lt;/span&gt;","incorrect":true},{"name":"A3","label":"{{function}}","function":"&lt;span class=\"fr-math-v2 fr-draggable\" contenteditable=\"false\" data-original-math=\"\\(\\frac{{{Q3}}}{{{T1}}}\\)\" draggable=\"true\"&gt;\\(\\frac{{{Q3}}}{{{T1}}}\\)&lt;/span&gt;","incorrect":true}],"uniques":true},"algorithm":{"name":"trueFalse","template":"Multiple choice – standard","params":{"countCorrect":1,"countIncorrect":2,"showCheckIcon":true}}}</t>
  </si>
  <si>
    <t>En un concurso de televisión, una ruleta tiene {{Q1}} zonas {{Q4}}, {{Q2}} zonas {{Q5}} y {{Q3}} zonas {{Q6}}. Cuando un jugador gira la ruleta, ¿cuál es la proabilidad de que llegue a una zona {{Q6}}?
{{A1}}*
{{A2}}
{{A3}}</t>
  </si>
  <si>
    <t>Q1= List = 5, 6, 7, 8, 9
Q2= List = 5, 6, 7, 8, 9
Q3= List = 5, 6, 7, 8, 9
Q4= "para ganar dinero", "para volver a tirar", "de bancarrota"
Q5= "para ganar dinero", "para volver a tirar", "de bancarrota"
Q6= "para ganar dinero", "para volver a tirar", "de bancarrota"</t>
  </si>
  <si>
    <t>T1 = {{Q1}}+{{Q2}}+{{Q3}}
A1 = {{Q3}}/{{T1}} (como fracción)
A2 = {{Q1}}/{{T1}} (como fracción)
A3 = {{Q2}}/{{T1}} (como fracción)</t>
  </si>
  <si>
    <t>&lt;p&gt;La fórmula para calcular la probabilidad de un suceso de azar es:&lt;/p&gt;&lt;p&gt;Probabilidad de un suceso = n.º de casos favorables/n.º de casos posibles = {{Q3}} zonas {{Q6}}/{{T1}} zonas en total = {{A1}}&lt;/p&gt;</t>
  </si>
  <si>
    <t>{"id":"M4-EyP-7a-I-3","stimulus":"&lt;p&gt;Em um concurso de televisão, há uma roleta que tem {{Q1}} setores {{Q4}}, {{Q2}} setores {{Q5}} e {{Q3}} setores {{Q6}}. Quando um jogador gira a roleta, qual é a probabilidade de cair em um setor {{Q6}}?&lt;/p&gt;","hint":"&lt;p style=\"text-align: center\"&gt;Probabilidade de um evento = &lt;span class=\"fr-math-v2 fr-draggable\" contenteditable=\"false\" data-original-math=\"\\(\\frac{{{\\text{nº de casos favoráveis}}}}{{{\\text{nº de casos possíveis}}}}\\)\" draggable=\"true\"&gt;\\(\\frac{{{\\text{nº de casos favoráveis}}}}{{{\\text{nº de casos possíveis}}}}\\)&lt;/span&gt;&lt;/p&gt;","feedback":"&lt;p&gt;A fórmula para calcular a probabilidade de um evento aleatório é:&lt;/p&gt;&lt;p style=\"text-align: center\"&gt;Probabilidade de um evento = &lt;span class=\"fr-math-v2 fr-draggable\" contenteditable=\"false\" data-original-math=\"\\(\\frac{{{\\text{nº de casos favoráveis}}}}{{{\\text{nº de casos possíveis}}}}\\)\" draggable=\"true\"&gt;\\(\\frac{{{\\text{nº de casos favoráveis}}}}{{{\\text{nº de casos possíveis}}}}\\)&lt;/span&gt; = &lt;span class=\"fr-math-v2 fr-draggable\" contenteditable=\"false\" data-original-math=\"\\(\\frac{{{{{Q3}}\\text{ setores {{Q6}}}}}}{{{{{T1}}\\text{ setores no total}}}}\\)\" draggable=\"true\"&gt;\\(\\frac{{{{{Q3}}\\text{ setores {{Q6}}}}}}{{{{{T1}}\\text{ setores no total}}}}\\)&lt;/span&gt; = {{A1}}&lt;/p&gt;","seed":{"parameters":[{"name":"Q1","label":null,"list":[5,6,7,8,9]},{"name":"Q2","label":null,"list":[5,6,7,8,9]},{"name":"Q3","label":null,"list":[5,6,7,8,9]},{"name":"Q4","label":null,"list":["para ganhar dinheiro","para voltar a girar a roleta","para perder tudo"]},{"name":"Q5","label":null,"list":["para ganhar dinheiro","para voltar a girar a roleta","para perder tudo"]},{"name":"Q6","label":null,"list":["para ganhar dinheiro","para voltar a girar a roleta","para perder tudo"]}],"calculated":[{"name":"T1","label":"{{function}}","function":"{{Q1}}+{{Q2}}+{{Q3}}","temp":true},{"name":"A1","label":"{{function}}","function":"&lt;span class=\"fr-math-v2 fr-draggable\" contenteditable=\"false\" data-original-math=\"\\(\\frac{{{Q3}}}{{{T1}}}\\)\" draggable=\"true\"&gt;\\(\\frac{{{Q3}}}{{{T1}}}\\)&lt;/span&gt;"},{"name":"A2","label":"{{function}}","function":"&lt;span class=\"fr-math-v2 fr-draggable\" contenteditable=\"false\" data-original-math=\"\\(\\frac{{{Q1}}}{{{T1}}}\\)\" draggable=\"true\"&gt;\\(\\frac{{{Q1}}}{{{T1}}}\\)&lt;/span&gt;","incorrect":true},{"name":"A3","label":"{{function}}","function":"&lt;span class=\"fr-math-v2 fr-draggable\" contenteditable=\"false\" data-original-math=\"\\(\\frac{{{Q2}}}{{{T1}}}\\)\" draggable=\"true\"&gt;\\(\\frac{{{Q2}}}{{{T1}}}\\)&lt;/span&gt;","incorrect":true}],"uniques":true},"algorithm":{"name":"trueFalse","template":"Multiple choice – standard","params":{"countCorrect":1,"countIncorrect":2,"showCheckIcon":true}}}</t>
  </si>
  <si>
    <t>Si en una rifa se han vendido {{Q1}} papeletas, ¿cuál es la probabilidad de que le toque a alguien que ha comprado {{Q2}}? Expresa el resultado en forma de fracción.</t>
  </si>
  <si>
    <t>La probabilidad es de {{A1}}.</t>
  </si>
  <si>
    <t>Q1= Mín = 100; Máx = 500; Step = 10
Q2= Mín = 10; Máx = 20; Step = 1</t>
  </si>
  <si>
    <t>A1 = {{Q2}}/{{Q1}} (como fracción)
"method": "equivSymbolic"</t>
  </si>
  <si>
    <t>&lt;p&gt;La fórmula para calcular la probabilidad de un suceso de azar es:&lt;/p&gt;&lt;p&gt;Probabilidad de un suceso = n.º de casos favorables/n.º de casos posibles = {{Q2}} papeletas compradas /{{Q1}} papeletas vendidas = {{A1}}&lt;/p&gt;</t>
  </si>
  <si>
    <t>{"id":"M4-EyP-7a-E-1","stimulus":"&lt;p&gt;Se {{Q1}} bilhetes foram vendidos em uma rifa, qual é a probabilidade de que o prêmio vá para alguém que comprou {{Q2}}? Expresse o resultado como uma fração.&lt;/p&gt;","template":"&lt;p&gt;A probabilidade é de {{response}}.&lt;/p&gt;","hint":"&lt;p style=\"text-align: center\"&gt;Probabilidade de um evento = &lt;span class=\"fr-math-v2 fr-draggable\" contenteditable=\"false\" data-original-math=\"\\(\\frac{{{\\text{nº de casos favoráveis}}}}{{{\\text{nº de casos possíveis}}}}\\)\" draggable=\"true\"&gt;\\(\\frac{{{\\text{nº de casos favoráveis}}}}{{{\\text{nº de casos possíveis}}}}\\)&lt;/span&gt;&lt;/p&gt;","feedback":"&lt;p&gt;A fórmula para calcular a probabilidade de um evento aleatório é:&lt;/p&gt;&lt;p style=\"text-align: center\"&gt;Probabilidade de um evento = &lt;span class=\"fr-math-v2 fr-draggable\" contenteditable=\"false\" data-original-math=\"\\(\\frac{{{\\text{nº de casos favoráveis}}}}{{{\\text{nº de casos possíveis}}}}\\)\" draggable=\"true\"&gt;\\(\\frac{{{\\text{nº de casos favoráveis}}}}{{{\\text{nº de casos possíveis}}}}\\)&lt;/span&gt; = &lt;span class=\"fr-math-v2 fr-draggable\" contenteditable=\"false\" data-original-math=\"\\(\\frac{{{{{Q2}}\\text{ bilhetes comprados}}}}{{{{{Q1}}\\text{ bilhetes totais}}}}\\)\" draggable=\"true\"&gt;\\(\\frac{{{{{Q2}}\\text{ bilhetes comprados}}}}{{{{{Q1}}\\text{ bilhetes totais}}}}\\)&lt;/span&gt; = {{T1}}&lt;/p&gt;","seed":{"parameters":[{"name":"Q1","label":null,"min":100,"max":500,"step":10},{"name":"Q2","label":null,"min":10,"max":20,"step":1}],"calculated":[{"name":"T1","label":"{{function}}","function":"&lt;span class=\"fr-math-v2 fr-draggable\" contenteditable=\"false\" data-original-math=\"\\(\\frac{{{Q2}}}{{{Q1}}}\\)\" draggable=\"true\"&gt;\\(\\frac{{{Q2}}}{{{Q1}}}\\)&lt;/span&gt;","temp":true},{"name":"A1","label":"{{function}}","function":"\\frac{{{Q2}}}{{{Q1}}}"}],"uniques":true},"algorithm":{"name":"calculateOperation","params":{"method":"equivSymbolic","keyboard":"NUMERICAL"}}}</t>
  </si>
  <si>
    <t>En una bolsa se han echado {{Q1}} caramelos de {{Q4}}, {{Q2}} de {{Q5}} y {{Q3}} de {{Q6}}. Si se metiese la mano con los ojos cerrados, ¿cuál sería la probabilidad de sacar un caramelo de {{Q5}}? Expresa el resultado en forma de fracción.</t>
  </si>
  <si>
    <t>Q1= List = 2, 3, 4, 5
Q2= List = 2, 3, 4, 5
Q2= List = 2, 3, 4, 5
Q4= List = "limón", "naranja", "menta"
Q5= List = "limón", "naranja", "menta"
Q6= List = "limón", "naranja", "menta"</t>
  </si>
  <si>
    <t>T1 = {{Q1}}+{{Q2}}+{{Q3}}
A1 = {{Q2}}/{{T1}} (como fracción)
"method": "equivSymbolic"</t>
  </si>
  <si>
    <t>&lt;p&gt;La fórmula para calcular la probabilidad de un suceso de azar es:&lt;/p&gt;&lt;p&gt;Probabilidad de un suceso = n.º de casos favorables/n.º de casos posibles = {{Q2}} caramelos de {{Q5}}/{{T1}} caramelos en total = {{A1}}&lt;/p&gt;</t>
  </si>
  <si>
    <t>{"id":"M4-EyP-7a-E-2","stimulus":"&lt;p&gt;Em um saco foram colocadas {{Q1}} balas de {{Q4}}, {{Q2}} de {{Q5}} e {{Q3}} de {{Q6}}. Ao ser retirada uma bala do saco sem olhar, qual é a probabilidade de se pegar uma bala de {{Q5}}? Expresse o resultado como uma fração.&lt;/p&gt;","template":"&lt;p&gt;A probabilidade é {{response}}.&lt;/p&gt;","hint":"&lt;p style=\"text-align: center\"&gt;Probabilidade de um evento = &lt;span class=\"fr-math-v2 fr-draggable\" contenteditable=\"false\" data-original-math=\"\\(\\frac{{{\\text{nº de casos favoráveis}}}}{{{\\text{nº de casos possíveis}}}}\\)\" draggable=\"true\"&gt;\\(\\frac{{{\\text{nº de casos favoráveis}}}}{{{\\text{nº de casos possíveis}}}}\\)&lt;/span&gt;&lt;/p&gt;","feedback":"&lt;p&gt;A fórmula para calcular a probabilidade de um evento aleatório é:&lt;/p&gt;&lt;p style=\"text-align: center\"&gt;Probabilidade de um evento = &lt;span class=\"fr-math-v2 fr-draggable\" contenteditable=\"false\" data-original-math=\"\\(\\frac{{{\\text{nº de casos favoráveis}}}}{{{\\text{nº de casos possíveis}}}}\\)\" draggable=\"true\"&gt;\\(\\frac{{{\\text{nº de casos favoráveis}}}}{{{\\text{nº de casos possíveis}}}}\\)&lt;/span&gt; = &lt;span class=\"fr-math-v2 fr-draggable\" contenteditable=\"false\" data-original-math=\"\\(\\frac{{{{{Q2}}\\text{ balas de {{Q5}}}}}}{{{{{T1}}\\text{ balas no total}}}}\\)\" draggable=\"true\"&gt;\\(\\frac{{{{{Q2}}\\text{ balas de {{Q5}}}}}}{{{{{T1}}\\text{ balas no total}}}}\\)&lt;/span&gt; = {{T2}}&lt;/p&gt;","seed":{"parameters":[{"name":"Q1","label":null,"list":[2,3,4,5]},{"name":"Q2","label":null,"list":[2,3,4,5]},{"name":"Q3","label":null,"list":[2,3,4,5]},{"name":"Q4","label":null,"list":["limão","morango","menta"]},{"name":"Q5","label":null,"list":["limão","morango","menta"]},{"name":"Q6","label":null,"list":["limão","morango","menta"]}],"calculated":[{"name":"T1","label":"{{function}}","function":"{{Q1}}+{{Q2}}+{{Q3}}","temp":true},{"name":"T2","label":"{{function}}","function":"&lt;span class=\"fr-math-v2 fr-draggable\" contenteditable=\"false\" data-original-math=\"\\(\\frac{{{Q2}}}{{{T1}}}\\)\" draggable=\"true\"&gt;\\(\\frac{{{Q2}}}{{{T1}}}\\)&lt;/span&gt;","temp":true},{"name":"A1","label":"{{function}}","function":"\\frac{{{Q2}}}{{{T1}}}"}],"uniques":true},"algorithm":{"name":"calculateOperation","params":{"method":"equivSymbolic","keyboard":"NUMERICAL"}}}</t>
  </si>
  <si>
    <t>Santiago tiene en su estantería {{Q1}} novelas de {{Q4}}, {{Q2}} novelas de {{Q5}} y {{Q3}} de {{Q6}}. ¿Cuál será la probabilidad de que saque una novela de {{Q6}} sin mirar? Expresa el resultado en forma de fracción.</t>
  </si>
  <si>
    <t>Q1= List = 2, 3, 4, 5
Q2= List = 2, 3, 4, 5
Q2= List = 2, 3, 4, 5
Q4= List = "piratas", "viajes en el tiempo", "robots"
Q5= List = "piratas", "viajes en el tiempo", "robots"
Q6= List = "piratas", "viajes en el tiempo", "robots"</t>
  </si>
  <si>
    <t>T1 = {{Q1}}+{{Q2}}+{{Q3}}
A1 = {{Q3}}/{{T1}} (como fracción)
"method": "equivSymbolic"</t>
  </si>
  <si>
    <t>&lt;p&gt;La fórmula para calcular la probabilidad de un suceso de azar es:&lt;/p&gt;&lt;p&gt;Probabilidad de un suceso = n.º de casos favorables/n.º de casos posibles = {{Q3}} novelas de {{Q6}}/{{T1}} novelas en total = {{A1}}&lt;/p&gt;</t>
  </si>
  <si>
    <t>{"id":"M4-EyP-7a-E-3","stimulus":"&lt;p&gt;Santiago tem em sua estante {{Q1}} livros sobre {{Q4}}, {{Q2}} livros sobre {{Q5}} e {{Q3}} sobre {{Q6}}. Se ele retirar um livro da estante ao acaso e sem olhar, qual é a probabilidade de que ele tire um livro sobre {{Q6}}? Expresse o resultado como uma fração.&lt;/p&gt;","template":"&lt;p&gt;A probabilidade é de {{response}}.&lt;/p&gt;","hint":"&lt;p style=\"text-align: center\"&gt;Probabilidade de um evento = &lt;span class=\"fr-math-v2 fr-draggable\" contenteditable=\"false\" data-original-math=\"\\(\\frac{{{\\text{nº de casos favoráveis}}}}{{{\\text{nº de casos possíveis}}}}\\)\" draggable=\"true\"&gt;\\(\\frac{{{\\text{nº de casos favoráveis}}}}{{{\\text{nº de casos possíveis}}}}\\)&lt;/span&gt;&lt;/p&gt;","feedback":"&lt;p&gt;A fórmula para calcular a probabilidade de um evento aleatório é:&lt;/p&gt;&lt;p style=\"text-align: center\"&gt;Probabilidade de um evento = &lt;span class=\"fr-math-v2 fr-draggable\" contenteditable=\"false\" data-original-math=\"\\(\\frac{{{\\text{nº de casos favoráveis}}}}{{{\\text{nº de casos possíveis}}}}\\)\" draggable=\"true\"&gt;\\(\\frac{{{\\text{nº de casos favoráveis}}}}{{{\\text{nº de casos possíveis}}}}\\)&lt;/span&gt; = &lt;span class=\"fr-math-v2 fr-draggable\" contenteditable=\"false\" data-original-math=\"\\(\\frac{{{{{Q3}}\\text{ livros de {{Q6}}}}}}{{{{{T1}}\\text{ livros no total}}}}\\)\" draggable=\"true\"&gt;\\(\\frac{{{{{Q3}}\\text{ livros sobre {{Q6}}}}}}{{{{{T1}}\\text{ livros no total}}}}\\)&lt;/span&gt; = {{T2}}&lt;/p&gt;","seed":{"parameters":[{"name":"Q1","label":null,"list":[2,3,4,5]},{"name":"Q2","label":null,"list":[2,3,4,5]},{"name":"Q3","label":null,"list":[2,3,4,5]},{"name":"Q4","label":null,"list":["piratas","viagens no tempo","robôs"]},{"name":"Q5","label":null,"list":["piratas","viagens no tempo","robôs"]},{"name":"Q6","label":null,"list":["piratas","viagens no tempo","robôs"]}],"calculated":[{"name":"T1","label":"{{function}}","function":"{{Q1}}+{{Q2}}+{{Q3}}","temp":true},{"name":"T2","label":"{{function}}","function":"&lt;span class=\"fr-math-v2 fr-draggable\" contenteditable=\"false\" data-original-math=\"\\(\\frac{{{Q3}}}{{{T1}}}\\)\" draggable=\"true\"&gt;\\(\\frac{{{Q3}}}{{{T1}}}\\)&lt;/span&gt;","temp":true},{"name":"A1","label":"{{function}}","function":"\\frac{{{Q3}}}{{{T1}}}"}],"uniques":true},"algorithm":{"name":"calculateOperation","params":{"method":"equivSymbolic","keyboard":"NUMERICAL"}}}</t>
  </si>
  <si>
    <t>Ejemplo</t>
  </si>
  <si>
    <t>M4-G-3b</t>
  </si>
  <si>
    <t>Mide ángulos con el transportador</t>
  </si>
  <si>
    <t>No hacer</t>
  </si>
  <si>
    <t>M4-NyO-39b</t>
  </si>
  <si>
    <t>Sitúa las fracciones unitarias más habituales en la recta numérica</t>
  </si>
  <si>
    <t>M4-NyO-58a</t>
  </si>
  <si>
    <t>Sitúa fracciones en la recta numérica</t>
  </si>
  <si>
    <t>Nombre de la imagen</t>
  </si>
  <si>
    <t>Posición (vertical/horizontal)</t>
  </si>
  <si>
    <t>Medidas</t>
  </si>
  <si>
    <t>Reutilizar de</t>
  </si>
  <si>
    <t>Descripción</t>
  </si>
  <si>
    <t>Nombre</t>
  </si>
  <si>
    <t>Observaciones</t>
  </si>
  <si>
    <t>imágenes SVG 300px ancho (o 300px de alto si es estrecha)</t>
  </si>
  <si>
    <t>Futuro</t>
  </si>
  <si>
    <t>Conversión de medidas de longitud</t>
  </si>
  <si>
    <t>M5-MyM-1b-3</t>
  </si>
  <si>
    <t>Es exactamente la misma imagen que en 5º</t>
  </si>
  <si>
    <t>OK</t>
  </si>
  <si>
    <t>M4_MyM_1b_1</t>
  </si>
  <si>
    <t>https://drive.google.com/file/d/1qyofVVsC_693hfDimlr7P0bOVeJIz_Sa/view?usp=sharing</t>
  </si>
  <si>
    <t>M5-MyM-1b-4</t>
  </si>
  <si>
    <t>M4_MyM_1c_1</t>
  </si>
  <si>
    <t>https://drive.google.com/file/d/1E3Y6DSBJVYDRky8AqibxppQCToBQlvMJ/view</t>
  </si>
  <si>
    <t>M5-MyM-1b-5</t>
  </si>
  <si>
    <t>M4_MyM_1c_2</t>
  </si>
  <si>
    <t>https://drive.google.com/file/d/1rJUBlVz-MoP-IZb3QKtdbmmQT0DOWnWF/view</t>
  </si>
  <si>
    <t>Ángulos agudos</t>
  </si>
  <si>
    <t>M6-G-3a-1
M6-G-3a-2
M6-G-3a-3</t>
  </si>
  <si>
    <t>Tres ángulos agudos diferentes. La base tiene que ser horizontal, no me importa si luego el ángulo es positivo o negativo.</t>
  </si>
  <si>
    <t>M4_G_3a_1
M4_G_3a_2
M4_G_3a_3</t>
  </si>
  <si>
    <t>https://drive.google.com/drive/folders/1rXEoSSvbPLv2NW7L44q9ehvHfrhN0UG6?usp=sharing</t>
  </si>
  <si>
    <t>Ángulos rectos</t>
  </si>
  <si>
    <t>M6-G-3a-4
M6-G-3a-5
M6-G-3a-6</t>
  </si>
  <si>
    <t>El mismo ángulo 3 veces, pero puedes cambiar el color entre los dos lados (si el color va a ser el mismo las 3 veces, sin problema, pero entonces haz solo una imagen). Igual, base horizontal, si quieres el sentido puede ser positivo o negativo.</t>
  </si>
  <si>
    <t>M4_G_3a_4
M4_G_3a_5
M4_G_3a_6</t>
  </si>
  <si>
    <t>https://drive.google.com/drive/folders/1Sh98X8o37a1bX00Gf_bQmldAWVAKWW6V?usp=sharing</t>
  </si>
  <si>
    <t>Ángulos obtusos</t>
  </si>
  <si>
    <t>M6-G-3a-7
M6-G-3a-8
M6-G-3a-9</t>
  </si>
  <si>
    <t>Tres ángulos obtusos diferentes. La base tiene que ser horizontal, no me importa si luego el ángulo es positivo o negativo.</t>
  </si>
  <si>
    <t>M4_G_3a_7
M4_G_3a_8
M4_G_3a_9</t>
  </si>
  <si>
    <t>https://drive.google.com/drive/folders/1NsPdVLxfZ27GfNuNoJvqK5qnLQX6iOG6?usp=sharing</t>
  </si>
  <si>
    <t>Ángulos llanos</t>
  </si>
  <si>
    <t>M6-G-3a-10
M6-G-3a-11
M6-G-3a-12</t>
  </si>
  <si>
    <t>M4_G_3a_10
M4_G_3a_11
M4_G_3a_12</t>
  </si>
  <si>
    <t>https://drive.google.com/drive/folders/1S_3tKfMB3BGnwUsX4OxuMbg6l9anGV8S?usp=sharing</t>
  </si>
  <si>
    <t>M4-G-3a-10
M4-G-3a-11
M4-G-3a-12</t>
  </si>
  <si>
    <t>Los mismos, pero quitando margen superior. Dejar un poco para dar aire entre el enunciado y la imagen, pero no excederse.</t>
  </si>
  <si>
    <t>M4_G_3a_10a
M4_G_3a_11a
M4_G_3a_12a</t>
  </si>
  <si>
    <t>https://drive.google.com/drive/folders/1aq2OW2ZkT_xyNLeevZRtitxezdfZsYgu?usp=sharing</t>
  </si>
  <si>
    <t xml:space="preserve">Gráfico cartesiano </t>
  </si>
  <si>
    <t>M5-G-1a-1</t>
  </si>
  <si>
    <t>Eje de coordenadas en los que cada punto lleva un color. Los valores del eje son del 0 al 6 y que aparezca la flechita al final.
Puntos a representar: 
(2, 5)
(1, 4)
(0, 6)
(3, 3)
(5, 1)
(5, 3)
(1, 3)
(3, 2)</t>
  </si>
  <si>
    <t>M4_G_5a_1</t>
  </si>
  <si>
    <r>
      <rPr>
        <rFont val="Calibri"/>
        <sz val="12.0"/>
      </rPr>
      <t xml:space="preserve">Añade los cuadraditos azules (en el color que tú veas) que separan cada punto como se hace aquí: </t>
    </r>
    <r>
      <rPr>
        <rFont val="Calibri"/>
        <color rgb="FF1155CC"/>
        <sz val="12.0"/>
        <u/>
      </rPr>
      <t>https://gyazo.com/f5a58fafaab4c5f59434b7e72688d0b8</t>
    </r>
  </si>
  <si>
    <t>https://drive.google.com/file/d/1-JW_ijqgvGsn-1sw7psj-pqbEgoWjTnz/view?usp=sharing</t>
  </si>
  <si>
    <t>Gráficos cartesianos</t>
  </si>
  <si>
    <t>M5-G-1a-2</t>
  </si>
  <si>
    <t>3 imágenes en las que representar puntos que se identifican con una letra y un color. El eje de coordenadas va del 0 al 5 y tiene una flechita al final de los ejes.
1º imagen:
A = (3, 2); B = (4, 1); C = (5, 0); D = (1, 4); E = (2, 3); F = (0, 3); G = (1, 0)
2º imagen:
A = (2, 3); B = (1, 4); C = (5, 3); D = (2, 4); E = (3, 3); F = (3, 1); G = (0, 1)
3º imagen:
A = (2, 4); B = (1, 1); C = (0, 5); D = (4, 1); E = (0, 3); F = (3, 0); G = (3, 3)</t>
  </si>
  <si>
    <t>M4_G_5a_2
M4_G_5a_3
M4_G_5a_4</t>
  </si>
  <si>
    <r>
      <rPr>
        <rFont val="Calibri"/>
        <sz val="12.0"/>
      </rPr>
      <t xml:space="preserve">Añade los cuadraditos azules (en el color que tú veas) que separan cada punto como se hace aquí: </t>
    </r>
    <r>
      <rPr>
        <rFont val="Calibri"/>
        <color rgb="FF1155CC"/>
        <sz val="12.0"/>
        <u/>
      </rPr>
      <t>https://gyazo.com/f5a58fafaab4c5f59434b7e72688d0b8</t>
    </r>
  </si>
  <si>
    <t>https://drive.google.com/drive/folders/1HIOTe2fQdt6Yps-wAjmF0QkGxWgTUHzc?usp=sharing</t>
  </si>
  <si>
    <t>Triángulo equilátero</t>
  </si>
  <si>
    <t>Usa de referencia las imágenes de M5-G-10a</t>
  </si>
  <si>
    <t>M4_G_6a_1</t>
  </si>
  <si>
    <t>https://drive.google.com/file/d/1cQN-hFJjfa-J4cgq7Iosym5_GNOItlJp/view?usp=sharing</t>
  </si>
  <si>
    <t>Triángulo isósceles</t>
  </si>
  <si>
    <t>M4_G_6a_2</t>
  </si>
  <si>
    <t>¿Podemos cambiar el color? Es el mismo que en 5º.</t>
  </si>
  <si>
    <t>https://drive.google.com/file/d/1b4L_kPJgVK4_aQUrUqEyGXtzAyQ2G8jP/view?usp=sharing</t>
  </si>
  <si>
    <t>Triángulo escaleno</t>
  </si>
  <si>
    <t>M4_G_6a_3</t>
  </si>
  <si>
    <t>https://drive.google.com/file/d/1vR1stRWzSPRvfemki0Nnpm_1hgB8mLHM/view?usp=sharing</t>
  </si>
  <si>
    <t>Triángulo acutángulo</t>
  </si>
  <si>
    <t>Usa de referencia las imágenes de M5-G-10b</t>
  </si>
  <si>
    <t>M4_G_6b_1</t>
  </si>
  <si>
    <t>Ojo, tiene que ser un triángulo acutángulo. El ángulo de arriba es mayor que un ángulo recto.</t>
  </si>
  <si>
    <t>https://drive.google.com/file/d/18NsavscUskJSobKYBX56oqM1HWbFrCdY/view?usp=sharing</t>
  </si>
  <si>
    <t>Triángulo rectángulo</t>
  </si>
  <si>
    <t>M4_G_6b_2</t>
  </si>
  <si>
    <t>https://drive.google.com/file/d/1iKBbLde7cYfFZLMvOFy2_NpA2jb-GcVb/view?usp=sharing</t>
  </si>
  <si>
    <t>Triángulo obtusángulo</t>
  </si>
  <si>
    <t>M4_G_6b_3</t>
  </si>
  <si>
    <t>https://drive.google.com/file/d/1ZF8XkhK0SWb0Y17qlpRuh6TZxq7p1Ubm/view?usp=sharing</t>
  </si>
  <si>
    <t>Polígonos convexos</t>
  </si>
  <si>
    <t>Polígono de 4 lados convexo
Polígono de 5 lados convexo
Polígono de 5 lados convexo
Polígono de 6 lados convexo</t>
  </si>
  <si>
    <t>M4_G_8a_1
M4_G_8a_2
M4_G_8a_3
M4_G_8a_4</t>
  </si>
  <si>
    <t>https://drive.google.com/drive/folders/1rSRd8-nhK0s61bmSbT9IMrCFvdvOBREX?usp=sharing</t>
  </si>
  <si>
    <t>Polígonos cóncavos</t>
  </si>
  <si>
    <t>Polígono de 4 lados cóncavo
Polígono de 5 lados cóncavo
Polígono de 5 lados cóncavo
Polígono de 6 lados cóncavo</t>
  </si>
  <si>
    <t>M4_G_8a_5
M4_G_8a_6
M4_G_8a_7
M4_G_8a_8</t>
  </si>
  <si>
    <t>https://drive.google.com/drive/folders/1oXul5_xGOYvSigDt_vapiWnCP48inNQA?usp=sharing</t>
  </si>
  <si>
    <t>Cuadrado</t>
  </si>
  <si>
    <t>Si los puedes reciblar de otro curso, bien</t>
  </si>
  <si>
    <t>M4_G_7a_1</t>
  </si>
  <si>
    <t>https://drive.google.com/file/d/19NojZTvpQ2AoLx-KfQNm1QDJu3hKERbG/view?usp=sharing</t>
  </si>
  <si>
    <t>Rectángulo</t>
  </si>
  <si>
    <t>M4_G_7a_2</t>
  </si>
  <si>
    <t>https://drive.google.com/file/d/1w94j7ffCPDBP5iXPKplVOmQU1Shs1ETh/view?usp=sharing</t>
  </si>
  <si>
    <t>Rombo</t>
  </si>
  <si>
    <t>M4_G_7a_3</t>
  </si>
  <si>
    <t>https://drive.google.com/file/d/1-QWf2NYUa-kc0IhoZU6hBPGLXfCB5Tm-/view?usp=sharing</t>
  </si>
  <si>
    <t>Romboide</t>
  </si>
  <si>
    <t>M4_G_7a_4</t>
  </si>
  <si>
    <t>https://drive.google.com/file/d/1Iw6WCdex1Zn2Qz4AUW5CjQDmvR7O-bfN/view?usp=sharing</t>
  </si>
  <si>
    <t>Trapecio</t>
  </si>
  <si>
    <t>M4_G_7a_5</t>
  </si>
  <si>
    <t>https://drive.google.com/file/d/1XTNReggEUiq0TaMkoum1XF3h9yQaYz4g/view?usp=sharing</t>
  </si>
  <si>
    <t>Trapezoide</t>
  </si>
  <si>
    <t>M4_G_7a_6</t>
  </si>
  <si>
    <t>https://drive.google.com/file/d/1s_Fm4YeQO_YOs6I3uki9u5rN_uOw88w0/view?usp=sharing</t>
  </si>
  <si>
    <t>Frutero</t>
  </si>
  <si>
    <t>Frutero con una manzana, una naranja y un plátano.</t>
  </si>
  <si>
    <t>M4_EyP_6a_1</t>
  </si>
  <si>
    <t>Duda: La sombra izquierda de la manzana se ha hecho a consciencia en gris?</t>
  </si>
  <si>
    <t>https://drive.google.com/file/d/1ilFceS0pqarMoMVGUSr6bjYDcxHBy-AC/view?usp=sharing</t>
  </si>
  <si>
    <t>Cuadrado 2 x 2</t>
  </si>
  <si>
    <t>Cuadrado formado por dos 4 cuadrados pequeños (tomar de modelo el estilo de las imágenes de M4-G-10c, hay que hacer cuadrícula)</t>
  </si>
  <si>
    <t>M4_G_10a_1</t>
  </si>
  <si>
    <t>Los 3 cuadrados (M4-G-10a-1-3) tienen la cuadrícula de distinto tamaño, se puede dejar la misma? Aplicar también en el rectángulo.</t>
  </si>
  <si>
    <t>https://drive.google.com/file/d/1iIdV9-B-DFDl4eP9cRsctP9DFPDRWEch/view?usp=sharing</t>
  </si>
  <si>
    <t>Cuadrado 3 x 3</t>
  </si>
  <si>
    <t>Cuadrado formado por dos 9 cuadrados pequeños (tomar de modelo el estilo de las imágenes de M4-G-10c, hay que hacer cuadrícula)</t>
  </si>
  <si>
    <t>M4_G_10a_2</t>
  </si>
  <si>
    <t>https://drive.google.com/file/d/1DLP-GK3sf-ha20uCYh2zCo9uOYTlxysz/view?usp=sharing</t>
  </si>
  <si>
    <t>Cuadrado 4 x 4</t>
  </si>
  <si>
    <t>Cuadrado formado por dos 16 cuadrados pequeños (tomar de modelo el estilo de las imágenes de M4-G-10c, hay que hacer cuadrícula)</t>
  </si>
  <si>
    <t>M4_G_10a_3</t>
  </si>
  <si>
    <t>https://drive.google.com/file/d/187WY1GP2kE1leDoVf0q5E1v2y-8dWQms/view?usp=sharing</t>
  </si>
  <si>
    <t>Rectángulo 3 x 4</t>
  </si>
  <si>
    <t>Rectángulo formado por 12 cuadraditos, 4 de base y 3 de altura (tomar de modelo el estilo de las imágenes de M4-G-10c, hay que hacer cuadrícula)</t>
  </si>
  <si>
    <t>M4_G_10b_1</t>
  </si>
  <si>
    <t>https://drive.google.com/file/d/1qO4M-mOb_5irlgOD6F9k-evwq5cnGcV7/view?usp=sharing</t>
  </si>
  <si>
    <t>Rectángulo 2 x 5</t>
  </si>
  <si>
    <t>Rectángulo formado por 10 cuadraditos, 5 de base y 2 de altura (tomar de modelo el estilo de las imágenes de M4-G-10c, hay que hacer cuadrícula)</t>
  </si>
  <si>
    <t>M4_G_10b_2</t>
  </si>
  <si>
    <t>https://drive.google.com/file/d/18pe1y8mnbO3NbFwLL0dNynZ30wa3Fok-/view?usp=sharing</t>
  </si>
  <si>
    <t>Rectángulo 3 x 6</t>
  </si>
  <si>
    <t>Rectángulo formado por 18 cuadraditos, 6 de base y 3 de altura (tomar de modelo el estilo de las imágenes de M4-G-10c, hay que hacer cuadrícula)</t>
  </si>
  <si>
    <t>M4_G_10b_3</t>
  </si>
  <si>
    <t>https://drive.google.com/file/d/1DCGpKy1uVP9q1ajzcVDepdu3vX-VI9dt/view?usp=sharing</t>
  </si>
  <si>
    <t>Conversión de unidades: gramos</t>
  </si>
  <si>
    <t>M5-MyM-2b-1</t>
  </si>
  <si>
    <t>M4_MyM_2c_1</t>
  </si>
  <si>
    <t>https://drive.google.com/file/d/1hZT5sVDf8vIC7gtBQFtKyQw0ClcIPVpO/view?usp=sharing</t>
  </si>
  <si>
    <t>Conversión de unidades: gramos ERRONEA</t>
  </si>
  <si>
    <t>M5-MyM-2b-2</t>
  </si>
  <si>
    <t>M4_MyM_2c_2</t>
  </si>
  <si>
    <t>https://drive.google.com/file/d/120ocjgCI3L0cFKFjEK-hCQE0xF708rrI/view?usp=sharing</t>
  </si>
  <si>
    <t>M5-MyM-2b-3</t>
  </si>
  <si>
    <t>M4_MyM_2c_3</t>
  </si>
  <si>
    <t>https://drive.google.com/file/d/1kheRSNtYVGXJZZ_B9_2C7uHHgHPzzxsa/view?usp=sharing</t>
  </si>
  <si>
    <t>Diferentes figuras</t>
  </si>
  <si>
    <t>Serían diferentes figuras:
Circunferencia
Círculo
Cuadrado
Pentágono
Triángulo
Trapecio</t>
  </si>
  <si>
    <t>M4_G_9b_1
M4_G_9b_2
M4_G_9b_3
M4_G_9b_4
M4_G_9b_5
M4_G_9b_6</t>
  </si>
  <si>
    <t>Pondría la circunferencia y el círculo de distinto color.</t>
  </si>
  <si>
    <t>https://drive.google.com/drive/folders/1jGsi9b0JN2qEQkfvasHdYyrkKqS3QkIF</t>
  </si>
  <si>
    <t>Rectas</t>
  </si>
  <si>
    <t>Dos imágenes en las que haya 1 recta</t>
  </si>
  <si>
    <t>M4_G_15a_1
M4_G_15a_2</t>
  </si>
  <si>
    <t>https://drive.google.com/drive/folders/15O-dMcOWSaWYTgAseX8a_HqWTQgdswnm?usp=sharing</t>
  </si>
  <si>
    <t>Segmentos</t>
  </si>
  <si>
    <t>Dos imágenes en las que haya 1 segmento</t>
  </si>
  <si>
    <t>M4_G_15a_3
M4_G_15a_4</t>
  </si>
  <si>
    <t>https://drive.google.com/drive/folders/1lRbWJP1-zdUbWd-tveQhKkwT2E31kXlC?usp=sharing</t>
  </si>
  <si>
    <t>Desarrollos plano de un cilindro</t>
  </si>
  <si>
    <t>Dos ejemplos diferentes de desarrollos planos de un cilindro (diferentes colores)</t>
  </si>
  <si>
    <t>M4_G_12b_1
M4_G_12b_2</t>
  </si>
  <si>
    <t>https://drive.google.com/drive/folders/1eZZihgSRYuIzx-ropdl3NXXGn8vkQPnw?usp=sharing</t>
  </si>
  <si>
    <t>Desarrollo plano de un cono</t>
  </si>
  <si>
    <t>Dos ejemplos diferentes de desarrollos planos de un cono (diferentes colores)</t>
  </si>
  <si>
    <t>M4_G_12b_3
M4_G_12b_4</t>
  </si>
  <si>
    <t>https://drive.google.com/drive/folders/13mmoRQUdfmuLaMf2NiRi_XJ4K9EC17br?usp=sharing</t>
  </si>
  <si>
    <t>Desarrollos planos</t>
  </si>
  <si>
    <t>- Desarrollo plano de un prisma triangular
- Desarrollo plano de una pirámide hexagonal</t>
  </si>
  <si>
    <t>M4_G_12b_5
M4_G_12b_6</t>
  </si>
  <si>
    <t>¿Podemos cambiar colores? Son iguales que en 5º.</t>
  </si>
  <si>
    <t>https://drive.google.com/drive/folders/1BP5-mHoX0b3gd9U5b6P2JFyqJ6Ojf8xw?usp=sharing</t>
  </si>
  <si>
    <t>Objetos esfera</t>
  </si>
  <si>
    <t>- Tierra esférica
- naranja</t>
  </si>
  <si>
    <t>M4_G_12a_1
M4_G_12a_2</t>
  </si>
  <si>
    <t>https://drive.google.com/drive/folders/13EjGU6kDyrESobtkXA2UvcCuxHlzeS4F?usp=sharing</t>
  </si>
  <si>
    <t>Objetos cilindro</t>
  </si>
  <si>
    <t>- Tronco de árbol cilíndrico
- bote de pegamento cilíndrico</t>
  </si>
  <si>
    <t>M4_G_12a_3
M4_G_12a_4</t>
  </si>
  <si>
    <t>Se le puede dar un poco de textura al tronco?
El bote de pegamento no queda del todo claro qué es</t>
  </si>
  <si>
    <t>https://drive.google.com/drive/folders/1Huc97agTl2jyG9qBIYkGYPP1AqLoNqW9?usp=sharing</t>
  </si>
  <si>
    <t>Objetos cono</t>
  </si>
  <si>
    <t>- Gorro de fiesta con forma de cono
- Tienda de campaña (¿o tipi?) con forma de cono</t>
  </si>
  <si>
    <t>M4_G_12a_5
M4_G_12a_6</t>
  </si>
  <si>
    <t>Al gorro añadirle algún adorno en la punta, pompones, lazos (https://gyazo.com/b6f687211de82da0c8717a273397e6be)</t>
  </si>
  <si>
    <t>https://drive.google.com/drive/folders/1auBE97A1Y7xBJMN0l4GVjrCMknj1aEYz?usp=sharing</t>
  </si>
  <si>
    <t>Prismas</t>
  </si>
  <si>
    <t>Diferentes tipos de prisma:
- Triangular
- Cuadrangular
- Hexagonal
(Si son de otro tipo también sirve, no hagas de cero, reutiliza de otros libros)</t>
  </si>
  <si>
    <t>M4_G_11a_1
M4_G_11a_2
M4_G_11a_3</t>
  </si>
  <si>
    <t>https://drive.google.com/drive/folders/14QDSm-qIZPt1e2VYdJh08X1NL9u4d3bX?usp=sharing</t>
  </si>
  <si>
    <t>Pirámides</t>
  </si>
  <si>
    <t>Diferentes tipos de pirámide:
- Triangular
- Cuadrangular
- Hexagonal
(Si son de otro tipo también sirve, no hagas de cero, reutiliza de otros libros)</t>
  </si>
  <si>
    <t>M4_G_11a_4
M4_G_11a_5
M4_G_11a_6</t>
  </si>
  <si>
    <t>https://drive.google.com/drive/folders/11n3JNN6WZntIjn8aUmG95UZGOFkeDRTn?usp=sharing</t>
  </si>
  <si>
    <t>Desarollos planos</t>
  </si>
  <si>
    <t>Desarrollos planos de:
- prisma triangular
- prisma cuadrangular
- prisma pentagonal
- pirámide triangular
- pirámide cuadrangular
- pirámide pentagonal</t>
  </si>
  <si>
    <t>M4_G_11b_1
M4_G_11b_2
M4_G_11b_3
M4_G_11b_4
M4_G_11b_5
M4_G_11b_6</t>
  </si>
  <si>
    <t>Haz que todas las imágenes tengan el mismo lienzo, porfa.</t>
  </si>
  <si>
    <t>https://drive.google.com/drive/folders/1_M4lYnykFYeU45MUXJVMwDGm4k8OOpdK?usp=sharing</t>
  </si>
  <si>
    <t>Tijeras</t>
  </si>
  <si>
    <t>M5-G-2a-1
M5-G-2a-2
M5-G-2a-3
M5-G-2a-4
M5-G-2a-5</t>
  </si>
  <si>
    <t>Exactamente igual que en 5.º. Ojo, la imagen que se tiene que colocar a la derecha es la única que tiene que ser PNG.</t>
  </si>
  <si>
    <t>M4_G_2a_1
M4_G_2a_2
M4_G_2a_3
M4_G_2a_4
M4_G_2a_5</t>
  </si>
  <si>
    <t>Vamos a cambiar los objetos de simetría. Haz igual que se hizo en 5º pero con tijeras, una mariposa y un girasol.</t>
  </si>
  <si>
    <t>https://drive.google.com/drive/folders/1oElkadcrGPqTTGUoSLRnh4nZmkmJrn0E?usp=sharing</t>
  </si>
  <si>
    <t>Mariposa</t>
  </si>
  <si>
    <t>M5-G-2a-6
M5-G-2a-7
M5-G-2a-8
M5-G-2a-9
M5-G-2a-10</t>
  </si>
  <si>
    <t>M4_G_2a_6
M4_G_2a_7
M4_G_2a_8
M4_G_2a_9
M4_G_2a_10</t>
  </si>
  <si>
    <t>https://drive.google.com/drive/folders/1yW0HRUhst7OnNHE66LN6HU5SnSPs4Nvc</t>
  </si>
  <si>
    <t>Girasol</t>
  </si>
  <si>
    <t>M5-G-2a-11
M5-G-2a-12
M5-G-2a-13
M5-G-2a-14
M5-G-2a-15</t>
  </si>
  <si>
    <t>M4_G_2a_11
M4_G_2a_12
M4_G_2a_13
M4_G_2a_14
M4_G_2a_15</t>
  </si>
  <si>
    <t>No se identifica cuál es la incorrecta, ¿podrías cambiar los colores, o poner semillas en el centro o alguna cosa para que se distinga más? Está hecho el json por si quieres verlo.</t>
  </si>
  <si>
    <t>https://drive.google.com/drive/folders/1U8aYrThQf8yYyr14f5RgoAYHoS0u21Sh?usp=sharing</t>
  </si>
  <si>
    <t>Simetrías correctas</t>
  </si>
  <si>
    <t>Un cuadrado, un rombo y un trapecio con el eje de simetría bien dibujado.
https://drive.google.com/file/d/1xQ2PGKEQgCfFrJLx9YjhDAFstPvJCOm-/view?usp=sharing</t>
  </si>
  <si>
    <t>M4_G_2a_16
M4_G_2a_17
M4_G_2a_18</t>
  </si>
  <si>
    <t>El lienzo del trapecio es más pequeño (figura verde) que el resto.</t>
  </si>
  <si>
    <t>https://drive.google.com/drive/folders/15cgejfbthWpD06znqNjucPBC-t7RbsAf?usp=sharing</t>
  </si>
  <si>
    <t>Simetrías incorrectas</t>
  </si>
  <si>
    <r>
      <rPr>
        <rFont val="Calibri"/>
        <sz val="12.0"/>
      </rPr>
      <t xml:space="preserve">Cuadrados, rombos y trapecios con el eje de simetría mal
</t>
    </r>
    <r>
      <rPr>
        <rFont val="Calibri"/>
        <color rgb="FF1155CC"/>
        <sz val="12.0"/>
        <u/>
      </rPr>
      <t>https://drive.google.com/file/d/1m6yBr1T_WS-Nk-D_3p_JkqcqP4NfessW/view?usp=sharing</t>
    </r>
  </si>
  <si>
    <t>M4_G_2a_19
M4_G_2a_20
M4_G_2a_21
M4_G_2a_22
M4_G_2a_23
M4_G_2a_24</t>
  </si>
  <si>
    <t>https://drive.google.com/drive/folders/1CmJyckBzAoKQ1R8npr3n8dRYtvcEOU9X?usp=sharing</t>
  </si>
  <si>
    <t>Baldosas simétricas</t>
  </si>
  <si>
    <t>M3-G-5a-47
M3-G-5a-48
M3-G-5a-49
M3-G-5a-50
M3-G-5a-51</t>
  </si>
  <si>
    <t>Exactamente las mismas que de 3º</t>
  </si>
  <si>
    <t>M4_G_2a_25
M4_G_2a_26
M4_G_2a_27
M4_G_2a_28
M4_G_2a_29</t>
  </si>
  <si>
    <t>https://drive.google.com/drive/folders/1d9qEcxBJkH_DVU28crs8fFTBFAShzQWG?usp=sharing</t>
  </si>
  <si>
    <t>Edificios simétricos</t>
  </si>
  <si>
    <t>M5-G-2a-57
M5-G-2a-58
M5-G-2a-59
M5-G-2a-60
M5-G-2a-61
M5-G-2a-62</t>
  </si>
  <si>
    <t>Exactamente las mismas que de 5º</t>
  </si>
  <si>
    <t>M4_G_2a_30
M4_G_2a_31
M4_G_2a_32
M4_G_2a_33
M4_G_2a_34
M4_G_2a_35</t>
  </si>
  <si>
    <t>https://drive.google.com/drive/folders/1JN--BG9OgbHGz3p2ZhVojNZIvwjDCyO3?usp=sharing</t>
  </si>
  <si>
    <t>Tetris polígonos simétricos</t>
  </si>
  <si>
    <r>
      <rPr>
        <rFont val="Calibri"/>
        <sz val="12.0"/>
      </rPr>
      <t>Que sean solo polígonos, no metas detalles para que se parezcan a las figuras de un videojuego (por derechos de autor). Puedes cambiar las posiciones si crees que las que he puesto son muy sosas.</t>
    </r>
    <r>
      <rPr>
        <rFont val="Calibri"/>
        <color rgb="FF000000"/>
        <sz val="12.0"/>
      </rPr>
      <t xml:space="preserve">
</t>
    </r>
    <r>
      <rPr>
        <rFont val="Calibri"/>
        <color rgb="FF1155CC"/>
        <sz val="12.0"/>
        <u/>
      </rPr>
      <t>https://drive.google.com/file/d/1EQtKwPVRdd2o4cx8koJEtPbHozomXilS/view?usp=sharing</t>
    </r>
  </si>
  <si>
    <t>M4_G_2a_36
M4_G_2a_37
M4_G_2a_38</t>
  </si>
  <si>
    <t>https://drive.google.com/drive/folders/1SfhYbt5fN_ZvK5a66pmw9SrO6Swg96rG?usp=sharing</t>
  </si>
  <si>
    <t>Tetris polígonos asimétricos</t>
  </si>
  <si>
    <r>
      <rPr>
        <rFont val="Calibri"/>
        <sz val="12.0"/>
      </rPr>
      <t xml:space="preserve">Que sean solo polígonos, no metas detalles para que se parezcan a las figuras de un videojuego (por derechos de autor). Puedes cambiar las posiciones si crees que las que he puesto son muy sosas.
</t>
    </r>
    <r>
      <rPr>
        <rFont val="Calibri"/>
        <color rgb="FF1155CC"/>
        <sz val="12.0"/>
        <u/>
      </rPr>
      <t>https://drive.google.com/file/d/1h85LvNMNIfCwreNnDvRUuYwHnKMX4uZ2/view?usp=sharing</t>
    </r>
  </si>
  <si>
    <t>M4_G_2a_39
M4_G_2a_40
M4_G_2a_41
M4_G_2a_42</t>
  </si>
  <si>
    <t>https://drive.google.com/drive/folders/1aOerm3ejo-tOgnQhgEge-rEVu52akBbr?usp=sharing</t>
  </si>
  <si>
    <t>Conversión de unidades de masa</t>
  </si>
  <si>
    <t>Son las mismas que en 5º</t>
  </si>
  <si>
    <t>M4_MyM_2b_1</t>
  </si>
  <si>
    <t>https://drive.google.com/file/d/1k49g-88oKZZ_3IJjrnrEEZhVgIOnyYMK/view?usp=sharing</t>
  </si>
  <si>
    <t>Conversión de unidades de masa erróneo</t>
  </si>
  <si>
    <t>M5-MyM-2b-2
M5-MyM-2b-3</t>
  </si>
  <si>
    <t>M4_MyM_2b_2
M4_MyM_2b_3</t>
  </si>
  <si>
    <r>
      <rPr>
        <rFont val="Calibri"/>
        <color rgb="FF1155CC"/>
        <sz val="12.0"/>
        <u/>
      </rPr>
      <t>https://drive.google.com/file/d/1OZdTknh1eS8KfYc-Ec5HEf4SY3cMzbry/view?usp=sharing</t>
    </r>
    <r>
      <rPr>
        <rFont val="Calibri"/>
        <sz val="12.0"/>
      </rPr>
      <t xml:space="preserve">
</t>
    </r>
    <r>
      <rPr>
        <rFont val="Calibri"/>
        <color rgb="FF1155CC"/>
        <sz val="12.0"/>
        <u/>
      </rPr>
      <t>https://drive.google.com/file/d/1ky0yIVG5tKQeMolLH78r3j5cCcJL8uRC/view?usp=sharing</t>
    </r>
  </si>
  <si>
    <t>- Rectas paralelas
- Rectas oblicuas
- Rectas perpendiculares
(Todo lo que puedas copiar y pegar de otros cursos, adelante)</t>
  </si>
  <si>
    <t>M4_G_16a_3
M4_G_16a_4
M4_G_16a_5</t>
  </si>
  <si>
    <t>La última es casi perpendicular, pero no del todo. Habría que corregirla</t>
  </si>
  <si>
    <t>https://drive.google.com/drive/folders/1eBI3AqfcYAUgBdSNmrLX8i72qYhcQLvK?usp=sharing</t>
  </si>
  <si>
    <t>Algo como esto: https://drive.google.com/file/d/1AQ2s-PfLfbcjmj35qCNbAJTBvpwJG2zO/view?usp=sharing
Colores como M3-G-1b-1 y M5-G-6a-I-1</t>
  </si>
  <si>
    <t>M4_G_16a_1</t>
  </si>
  <si>
    <t>https://drive.google.com/file/d/1XZyFR1uCYWwvrKMqU8AxdbAjj_-zBJU6/view?usp=sharing</t>
  </si>
  <si>
    <r>
      <rPr>
        <rFont val="Calibri"/>
        <sz val="12.0"/>
      </rPr>
      <t xml:space="preserve">Algo como esto: </t>
    </r>
    <r>
      <rPr>
        <rFont val="Calibri"/>
        <color rgb="FF1155CC"/>
        <sz val="12.0"/>
        <u/>
      </rPr>
      <t>https://drive.google.com/file/d/1urRwmb5_SgA0WgbQNtgiUWmiscTFMpjd/view?usp=sharing</t>
    </r>
    <r>
      <rPr>
        <rFont val="Calibri"/>
        <sz val="12.0"/>
      </rPr>
      <t xml:space="preserve">
Colores como M3-G-1b-1 y M5-G-6a-I-1</t>
    </r>
  </si>
  <si>
    <t>M4_G_16a_2</t>
  </si>
  <si>
    <t>https://drive.google.com/file/d/1yPhiU0uMXHCjtVpejOJO0JDMZCvaST-7/view?usp=sharing</t>
  </si>
  <si>
    <t>Triángulo sobre malla cuadriculada</t>
  </si>
  <si>
    <t>https://drive.google.com/file/d/1KufJZ_DVjMR9HDH0jV95_s2zt50bPwYR/view?usp=sharing</t>
  </si>
  <si>
    <t>M4_G_10c_1</t>
  </si>
  <si>
    <t>Deja la misma malla cuadriculada en todas las figuras</t>
  </si>
  <si>
    <t>https://drive.google.com/file/d/1BvPXnsjE6oKwDBLP63BbIHhdbH52amln/view?usp=sharing</t>
  </si>
  <si>
    <t>https://drive.google.com/file/d/1dSfzqmtCG_FJ_aRCwQqAM3dFFvBJbDtD/view?usp=sharing</t>
  </si>
  <si>
    <t>M4_G_10c_2</t>
  </si>
  <si>
    <t>https://drive.google.com/file/d/1y2RO5SHexUtZOPEjyain2hvtuzcktlPE/view?usp=sharing</t>
  </si>
  <si>
    <t>https://drive.google.com/file/d/1azKds2bZ0x5-_w9E_SM2SHjexAS27lIH/view?usp=sharing</t>
  </si>
  <si>
    <t>M4_G_10c_3</t>
  </si>
  <si>
    <t>https://drive.google.com/file/d/14uZUN0Wvt374WcqoMa5FEy4XTliAp16d/view?usp=sharing</t>
  </si>
  <si>
    <t>Rombo sobre malla cuadriculada</t>
  </si>
  <si>
    <t>https://drive.google.com/file/d/1pnbFNSRn2p6VVMVMg_qYUurcexxr54Gc/view?usp=sharing</t>
  </si>
  <si>
    <t>M4_G_10d_1</t>
  </si>
  <si>
    <t>https://drive.google.com/file/d/11cWQgIN3-R9qiAnJBtFaJxigbTxwUmLg/view?usp=sharing</t>
  </si>
  <si>
    <t>https://drive.google.com/file/d/1nFLY4k8qUzhD0W3OB-PsL4rrwQPydXcb/view?usp=sharing</t>
  </si>
  <si>
    <t>M4_G_10d_2</t>
  </si>
  <si>
    <t>¿Podrías subir o bajar medio cuadradito el rombo? Para que la diagonal menor termine y acabe en una línea azul.</t>
  </si>
  <si>
    <t>https://drive.google.com/file/d/1-ZAg0Xtx-bg9CKM86ImrPb0oL7BSAF_t/view?usp=sharing</t>
  </si>
  <si>
    <t>https://drive.google.com/file/d/1spgJmkKdYA95iKHBCCISCh_oG5Ww0Zm4/view?usp=sharing</t>
  </si>
  <si>
    <t>M4_G_10d_3</t>
  </si>
  <si>
    <t>https://drive.google.com/file/d/19khAZnJDw3tsBwjSy0Z5QQFy6QY4nRNK/view?usp=sharing</t>
  </si>
  <si>
    <t>Trapecio sobre malla cuadriculada</t>
  </si>
  <si>
    <t>https://drive.google.com/file/d/1DLqBZea0rBEo5sry6bcFb7EZdZKUpCpj/view?usp=sharing</t>
  </si>
  <si>
    <t>M4_G_10e_1</t>
  </si>
  <si>
    <t>https://drive.google.com/file/d/1PlwbzInHCD91nFQTJ9oZARTBsHY-hh3j/view?usp=sharing</t>
  </si>
  <si>
    <t>https://drive.google.com/file/d/1cUIHgWJAsT8m1HcfHXQihk2T7XbW76GN/view?usp=sharing</t>
  </si>
  <si>
    <t>M4_G_10e_2</t>
  </si>
  <si>
    <t>https://drive.google.com/file/d/1X53t6dqXGpOS-H4GkS-gKM0IPmKF_Uzx/view?usp=sharing</t>
  </si>
  <si>
    <t>https://drive.google.com/file/d/1u2dPjSkG7ZzQYhvQNkdmZQDNasksEqFM/view?usp=sharing</t>
  </si>
  <si>
    <t>M4_G_10e_3</t>
  </si>
  <si>
    <t>https://drive.google.com/file/d/1xDw4lr9YBNkjT5sviJkbPtnWLZZbnSBa/view?usp=sharing</t>
  </si>
  <si>
    <t>Objetos con forma de circunferencia</t>
  </si>
  <si>
    <t>- Aro de hula hoop
- Anillo
- Rueda de bicicleta
(seguramente sean las mismas que las de otro curso, recicla si es así)</t>
  </si>
  <si>
    <t>M4_G_9b_7
M4_G_9b_8
M4_G_9b_9</t>
  </si>
  <si>
    <t>https://drive.google.com/drive/folders/1kcd0GYEEyq5bkPqF89099wmQEAe7qfAC?usp=sharing</t>
  </si>
  <si>
    <t>Objetos con forma de círculo</t>
  </si>
  <si>
    <t>- Pizza
- Disco LP
- Reloj redondo
(seguramente sean las mismas que las de otro curso, recicla si es así)</t>
  </si>
  <si>
    <t>M4_G_9b_10
M4_G_9b_11
M4_G_9b_12</t>
  </si>
  <si>
    <t>https://drive.google.com/drive/folders/1_Lr2gJGc4Xgvigp_RhKYg3whvGsF187X?usp=sharing</t>
  </si>
  <si>
    <t>Plano</t>
  </si>
  <si>
    <t>Plano de un museo de 5 cuadrados (horizontal) por 4 (vertical). 
https://drive.google.com/file/d/1NDtYyPSCj79kN9i2r5jIZ-bFxsswGJ9M/view?usp=sharing
En las X hay esculturas abstractas o lo que sea, puede haber visitantes, no sé, cosas que den aspecto de "es un museo".
Añade los cuadraditos como en todo el outcome</t>
  </si>
  <si>
    <t>M4_G_5a_5</t>
  </si>
  <si>
    <r>
      <rPr>
        <rFont val="Calibri"/>
        <sz val="12.0"/>
      </rPr>
      <t xml:space="preserve">Pon el 0 más pegadito al vértice. </t>
    </r>
    <r>
      <rPr>
        <rFont val="Calibri"/>
        <color rgb="FF1155CC"/>
        <sz val="12.0"/>
        <u/>
      </rPr>
      <t>https://gyazo.com/09845222fcd585172fa587d359ad1a1a</t>
    </r>
  </si>
  <si>
    <t>https://drive.google.com/file/d/1V8CdBy0Y9xd7xCAR8EU51xR8JCLku9pV/view?usp=sharing</t>
  </si>
  <si>
    <t>Plano del cielo de 5 cuadrados (horizontal) por 4 (vertical). 
https://drive.google.com/file/d/1UHH6i86edk5qchsfiATHc3p0V6kPL7A3/view?usp=sharing
En las X hay aviones, de fondo nubes, que parezca el cielo.
Añade los cuadraditos como en todo el outcome</t>
  </si>
  <si>
    <t>M4_G_5a_6</t>
  </si>
  <si>
    <r>
      <rPr>
        <rFont val="Calibri"/>
        <sz val="12.0"/>
      </rPr>
      <t xml:space="preserve">Por dejarlo más cuco, se pueden hacer distintos aviones o darles algo más de color (como la luz roja que llevan) ? No sé si los aviones se distinguen mucho.
Pon el 0 más pegadito al vértice. </t>
    </r>
    <r>
      <rPr>
        <rFont val="Calibri"/>
        <color rgb="FF1155CC"/>
        <sz val="12.0"/>
        <u/>
      </rPr>
      <t>https://gyazo.com/09845222fcd585172fa587d359ad1a1a</t>
    </r>
  </si>
  <si>
    <t>https://drive.google.com/file/d/14R5nHwNDqptKbCLfYRR00ibQk8i_r9E7/view?usp=sharing</t>
  </si>
  <si>
    <t>Exactamente la misma que M5-G-1a-8</t>
  </si>
  <si>
    <t>M4_G_5a_7</t>
  </si>
  <si>
    <t>https://drive.google.com/file/d/1ZheIQsRSODwhVLSk-OyMEprS3ZAx1LEl/view?usp=sharing</t>
  </si>
  <si>
    <t>Pictogramas</t>
  </si>
  <si>
    <t>Mira a ver si puedes reutilizar imágenes de otros cursos (has hecho la manzana, coche y me suena la cámara)</t>
  </si>
  <si>
    <t>Una imagen cada figura:
- Coche
- Persona (monigote como el día Santos Inocentes, o como tú veas)
- Cámara de fotos
- Estrella
- Manzana</t>
  </si>
  <si>
    <t>M4_EyP_4a_1
M4_EyP_4a_2
M4_EyP_4a_3
M4_EyP_4a_4
M4_EyP_4a_5</t>
  </si>
  <si>
    <t>https://drive.google.com/drive/folders/1Iq_cPGHsLHh0T6Q2yCGk5djVl1mTzr1I?usp=sharing</t>
  </si>
  <si>
    <t>Camisetas y pantalones</t>
  </si>
  <si>
    <t>1ª: 3 camisetas de colores (amarillo, blanco y verde)
Debajo, 2 pantalones de colores azul y marrón
1ª: 2 camisetas de colores (amarillo y blanco)
Debajo, 4 pantalones de colores azul, marrón, negro y verde oliva</t>
  </si>
  <si>
    <t>M4_NyO_38a_1
M4_NyO_38a_2</t>
  </si>
  <si>
    <t>Ocupan demasiado espacio vertical. Es mejor que a la derecha estén unas prendas y a la izquierda otras, ocupando más hacia la horizontal que a la vertical.</t>
  </si>
  <si>
    <t>https://drive.google.com/drive/folders/1XclifEJ2pIeaRhfgdHpLEfaPHhVsb3w0?usp=sharing</t>
  </si>
  <si>
    <t>segundos platos y postres</t>
  </si>
  <si>
    <t>1ª: 2 platos: pescado y ensalada
3 postres: plátano, manzana, flan
2ª: 3 platos: pescado, ensalada y macarrones con tomate
3 postres: plátano, manzana, flan</t>
  </si>
  <si>
    <t>M4_NyO_38a_3
M4_NyO_38a_4</t>
  </si>
  <si>
    <t>Ocupan demasiado espacio vertical. Es mejor que a la derecha estén unas prendas y a la izquierda otras, ocupando más hacia la horizontal que a la vertical.
Además, no queda claro qué es un plato principal y qué un postre. Mejor pon una especie de tabla de dos celdas, una a la izquierda y otra a la derecha. Nosotros añadiremos el texto "plato principal" y "postre" con un Label.</t>
  </si>
  <si>
    <t>https://drive.google.com/drive/folders/1bRDPkS5XwvLO0MsnppX9jEIOgZRqdpLa?usp=sharing</t>
  </si>
  <si>
    <t>Circunferencias</t>
  </si>
  <si>
    <t>Son las mismas que las de 3º</t>
  </si>
  <si>
    <t>Circunferencia con centro, radio, diámetro y arco. Salen líneas desde los elementos.</t>
  </si>
  <si>
    <t>M4_G_9a_1</t>
  </si>
  <si>
    <t>https://drive.google.com/drive/folders/1QrNEMx0-W52QD8OLBB9IRXWQudSrt93S</t>
  </si>
  <si>
    <t>M4-G-9a-1</t>
  </si>
  <si>
    <t>Traducir los textos: centro, raio, diâmetro, arco</t>
  </si>
  <si>
    <t>M4_G_9a_1a</t>
  </si>
  <si>
    <t>https://drive.google.com/file/d/15B9THy1lGRj7dHskTHLgIlP-Sx4fVUC5/view?usp=share_link</t>
  </si>
  <si>
    <t>Tres circunferencias (salen líneas de cada elemento, es actividad de Label):
- En la primera se ve centro y radio
- En la primera se ve radio y diámetro
- En la primera se ve diámetro y arco</t>
  </si>
  <si>
    <t>M4_G_9a_2
M4_G_9a_3
M4_G_9a_4</t>
  </si>
  <si>
    <t>https://drive.google.com/drive/folders/1aFaFeVrokML9bxregpe2mFMGOcXDHVNv?usp=sharing</t>
  </si>
  <si>
    <t>Pentágono regular</t>
  </si>
  <si>
    <t>Pilla uno que ya esté hecho</t>
  </si>
  <si>
    <t>M4_G_17a_1</t>
  </si>
  <si>
    <t>https://drive.google.com/file/d/1aK5OEwd7SDk7PEyWC4mX9EAxU3JiNzcs/view?usp=sharing</t>
  </si>
  <si>
    <t>Las proporciones son: base = 2, los otros dos lados = 3 cada uno</t>
  </si>
  <si>
    <t>M4_G_17a_2</t>
  </si>
  <si>
    <t>https://drive.google.com/file/d/1o40USkC3sFS0-iJz8t5G66sszjI2wWQd/view?usp=sharing</t>
  </si>
  <si>
    <t>M4_G_17a_3</t>
  </si>
  <si>
    <t>https://drive.google.com/file/d/1WZOXNhsqzdeUWqrTxvMA2E2b6lC0P57D/view?usp=sharing</t>
  </si>
  <si>
    <t>Un rombo, mejor más ancho hacia los lados, como si estuviese tumbado</t>
  </si>
  <si>
    <t>M4_G_17a_4</t>
  </si>
  <si>
    <t>Quítale los márgenes inferiores y superiores</t>
  </si>
  <si>
    <t>https://drive.google.com/file/d/1NZDkuFEm1Ya_FhC3ihbiZUI2_PmIo5na/view?usp=sharing</t>
  </si>
  <si>
    <t>M3-G-11a-4</t>
  </si>
  <si>
    <t>El mismo que en 3º</t>
  </si>
  <si>
    <t>M4_G_17a_5</t>
  </si>
  <si>
    <t>https://drive.google.com/file/d/18BUGEKuwS3YaCxq5f-3S-5iDnYcqNiOi/view?usp=sharing</t>
  </si>
  <si>
    <t>Trapecio rectángulo</t>
  </si>
  <si>
    <t>M5-G-24c-2</t>
  </si>
  <si>
    <t>Que sea como M5-G-24c-2, pero más centrado en el lienzo</t>
  </si>
  <si>
    <t>M4_G_17a_6</t>
  </si>
  <si>
    <t>https://drive.google.com/file/d/1fXw6nzzUB8QvqKMYrhCYwv7oLW9gmkLQ/view?usp=sharing</t>
  </si>
  <si>
    <t>Fracciones unitarias</t>
  </si>
  <si>
    <t>?</t>
  </si>
  <si>
    <r>
      <rPr>
        <rFont val="Calibri"/>
        <sz val="12.0"/>
      </rPr>
      <t xml:space="preserve">Fracciones unitarias, he puesto estos ejemplos de dibujos, te imaginas que podríamos hacer mil mas...
</t>
    </r>
    <r>
      <rPr>
        <rFont val="Calibri"/>
        <color rgb="FF1155CC"/>
        <sz val="12.0"/>
        <u/>
      </rPr>
      <t>https://drive.google.com/file/d/15fwqGU_kWMHM4v4HZCR9j86Wmg9djyVC/view?usp=sharing</t>
    </r>
  </si>
  <si>
    <t>M4_NyO_39a_1
M4_NyO_39a_2
M4_NyO_39a_3
M4_NyO_39a_4
M4_NyO_39a_5
M4_NyO_39a_6
M4_NyO_39a_7
M4_NyO_39a_8
M4_NyO_39a_9</t>
  </si>
  <si>
    <t>https://drive.google.com/drive/folders/1IR9Z-jY5u6BPqWbTNvmph6_h_ENqqFpg?usp=sharing</t>
  </si>
  <si>
    <t>M5-NyO-19c-1
M5-NyO-19c-2</t>
  </si>
  <si>
    <t>Las mismas</t>
  </si>
  <si>
    <t>M4_NyO_24e_1
M4_NyO_24e_2</t>
  </si>
  <si>
    <t>Cambiar colores</t>
  </si>
  <si>
    <t>https://drive.google.com/drive/folders/1gkTHQ8u93g_Ob8YQEYBtd9B6Tdt2teXU?usp=sharing</t>
  </si>
  <si>
    <t>M5-NyO-19c-3
M5-NyO-19c-4</t>
  </si>
  <si>
    <t>M4_NyO_24e_3
M4_NyO_24e_4</t>
  </si>
  <si>
    <t>https://drive.google.com/drive/folders/1ovwFOYKsak5qSZKhAhklZ4z8AZekus1F?usp=sharing</t>
  </si>
  <si>
    <t>M5-NyO-19c-5
M5-NyO-19c-6</t>
  </si>
  <si>
    <t>M4_NyO_24e_5
M4_NyO_24e_6</t>
  </si>
  <si>
    <t>https://drive.google.com/drive/folders/1D5QdXBmOLj3b-WDyIeTz8S3kfSmmxn2F?usp=sharing</t>
  </si>
  <si>
    <t>M5-NyO-19c-7
M5-NyO-19c-8</t>
  </si>
  <si>
    <t>M4_NyO_24e_7
M4_NyO_24e_8</t>
  </si>
  <si>
    <t>https://drive.google.com/drive/folders/17Dfg-xu4wm6qe6CjMWVhN3t-M8r2sBFj?usp=sharing</t>
  </si>
  <si>
    <t>M5-NyO-19c-9
M5-NyO-19c-10</t>
  </si>
  <si>
    <t>M4_NyO_24e_9
M4_NyO_24e_10</t>
  </si>
  <si>
    <t>https://drive.google.com/drive/folders/1rHlgqs75kYdH1NOC6f-Y7hD0S-9z3Mb1?usp=sharing</t>
  </si>
  <si>
    <t>Lasaña 3/10</t>
  </si>
  <si>
    <t>M5-NyO-19c-11</t>
  </si>
  <si>
    <t>M4_NyO_24e_11</t>
  </si>
  <si>
    <t>https://drive.google.com/file/d/1xNZDOpsrMpsr93g2aen6jRYxzseTpLPa/view?usp=sharing</t>
  </si>
  <si>
    <t>Flor 8/12</t>
  </si>
  <si>
    <t>M5-NyO-19c-12</t>
  </si>
  <si>
    <t>M4_NyO_24e_12</t>
  </si>
  <si>
    <t>https://drive.google.com/file/d/1pdpMkLXs7T_ZqDDlGZBwl3MZ4AEc-zkQ/view?usp=sharing</t>
  </si>
  <si>
    <t>Mandarina 4/10</t>
  </si>
  <si>
    <t>M5-NyO-19c-13</t>
  </si>
  <si>
    <t>M4_NyO_24e_13</t>
  </si>
  <si>
    <t>https://drive.google.com/file/d/1wd203Fsg6r2YX_V4U52aoCMfB0yr_Znq/view?usp=sharing</t>
  </si>
  <si>
    <t>Tomatera 5/08</t>
  </si>
  <si>
    <t>M3-NyO-22d-14</t>
  </si>
  <si>
    <t>M4_NyO_24e_14</t>
  </si>
  <si>
    <t>Nos equivocamos al pedir la imagen, es la de los tomates.</t>
  </si>
  <si>
    <t>https://drive.google.com/file/d/1CMGqnPcP9IAoxaN3ndJ_MLiUvuCCz37m/view?usp=sharing</t>
  </si>
  <si>
    <t>Quesitos 2/06</t>
  </si>
  <si>
    <t>M3-NyO-22d-15</t>
  </si>
  <si>
    <t>M4_NyO_24e_15</t>
  </si>
  <si>
    <t>Nos equivocamos al pedir la imagen, es la de los quesitos.</t>
  </si>
  <si>
    <t>https://drive.google.com/file/d/1Jc0WT3p7HN7vLhr4cnLY13xm2xsdRxWZ/view?usp=sharing</t>
  </si>
  <si>
    <t>Monedas y billetes</t>
  </si>
  <si>
    <t>M3-MyM-16a-1
M3-MyM-16a-2
M3-MyM-16a-3
M3-MyM-16a-4
M3-MyM-16a-5
M3-MyM-16a-6
M3-MyM-16a-7
M3-MyM-16a-8
M3-MyM-16a-9</t>
  </si>
  <si>
    <t>M4_MyM_5a_1
M4_MyM_5a_2
M4_MyM_5a_3
M4_MyM_5a_4
M4_MyM_5a_5
M4_MyM_5a_6
M4_MyM_5a_7
M4_MyM_5a_8
M4_MyM_5a_9</t>
  </si>
  <si>
    <t>https://drive.google.com/drive/folders/1LJCXh-88KP7K2sgbxOIwmEZ1royEInyc?usp=share_link</t>
  </si>
  <si>
    <t>2º o 3º</t>
  </si>
  <si>
    <t>Monedas y billetes de dólar
1 centavo
5 centavos
10 centavos
25 centavos
50 centavos
Billetes de 1, 2, 5, 10, 20 y 50$</t>
  </si>
  <si>
    <t>M4_MyM_5a_43
M4_MyM_5a_44
M4_MyM_5a_45
M4_MyM_5a_46
M4_MyM_5a_47
M4_MyM_5a_48
M4_MyM_5a_49
M4_MyM_5a_50
M4_MyM_5a_51
M4_MyM_5a_52
M4_MyM_5a_53
M4_MyM_5a_54
M4_MyM_5a_55</t>
  </si>
  <si>
    <t>https://drive.google.com/drive/folders/1C5LSSaSM-ocoqjAXtV3eNUcr5jl1JJyj?usp=share_link</t>
  </si>
  <si>
    <t>M3-MyM-16a-10
M3-MyM-16a-11
M3-MyM-16a-12
M3-MyM-16a-13
M3-MyM-16a-14
M3-MyM-16a-15
M3-MyM-16a-16
M3-MyM-16a-17
M3-MyM-16a-18</t>
  </si>
  <si>
    <t>M4_MyM_5a_10
M4_MyM_5a_11
M4_MyM_5a_12
M4_MyM_5a_13
M4_MyM_5a_14
M4_MyM_5a_15
M4_MyM_5a_16
M4_MyM_5a_17
M4_MyM_5a_18</t>
  </si>
  <si>
    <t>https://drive.google.com/drive/folders/16wPnoWR0w-Wk8F7jJIYG6YcraOPuQscy?usp=share_link</t>
  </si>
  <si>
    <t>Moneda de 1 euro y de 2 euros</t>
  </si>
  <si>
    <t>M4_MyM_5a_19
M4_MyM_5a_20</t>
  </si>
  <si>
    <t>https://drive.google.com/drive/folders/1Miw5l8F0353qHxQhpTYCLglhxykt8OpX?usp=share_link</t>
  </si>
  <si>
    <t>M4-MyM-5a-20</t>
  </si>
  <si>
    <t>M4_MyM_5a_20a</t>
  </si>
  <si>
    <r>
      <rPr>
        <rFont val="Calibri"/>
        <sz val="12.0"/>
      </rPr>
      <t xml:space="preserve">Poner el mismo lienzo en las imágenes (20, 21, 22...) Además hacer algún tipo de sombra, recuadro, fondo que diferencie los grupos: </t>
    </r>
    <r>
      <rPr>
        <rFont val="Calibri"/>
        <color rgb="FF1155CC"/>
        <sz val="12.0"/>
        <u/>
      </rPr>
      <t>https://gyazo.com/a6ae1f878ab5d9bb1eda3a268ea529fe</t>
    </r>
  </si>
  <si>
    <t>https://drive.google.com/drive/folders/1ast_oc_X8Q6pKVUv1FtjiLe7Xlug5ak2?usp=share_link</t>
  </si>
  <si>
    <t>M4-MyM-5a-20a
M4-MyM-5a-21
M4-MyM-5a-22
M4-MyM-5a-23
M4-MyM-5a-24
M4-MyM-5a-25
M4-MyM-5a-26
M4-MyM-5a-27
M4-MyM-5a-28
M4-MyM-5a-29
M4-MyM-5a-30</t>
  </si>
  <si>
    <t>Hacer lo mismo pero con reales brasileiros</t>
  </si>
  <si>
    <t>M4_MyM_5a_31
M4_MyM_5a_32
M4_MyM_5a_33
M4_MyM_5a_34
M4_MyM_5a_35
M4_MyM_5a_36
M4_MyM_5a_37
M4_MyM_5a_38
M4_MyM_5a_39
M4_MyM_5a_40
M4_MyM_5a_41
M4_MyM_5a_42</t>
  </si>
  <si>
    <t>https://drive.google.com/drive/folders/1pSwyiKPTEcFV353VkGM5MYElwxDEE60Y?usp=share_link</t>
  </si>
  <si>
    <t>Hacer lo mismo pero con dólares estadounidenses. En el caso de 1 dólar y 2 dólares con billetes, no con monedas</t>
  </si>
  <si>
    <t>M4_MyM_5a_56
M4_MyM_5a_57
M4_MyM_5a_58
M4_MyM_5a_59
M4_MyM_5a_60
M4_MyM_5a_61
M4_MyM_5a_62
M4_MyM_5a_63
M4_MyM_5a_64
M4_MyM_5a_65
M4_MyM_5a_66
M4_MyM_5a_67
M4_MyM_5a_68</t>
  </si>
  <si>
    <t>https://drive.google.com/drive/folders/1qY_l6HcS4Q8k2D7DuPeoSdl7RZWz10dh?usp=share_link</t>
  </si>
  <si>
    <t>Imagen cuadrada con:
1 billete de 5 € y 2 monedas de 1 €
(desordenado, que no estén agrupado)</t>
  </si>
  <si>
    <t>M4_MyM_5a_21</t>
  </si>
  <si>
    <t>https://drive.google.com/file/d/1XhUdwv7_znlsgrFG40xYPf5D_wWzcqAQ/view?usp=share_link</t>
  </si>
  <si>
    <t>Imagen cuadrada con:
1 billete de 5 €, 2 monedas de 1 € y 1 moneda de 2 €
(desordenado, que no estén agrupado)</t>
  </si>
  <si>
    <t>M4_MyM_5a_22</t>
  </si>
  <si>
    <t>https://drive.google.com/file/d/1xK3cvL1YsY9xLdYXiit_hs86s1kHNZc7/view?usp=share_link</t>
  </si>
  <si>
    <t>Imagen cuadrada con:
2 billetes de 5 € y 2 monedas de 50 cts.
(desordenado, que no estén agrupado)</t>
  </si>
  <si>
    <t>M4_MyM_5a_23</t>
  </si>
  <si>
    <t>https://drive.google.com/file/d/10WPHmqxuQMg94Cykl82tNIMI7NBKzm4i/view?usp=share_link</t>
  </si>
  <si>
    <t>Imagen cuadrada con:
1 billete de 5 € y un billete de 10 €
(desordenado, que no estén agrupado)</t>
  </si>
  <si>
    <t>M4_MyM_5a_24</t>
  </si>
  <si>
    <t>https://drive.google.com/file/d/1BsC0fhRRcbxSCUfShJf12IEOXQ5bFh0l/view?usp=share_link</t>
  </si>
  <si>
    <t>Imagen cuadrada con:
3 monedas de 2 € y 1 moneda de 1 €
(desordenado, que no estén agrupado)</t>
  </si>
  <si>
    <t>M4_MyM_5a_25</t>
  </si>
  <si>
    <t>https://drive.google.com/file/d/1k0webAOFf-GSsTPAOsTF8f6WBpgkPlAM/view?usp=share_link</t>
  </si>
  <si>
    <t>Imagen cuadrada con:
1 billete de 5€ y 2 de 2 €
(desordenado, que no estén agrupado)</t>
  </si>
  <si>
    <t>M4_MyM_5a_26</t>
  </si>
  <si>
    <t>https://drive.google.com/file/d/1Clel5TAYFZVTkVDAHef3D8rWMAneDkYb/view?usp=share_link</t>
  </si>
  <si>
    <t>Imagen cuadrada con:
1 billete de 5€ y 3 monedas de 2 €
(desordenado, que no estén agrupado)</t>
  </si>
  <si>
    <t>M4_MyM_5a_27</t>
  </si>
  <si>
    <t>https://drive.google.com/file/d/1Hvp9TVqr_rP206kiYSZh0cUuRY_x9CW7/view?usp=share_link</t>
  </si>
  <si>
    <t>Imagen cuadrada con:
2 billetes de 5 €, 2 monedas de 2 € y una moneda de 1 €
(desordenado, que no estén agrupado)</t>
  </si>
  <si>
    <t>M4_MyM_5a_28</t>
  </si>
  <si>
    <t>https://drive.google.com/file/d/1Zm5BeG41LgbFjzIEtM2_rcIRDcllkTBY/view?usp=share_link</t>
  </si>
  <si>
    <t>Imagen cuadrada con:
4 monedas de 2 €
(desordenado, que no estén agrupado)</t>
  </si>
  <si>
    <t>M4_MyM_5a_29</t>
  </si>
  <si>
    <t>https://drive.google.com/file/d/1eZUXE671iHvJSoyT8WqqMyjHuDEwu_Hu/view?usp=share_link</t>
  </si>
  <si>
    <t>Imagen cuadrada con:
4 monedas de 2 € y 4 de 1 €
(desordenado, que no estén agrupado)</t>
  </si>
  <si>
    <t>M4_MyM_5a_30</t>
  </si>
  <si>
    <t>https://drive.google.com/file/d/1I-_aoG_tz9WKb_221H-TbPMjN2x3vcG_/view?usp=share_link</t>
  </si>
  <si>
    <t>Conversión de unidades: tiempo</t>
  </si>
  <si>
    <t>M5-MyM-7b-1</t>
  </si>
  <si>
    <t>Lo mismo</t>
  </si>
  <si>
    <t>M4_MyM_6b_1</t>
  </si>
  <si>
    <t>https://drive.google.com/file/d/16Optcfa-T0nQAltL5NKhDK0Mf7USc2-M/view?usp=share_link</t>
  </si>
  <si>
    <t>M4-MyM-6b-1</t>
  </si>
  <si>
    <t>Traducir: hours, minutes, seconds</t>
  </si>
  <si>
    <t>M4_MyM_6b_1b</t>
  </si>
  <si>
    <t>https://drive.google.com/file/d/1lqHJhPA0XqgLhItUfqwu50mFX1ddiVyi/view?usp=share_link</t>
  </si>
  <si>
    <t>Conversión de unidades: capacidad</t>
  </si>
  <si>
    <t>M5-MyM-3c-1</t>
  </si>
  <si>
    <t>La misma</t>
  </si>
  <si>
    <t>M4_MyM_3b_1</t>
  </si>
  <si>
    <t>https://drive.google.com/file/d/1j8GbmhsxdPGMDL9MykErI_pjiyXQVLIH/view?usp=share_link</t>
  </si>
  <si>
    <t>M5-MyM-3c-2
M5-MyM-3c-3</t>
  </si>
  <si>
    <t>M4_MyM_3b_2
M4_MyM_3b_3</t>
  </si>
  <si>
    <t>https://drive.google.com/drive/folders/1DkcOE03rzZxncNgo5nl4RnHt2IHU8_df?usp=share_link</t>
  </si>
  <si>
    <t>Ángulos adyacentes, consecutivos y opuestos por el vértice</t>
  </si>
  <si>
    <t>M4-G-4a</t>
  </si>
  <si>
    <r>
      <rPr>
        <rFont val="Calibri"/>
        <sz val="12.0"/>
      </rPr>
      <t>Ángulos adyacentes, consecutivos y opuestos por el vértice.
Como en este ejemplo, pero sin las letras y con otros colores</t>
    </r>
    <r>
      <rPr>
        <rFont val="Calibri"/>
        <color rgb="FF000000"/>
        <sz val="12.0"/>
      </rPr>
      <t xml:space="preserve">.
</t>
    </r>
    <r>
      <rPr>
        <rFont val="Calibri"/>
        <color rgb="FF1155CC"/>
        <sz val="12.0"/>
        <u/>
      </rPr>
      <t>https://gyazo.com/724721de1004346089a393eb32a55cae</t>
    </r>
  </si>
  <si>
    <t>M4_G_4a_1</t>
  </si>
  <si>
    <t>Mejor sin textos</t>
  </si>
  <si>
    <t>https://drive.google.com/file/d/1GOLv6Hofy2iZ_bGfs_iXeRMHN0XaB6Xl/view?usp=share_link</t>
  </si>
  <si>
    <t>M5-G-7b-3</t>
  </si>
  <si>
    <t>Ángulos adyacentes: cambiar colores y posición de la imagen de referencia.</t>
  </si>
  <si>
    <t>M4_G_4a_2</t>
  </si>
  <si>
    <t>https://drive.google.com/file/d/1iUZVLpfLSbt4s7z6Bt2BYO7NsB1EKwoa/view?usp=share_link</t>
  </si>
  <si>
    <t>M5-G-7b-1</t>
  </si>
  <si>
    <t>Ángulos consecutivos: cambiar colores y posición de la imagen de referencia.</t>
  </si>
  <si>
    <t>M4_G_4a_3</t>
  </si>
  <si>
    <t>https://drive.google.com/file/d/1cwInW2Ax49Jj_jqWD7Hf3r88aUozd0s8/view?usp=share_link</t>
  </si>
  <si>
    <t>M5-G-7b-6</t>
  </si>
  <si>
    <t>Ángulos opuestos por el vértice: cambiar colores y posición de la imagen de referencia.</t>
  </si>
  <si>
    <t>M4_G_4a_4</t>
  </si>
  <si>
    <t>https://drive.google.com/file/d/1inrqXb7K5dj1MUV3Cy2qILiAVdCpHMIy/view?usp=share_link</t>
  </si>
  <si>
    <t>Giros</t>
  </si>
  <si>
    <t>M4-G-13a
Identificar 1</t>
  </si>
  <si>
    <t>https://drive.google.com/file/d/153KY7R_krLZTMb7MEWxZiQAcWZnpnRrG/view</t>
  </si>
  <si>
    <t>Lo mismo que la referencia para este curso.</t>
  </si>
  <si>
    <t>M4_G_13a_0</t>
  </si>
  <si>
    <t>https://drive.google.com/file/d/1OwKF06hrm15ED9i7AWnuKkS6sqKqbrNJ/view?usp=share_link</t>
  </si>
  <si>
    <t>https://drive.google.com/file/d/1mpEpxp5FQsxWIRoY4imSG9rLyL-3a_kp/view</t>
  </si>
  <si>
    <t>M4_G_13a_1</t>
  </si>
  <si>
    <t>https://drive.google.com/file/d/1OwvasiMs753uy0OU-mYBwoKD0J-GRVhC/view?usp=share_link</t>
  </si>
  <si>
    <t>Cámara de fotos</t>
  </si>
  <si>
    <t>https://drive.google.com/file/d/1IUDhZ4FFlAcNSSxT8G-9nUv-f4Ldzdr1/view</t>
  </si>
  <si>
    <t>Lo mismo que la referencia pero con una cámara de fotos.</t>
  </si>
  <si>
    <t>M4_G_13a_2</t>
  </si>
  <si>
    <t>Perdona el lío, tiene que tener cuadrícula. Fíjate en la imagen M5-G-2c-1 para la cuadrícula.</t>
  </si>
  <si>
    <t>https://drive.google.com/file/d/1YS9EYspOH9rN7M9S7Q6aY4Ku9SIfsp9O/view?usp=share_link</t>
  </si>
  <si>
    <t>Giros árbol</t>
  </si>
  <si>
    <t>Lo mismo que la referencia pero con un árbol.</t>
  </si>
  <si>
    <t>M4_G_13a_3</t>
  </si>
  <si>
    <t>Con cuadrícula</t>
  </si>
  <si>
    <t>https://drive.google.com/file/d/1ijuOg70MVxE_YcKTl4yPe1b3ANWeLZ3p/view?usp=share_link</t>
  </si>
  <si>
    <t>Giros micrófono</t>
  </si>
  <si>
    <t>Lo mismo que la referencia pero con un micrófono.</t>
  </si>
  <si>
    <t>M4_G_13a_4</t>
  </si>
  <si>
    <t>https://drive.google.com/file/d/1w_2MxbjKvTTAJM4DQJFT-Lh0dCfrTbnP/view?usp=share_link</t>
  </si>
  <si>
    <t>Giros paraguas</t>
  </si>
  <si>
    <t>Lo mismo que la referencia pero con un paraguas.</t>
  </si>
  <si>
    <t>M4_G_13a_5</t>
  </si>
  <si>
    <t>Cambiar el azul del paraguas por otro que resalte. Ahora está en una cuadrícula azul.</t>
  </si>
  <si>
    <t>https://drive.google.com/file/d/1OPCAXI5wRcLS3esgEwdbS3x9g2NTO-XK/view?usp=share_link</t>
  </si>
  <si>
    <t>Giros piruleta</t>
  </si>
  <si>
    <t>Lo mismo que la referencia pero con una piruleta.</t>
  </si>
  <si>
    <t>M4_G_13a_6</t>
  </si>
  <si>
    <t>https://drive.google.com/file/d/1xXHaKpE5-QJ-G8lM8bWKh1jDug5o1QI8/view?usp=share_link</t>
  </si>
  <si>
    <t>Medidas de capacidad</t>
  </si>
  <si>
    <t>M4-MyM-17b
Identificar 1</t>
  </si>
  <si>
    <t>M3-MyM-5c-1</t>
  </si>
  <si>
    <t>Recuperar imagen de conversión de medidas de capacidad.</t>
  </si>
  <si>
    <t>M4_MyM_17b_1</t>
  </si>
  <si>
    <t>https://drive.google.com/file/d/10qCt6euyclDsB8eGfHHbtevOdOeLVne2/view?usp=share_link</t>
  </si>
  <si>
    <t>M4-MyM-17b</t>
  </si>
  <si>
    <t>M4_MyM_17b_2</t>
  </si>
  <si>
    <t>La imagen tiene que ser de los litros, no metros.</t>
  </si>
  <si>
    <t>https://drive.google.com/file/d/1QmynLka49x8JsVY8btP8JgZH8tbecyqb/view?usp=share_link</t>
  </si>
  <si>
    <t>M4_MyM_17b_3</t>
  </si>
  <si>
    <t>https://drive.google.com/file/d/1HzZOpvY2xPlapisQmwYj-Xt8KFfCzB_y/view?usp=share_link</t>
  </si>
  <si>
    <t>Rectas y circunferencia</t>
  </si>
  <si>
    <t>M4-G-1a
Identificar 1</t>
  </si>
  <si>
    <r>
      <rPr>
        <rFont val="Calibri"/>
        <sz val="12.0"/>
      </rPr>
      <t xml:space="preserve">Hacer una imagen tal que así (los colores que uses habitualmente, no tienen importancia en este caso). Las letras tienen que ir en minúscula y cursiva: </t>
    </r>
    <r>
      <rPr>
        <rFont val="Calibri"/>
        <color rgb="FF1155CC"/>
        <sz val="12.0"/>
        <u/>
      </rPr>
      <t>https://gyazo.com/6d58dded0dc29434136d972efed8cd4d</t>
    </r>
    <r>
      <rPr>
        <rFont val="Calibri"/>
        <sz val="12.0"/>
      </rPr>
      <t xml:space="preserve"> </t>
    </r>
  </si>
  <si>
    <t>M4_G_1a_1</t>
  </si>
  <si>
    <t>https://drive.google.com/file/d/1S0F8-qg54JBxqnpngUBTtSC4rL-ps3XB/view?usp=share_link</t>
  </si>
  <si>
    <r>
      <rPr>
        <rFont val="Calibri"/>
        <sz val="12.0"/>
      </rPr>
      <t xml:space="preserve">Hacer una imagen tal que así (los colores que uses habitualmente, no tienen importancia en este caso). Las letras tienen que ir en minúscula y cursiva: </t>
    </r>
    <r>
      <rPr>
        <rFont val="Calibri"/>
        <color rgb="FF1155CC"/>
        <sz val="12.0"/>
        <u/>
      </rPr>
      <t>https://gyazo.com/32b323de3181e98fe0ca1c3bc4a074cf</t>
    </r>
    <r>
      <rPr>
        <rFont val="Calibri"/>
        <sz val="12.0"/>
      </rPr>
      <t xml:space="preserve"> </t>
    </r>
  </si>
  <si>
    <t>M4_G_1a_2</t>
  </si>
  <si>
    <t>https://drive.google.com/file/d/1GnrXVuV62Oj7ari7Yi6Z0v1z3RpBkRQA/view?usp=share_link</t>
  </si>
  <si>
    <t>M4-G-1a
Evocar 1</t>
  </si>
  <si>
    <r>
      <rPr>
        <rFont val="Calibri"/>
        <sz val="12.0"/>
      </rPr>
      <t xml:space="preserve">Hacer una imagen tal que así (los colores que uses habitualmente, no tienen importancia en este caso): </t>
    </r>
    <r>
      <rPr>
        <rFont val="Calibri"/>
        <color rgb="FF1155CC"/>
        <sz val="12.0"/>
        <u/>
      </rPr>
      <t>https://gyazo.com/1dc3b82d6f8fdcfcbcf1742b13d27f40</t>
    </r>
    <r>
      <rPr>
        <rFont val="Calibri"/>
        <sz val="12.0"/>
      </rPr>
      <t xml:space="preserve"> </t>
    </r>
  </si>
  <si>
    <t>M4_G_1a_3</t>
  </si>
  <si>
    <t>https://drive.google.com/file/d/10M14m5MfK0S4U0FFwRoc091L-ynj2MQ2/view?usp=share_link</t>
  </si>
  <si>
    <t>M4-G-1a
Evocar 2</t>
  </si>
  <si>
    <r>
      <rPr>
        <rFont val="Calibri"/>
        <sz val="12.0"/>
      </rPr>
      <t xml:space="preserve">Hacer una imagen tal que así (los colores que uses habitualmente, no tienen importancia en este caso). </t>
    </r>
    <r>
      <rPr>
        <rFont val="Calibri"/>
        <color rgb="FF1155CC"/>
        <sz val="12.0"/>
        <u/>
      </rPr>
      <t>https://gyazo.com/bd295eeb8aad8ed5ed3f094906214307</t>
    </r>
    <r>
      <rPr>
        <rFont val="Calibri"/>
        <sz val="12.0"/>
      </rPr>
      <t xml:space="preserve"> </t>
    </r>
  </si>
  <si>
    <t>M4_G_1a_4</t>
  </si>
  <si>
    <t>https://drive.google.com/file/d/1aYoMsMk0NlMPkTztEmHCWKK5x_7aKIKS/view?usp=share_link</t>
  </si>
  <si>
    <t>M4-G-1a
Evocar 3</t>
  </si>
  <si>
    <r>
      <rPr>
        <rFont val="Calibri"/>
        <sz val="12.0"/>
      </rPr>
      <t xml:space="preserve">Hacer una imagen tal que así (los colores que uses habitualmente, no tienen importancia en este caso): </t>
    </r>
    <r>
      <rPr>
        <rFont val="Calibri"/>
        <color rgb="FF1155CC"/>
        <sz val="12.0"/>
        <u/>
      </rPr>
      <t>https://gyazo.com/00eddec6e2bcae89ba8ff0a284ac2168</t>
    </r>
    <r>
      <rPr>
        <rFont val="Calibri"/>
        <sz val="12.0"/>
      </rPr>
      <t xml:space="preserve"> </t>
    </r>
  </si>
  <si>
    <t>M4_G_1a_5</t>
  </si>
  <si>
    <t>https://drive.google.com/file/d/1Wj4yv7WZ0QCJfddLAudFnN5bErdwNmuB/view?usp=share_link</t>
  </si>
  <si>
    <t>M4-G-1b</t>
  </si>
  <si>
    <t>Reutilizar de M5-G-22a</t>
  </si>
  <si>
    <t>Circunferencias exteriores (roja fuera de la azul, sin puntos en común)</t>
  </si>
  <si>
    <t>M4_G_1b_1</t>
  </si>
  <si>
    <r>
      <rPr>
        <rFont val="Calibri"/>
        <sz val="12.0"/>
      </rPr>
      <t xml:space="preserve">Tiene que ser exterior como en </t>
    </r>
    <r>
      <rPr>
        <rFont val="Calibri"/>
        <color rgb="FF1155CC"/>
        <sz val="12.0"/>
        <u/>
      </rPr>
      <t>https://gyazo.com/f43b2b08aaad980fc9b21b5c3dd4fcc3</t>
    </r>
    <r>
      <rPr>
        <rFont val="Calibri"/>
        <sz val="12.0"/>
      </rPr>
      <t xml:space="preserve"> </t>
    </r>
  </si>
  <si>
    <t>https://drive.google.com/file/d/1E19vKKJM_GEEjK1yzIICSHMyFBTNzkhT/view?usp=share_link</t>
  </si>
  <si>
    <t>Circunferencias interiores (roja dentro de la azul, sin puntos en común)</t>
  </si>
  <si>
    <t>M4_G_1b_2</t>
  </si>
  <si>
    <t>https://drive.google.com/file/d/1g5ERxXBno8u3teMojkZsgfbiq3r6Y8zK/view?usp=share_link</t>
  </si>
  <si>
    <t>Circunferencia tangente interior (roja dentro de la azul, 1 punto en común)</t>
  </si>
  <si>
    <t>M4_G_1b_3</t>
  </si>
  <si>
    <t>https://drive.google.com/file/d/1vxVerogLukV-dfFj0yupsmU_Hay4zQh5/view?usp=share_link</t>
  </si>
  <si>
    <t>Circunferencia tangente exterior (roja fuera de la azul, 1 punto en común)</t>
  </si>
  <si>
    <t>M4_G_1b_4</t>
  </si>
  <si>
    <r>
      <rPr>
        <rFont val="Calibri"/>
        <sz val="12.0"/>
      </rPr>
      <t xml:space="preserve">Los colores son distintos a las otras imágenes de este grupo, son más oscuros. La imagen del medio: </t>
    </r>
    <r>
      <rPr>
        <rFont val="Calibri"/>
        <color rgb="FF1155CC"/>
        <sz val="12.0"/>
        <u/>
      </rPr>
      <t>https://gyazo.com/8ef2f56b193f5dbebca6066e89ce166d</t>
    </r>
  </si>
  <si>
    <t>https://drive.google.com/file/d/11tr3a6nIccO4JTspCI0-7gs68y_G5Tpj/view?usp=share_link</t>
  </si>
  <si>
    <t>Cirfunferencias secantes (roja y azul se cortan en 2 puntos)</t>
  </si>
  <si>
    <t>M4_G_1b_5</t>
  </si>
  <si>
    <t>https://drive.google.com/file/d/1_WVFY-D-hD7jHsTPzJZDMdfSQ4qjIkpj/view?usp=share_link</t>
  </si>
  <si>
    <t>Ángulos</t>
  </si>
  <si>
    <t>M4-G-3c</t>
  </si>
  <si>
    <t>- Ángulo de 30º
- Ángulo de 45º
- Ángulo de 90º
- Ángulo de 120º
- Ángulo de 180º</t>
  </si>
  <si>
    <t>M4_G_3c_1
M4_G_3c_2
M4_G_3c_3
M4_G_3c_4
M4_G_3c_5</t>
  </si>
  <si>
    <t>https://drive.google.com/drive/folders/1-v1-Z4dZeWincvTdvz6siJRN9ANLfFEJ?usp=share_link</t>
  </si>
  <si>
    <t>Los cinco ángulos, uno detrás de otro. Con espacio debajo para que nosotros incluyamos el texto de cada ángulo debajo.</t>
  </si>
  <si>
    <t>M4_G_3c_6</t>
  </si>
  <si>
    <t>https://drive.google.com/file/d/1pFPCuLgpTc3lxLrgiZ6sSRWuXo2TGT8x/view?usp=share_link</t>
  </si>
  <si>
    <t>M4-G-19a</t>
  </si>
  <si>
    <t>M4_G_19a_1</t>
  </si>
  <si>
    <t>https://drive.google.com/file/d/1mmhegL2YNjK7RCawOqK6kHk6QZoDx1aT/view?usp=share_link</t>
  </si>
  <si>
    <t>La base mide el doble que la altura.</t>
  </si>
  <si>
    <t>M4_G_19a_2</t>
  </si>
  <si>
    <t>https://drive.google.com/file/d/1sdDl31GavPvLMAEXRqz_RvXsl1TvmSEA/view?usp=share_link</t>
  </si>
  <si>
    <t>La base mide 3, la altura mide 2</t>
  </si>
  <si>
    <t>M4_G_19a_3</t>
  </si>
  <si>
    <t>https://drive.google.com/file/d/1uD6xjA5u72kpJC9V5JJR3vLpP_BAMrU8/view?usp=share_link</t>
  </si>
  <si>
    <t>Figuras para secuencias</t>
  </si>
  <si>
    <t>M4-NyO-49b</t>
  </si>
  <si>
    <t>Cuatro formas geométricas con colores diferentes cada una. Pueden ser los que quieras, pero te propongo estos:
- Un círculo
- Un aspa
- Un pentágono
- Una flecha</t>
  </si>
  <si>
    <t>M4_NyO_49b_1
M4_NyO_49b_2
M4_NyO_49b_3
M4_NyO_49b_4</t>
  </si>
  <si>
    <t>https://drive.google.com/drive/folders/1WcErErd30KgQMA0PqgLQ6DNT0CrXohhT?usp=share_link</t>
  </si>
  <si>
    <t>Cuatro animales, los que prefieras. Te propongo estos:
- Un camaleón
- Un tucán
- Una capivara
- Una llama</t>
  </si>
  <si>
    <t>M4_NyO_49b_5
M4_NyO_49b_6
M4_NyO_49b_7
M4_NyO_49b_8</t>
  </si>
  <si>
    <t>https://drive.google.com/drive/folders/1LV69FlNQ-8iIOnuc-PDrRcnxZ14R-PmB?usp=share_link</t>
  </si>
  <si>
    <t>Tres imágenes así: https://drive.google.com/file/d/1SIlr5JarjbTtDg2ZaNby1Zy6WqB1yy4W/view?usp=share_link
Los colores que prefieras, pero las 3 con el mismo patrón.</t>
  </si>
  <si>
    <t>M4_NyO_49b_9
M4_NyO_49b_10
M4_NyO_49b_11</t>
  </si>
  <si>
    <t>https://drive.google.com/drive/folders/1OW6ExK9ebxQvbK77oAmizUhvi4mEDmCk?usp=share_link</t>
  </si>
  <si>
    <t>M4-G-20a</t>
  </si>
  <si>
    <t>Un cuadrado con estos elementos destacados:
- Un vértice
- Un lado
- Una de las diagonales
- Uno de los ángulos interiores
De cada uno de ellos sale una línea fina en la que pondremos una etiqueta.</t>
  </si>
  <si>
    <t>M4_G_20a_1</t>
  </si>
  <si>
    <t>https://drive.google.com/file/d/1WPl84HX_wLobL1DyBtHCJcAyX-vu3gTZ/view?usp=share_link</t>
  </si>
  <si>
    <t>Hexágono</t>
  </si>
  <si>
    <t>Un hexágono con estos elementos destacados:
- Un vértice
- Un lado
- Una de las diagonales
- Uno de los ángulos interiores
De cada uno de ellos sale una línea fina en la que pondremos una etiqueta.</t>
  </si>
  <si>
    <t>M4_G_20a_2</t>
  </si>
  <si>
    <t>https://drive.google.com/file/d/1f89I21Gx1oh0MrEyG0WaKHJba0TSfn7K/view?usp=share_link</t>
  </si>
  <si>
    <t>Traslación</t>
  </si>
  <si>
    <t>M4-G-14a</t>
  </si>
  <si>
    <t>Una malla de cuadrados (no tan pequeños como los de M5-G-2b-1, mirar siempre el libro como referencia).
- Se ve un barquito a la derecha, otro a la izquierda y una flecha recta que señala la traslación entre ellos.
- Se ve una taza a la izquierda y otra a la derecha, y una flecha que señala la traslación entre ellos.
- Se ve una luna a la izquierda y otra a la derecha, una flecha que señala la traslación.</t>
  </si>
  <si>
    <t>M4_G_14a_1
M4_G_14a_2
M4_G_14a_3</t>
  </si>
  <si>
    <t>He corregido lo de la taza.</t>
  </si>
  <si>
    <t>https://drive.google.com/drive/folders/11dUWoqDp4NwjBRhdD-rwF-os7N4xvz3W</t>
  </si>
  <si>
    <t>Giro</t>
  </si>
  <si>
    <t>Una malla de cuadrados (no tan pequeños como los de M5-G-2b-1, mirar siempre el libro como referencia).
- Se ve un barquito a un lado y el otro girado y unido por un giro.
- Se ve una taza a la izquierda y otra girada y unidas por un giro.
- Se ve una luna a la izquierda y otra girada y unidas por un giro.</t>
  </si>
  <si>
    <t>M4_G_14a_4
M4_G_14a_5
M4_G_14a_6</t>
  </si>
  <si>
    <t>M4_G_14a_4 Hay como dos cosas naranjas abajo de la imagen. Supongo que es del submarino pero o las pones de amarillo o parece que no le pertenecen. También podrías quitarlo. Como veas.
M4_G_14a_6 Haría que la flecha salga más desde la luna de la izkda, está como muy para arriba.</t>
  </si>
  <si>
    <t>Simetría</t>
  </si>
  <si>
    <t>Una malla de cuadrados (no tan pequeños como los de M5-G-2b-1, mirar siempre el libro como referencia).
- Se ve un barquito a la derecha, otro simétrico a la izquierda.
- Se ve una taza a la izquierda y otra simétrica a la derecha.
- Se ve una luna a la izquierda y otra simétrica a la derecha.</t>
  </si>
  <si>
    <t>M4_G_14a_7
M4_G_14a_8
M4_G_14a_9</t>
  </si>
  <si>
    <t>M4_G_14a_7 Haz que haya 2 cuadraditos de separación para que se marque bien la simetría
M4_G_14a_8 Parece que la taza está cortada por abajo, lo miras plis?</t>
  </si>
  <si>
    <r>
      <rPr>
        <rFont val="Calibri"/>
        <color rgb="FF1155CC"/>
        <sz val="12.0"/>
        <u/>
      </rPr>
      <t>https://drive.google.com/drive/folders/11dUWoqDp4NwjBRhdD-rwF-os7N4xvz3W</t>
    </r>
    <r>
      <rPr>
        <rFont val="Calibri"/>
        <sz val="12.0"/>
      </rPr>
      <t>W</t>
    </r>
  </si>
  <si>
    <t>1 galón</t>
  </si>
  <si>
    <t>M4-MyM-20a</t>
  </si>
  <si>
    <t>Dibujo de una garrafa de unos 4 litros: https://www.walgreens.com/store/c/prairie-farms-whole-milk-1-gallon/ID=prod6112908-product</t>
  </si>
  <si>
    <t>M4_MyM_20a_1</t>
  </si>
  <si>
    <t>Creo que tenías razón con los tamaños que le diste. Haz que todas las imágenes ocupen el mismo espacio dentro del lienzo. Yo cambio las medidas con html dentro del json.</t>
  </si>
  <si>
    <t>https://drive.google.com/file/d/1m83SzYduJEkhOxWOuKMJYwp_fXmWDUCj/view?usp=share_link</t>
  </si>
  <si>
    <t>1 cuarto</t>
  </si>
  <si>
    <r>
      <rPr>
        <rFont val="Calibri"/>
        <sz val="12.0"/>
      </rPr>
      <t xml:space="preserve">Dibujo de un tetrabrik de leche de 1 litro: </t>
    </r>
    <r>
      <rPr>
        <rFont val="Calibri"/>
        <color rgb="FF1155CC"/>
        <sz val="12.0"/>
        <u/>
      </rPr>
      <t>https://media.istockphoto.com/id/1206913154/es/foto/caja-de-cart%C3%B3n-de-leche-sobre-fondo-blanco.jpg?s=612x612&amp;w=0&amp;k=20&amp;c=rZAoBUSCm9EAeZAw8Xfyc3b9cpNO7p9JKB0qe2WC3H4=</t>
    </r>
  </si>
  <si>
    <t>M4_MyM_20a_2</t>
  </si>
  <si>
    <t>https://drive.google.com/file/d/16nFsC5C_l_jWmsFWMV1QrLsQhtTjCHfm/view?usp=share_link</t>
  </si>
  <si>
    <t>1 pinta</t>
  </si>
  <si>
    <r>
      <rPr>
        <rFont val="Calibri"/>
        <sz val="12.0"/>
      </rPr>
      <t xml:space="preserve">Dibujo de un vaso grande de zumo, de 0.5 litros (con una pajita que sale muy poco del vaso, para que ayude a hacerse una idea de su escala): </t>
    </r>
    <r>
      <rPr>
        <rFont val="Calibri"/>
        <color rgb="FF1155CC"/>
        <sz val="12.0"/>
        <u/>
      </rPr>
      <t>https://i0.wp.com/www.sloopbrewing.com/wp-content/uploads/DrBgPmJw-scaled.jpg?fit=2560%2C2560&amp;ssl=1</t>
    </r>
  </si>
  <si>
    <t>M4_MyM_20a_3</t>
  </si>
  <si>
    <t>https://drive.google.com/file/d/13ZjsP8dXNt2i8yNOS9wJxyZtOYjEk5hn/view?usp=share_link</t>
  </si>
  <si>
    <t>1 taza</t>
  </si>
  <si>
    <r>
      <rPr>
        <rFont val="Calibri"/>
        <sz val="12.0"/>
      </rPr>
      <t xml:space="preserve">Dibujo de una taza de desayuno, 0.25 litros: </t>
    </r>
    <r>
      <rPr>
        <rFont val="Calibri"/>
        <color rgb="FF1155CC"/>
        <sz val="12.0"/>
        <u/>
      </rPr>
      <t>https://cosasdeabuela.com/wp-content/uploads/2015/06/taza-desayuno-cosasdeabuela1.jpg</t>
    </r>
  </si>
  <si>
    <t>M4_MyM_20a_4</t>
  </si>
  <si>
    <t>https://drive.google.com/file/d/1c82_tTQ7cml6w8zAC59rKOPi2fdxnf_X/view?usp=share_link</t>
  </si>
  <si>
    <t>Semirrecta</t>
  </si>
  <si>
    <t>M4-G-22a</t>
  </si>
  <si>
    <t>Dos imágenes de una semirrecta.
Imitando el estilo de M4-G-15a-1.</t>
  </si>
  <si>
    <t>M4_G_22a_1
M4_G_22a_2</t>
  </si>
  <si>
    <t>https://drive.google.com/drive/folders/1lfKwPhfQoqSgCWdcVOOvCCDODaphMyKv?usp=share_link</t>
  </si>
  <si>
    <t>Punto</t>
  </si>
  <si>
    <t>Dos imágenes de un punto.
Imitando el estilo de M4-G-15a-1.</t>
  </si>
  <si>
    <t>M4_G_22a_3
M4_G_22a_4</t>
  </si>
  <si>
    <t>Icono pantalón</t>
  </si>
  <si>
    <t>Un icono de unos pantalones.
Del estilo de M3_EyP_7b_9.</t>
  </si>
  <si>
    <t>M4_EyP_4b_1</t>
  </si>
  <si>
    <t>https://drive.google.com/file/d/1XMOkSy4WV17kkEJItQRXUC92S-_w3g3A/view?usp=share_link</t>
  </si>
  <si>
    <t>Suma de fracciones en la recta numérica</t>
  </si>
  <si>
    <t>M4-NyO-59a</t>
  </si>
  <si>
    <r>
      <rPr>
        <rFont val="Calibri"/>
        <sz val="12.0"/>
      </rPr>
      <t xml:space="preserve">Una suma con una recta numérica, pero cambiando los números naturales por fracciones.
La suma que se va a representar es 2/4 + 3/4 = 5/4
Debajo de cada círculo está cada fracción: 2/4, 3/4, 4/4, 5/4...
Hay 3 saltitos desde el 2/4 hasta el 5/4.
Referencia: </t>
    </r>
    <r>
      <rPr>
        <rFont val="Calibri"/>
        <color rgb="FF1155CC"/>
        <sz val="12.0"/>
        <u/>
      </rPr>
      <t>https://blueberry-assets.oneclick.es/M2_NyO_23a_1.svg</t>
    </r>
  </si>
  <si>
    <t>M4_NyO_59a_1</t>
  </si>
  <si>
    <t>https://drive.google.com/file/d/1pF40lGE75jIHlYMdDkBlycN1fB_ktwki/view?usp=share_link</t>
  </si>
  <si>
    <t>Resta de fracciones en la recta numérica</t>
  </si>
  <si>
    <r>
      <rPr>
        <rFont val="Calibri"/>
        <sz val="12.0"/>
      </rPr>
      <t xml:space="preserve">Una resta con una recta numérica, pero cambiando los números naturales por fracciones.
La resta que se va a representar es 9/5 - 3/5 = 6/5
Debajo de cada círculo está cada fracción: 5/5, 6/5, 7/5, 8/5, 9/5...
Hay 3 saltitos desde el 9/5 hasta el 6/5.
Referencia: </t>
    </r>
    <r>
      <rPr>
        <rFont val="Calibri"/>
        <color rgb="FF1155CC"/>
        <sz val="12.0"/>
        <u/>
      </rPr>
      <t>https://blueberry-assets.oneclick.es/M2_NyO_29a_1.svg</t>
    </r>
  </si>
  <si>
    <t>M4_NyO_59a_2</t>
  </si>
  <si>
    <t>https://drive.google.com/file/d/1Tt9vIOgsWhlipdbBhG_-4kG5OXQpxvOK/view?usp=share_link</t>
  </si>
  <si>
    <t>Matemáticas</t>
  </si>
  <si>
    <t>Pendiente de revisión</t>
  </si>
  <si>
    <t>Ortografía+cast</t>
  </si>
  <si>
    <t>JSON sin imagen</t>
  </si>
  <si>
    <t>JSON con imagen</t>
  </si>
  <si>
    <t>Problema técnico</t>
  </si>
  <si>
    <t>Actividades</t>
  </si>
  <si>
    <t>Quien puede poner este estado</t>
  </si>
  <si>
    <t>Qué significa</t>
  </si>
  <si>
    <t>Editor</t>
  </si>
  <si>
    <t>Pendiente de revisar ortografía y el castellano.</t>
  </si>
  <si>
    <t>Pendiente de montar JSON (sin imagen).</t>
  </si>
  <si>
    <t>Pendiente de montar JSON (con imagen).</t>
  </si>
  <si>
    <t>Pendiente de revisar.</t>
  </si>
  <si>
    <t>JSON terminado.</t>
  </si>
  <si>
    <t>Imágenes</t>
  </si>
  <si>
    <t>Se ha revisado que la actividad se corresponde con el concepto y el outcome, se ha copiado del excel ARG (hoja de actividades y de imágenes). Pendiente de revisar descripción de imagen.</t>
  </si>
  <si>
    <t>Pendiente de dibujar</t>
  </si>
  <si>
    <t>Se puede dibujar la imagen.</t>
  </si>
  <si>
    <t>Pendiente de revisar</t>
  </si>
  <si>
    <t>Autor</t>
  </si>
  <si>
    <t>Se puede revisar la imagen para recibir OK o comentarios.</t>
  </si>
  <si>
    <t>Pendiente de corrección</t>
  </si>
  <si>
    <t>Se puede corregir la imagen a partir de los comentarios.</t>
  </si>
  <si>
    <t>Imagen terminada.</t>
  </si>
  <si>
    <t>\"type\": \"bar\"</t>
  </si>
  <si>
    <t>Gráfico de barras</t>
  </si>
  <si>
    <t>\"type\": \"line\"</t>
  </si>
  <si>
    <t>Curva de frecuencias</t>
  </si>
  <si>
    <t>\"type\": \"pie\"</t>
  </si>
  <si>
    <t>Gráfico de sectores</t>
  </si>
  <si>
    <t>Choice matrix – inline</t>
  </si>
  <si>
    <t>True/False</t>
  </si>
  <si>
    <t>clock</t>
  </si>
  <si>
    <t>Cloze with drag &amp; drop</t>
  </si>
  <si>
    <t>Cloze with drop down</t>
  </si>
  <si>
    <t>Drop down</t>
  </si>
  <si>
    <t>counting</t>
  </si>
  <si>
    <t>Counting</t>
  </si>
  <si>
    <t>equivLiteral</t>
  </si>
  <si>
    <t>Cloze math (Literal)</t>
  </si>
  <si>
    <t>equivSymbolic</t>
  </si>
  <si>
    <t>Cloze math (Symbolic)</t>
  </si>
  <si>
    <t>labelImage</t>
  </si>
  <si>
    <t>Match list</t>
  </si>
  <si>
    <t>Multiple choice – multiple response</t>
  </si>
  <si>
    <t>Multiple choice – standard</t>
  </si>
  <si>
    <t>numberline</t>
  </si>
  <si>
    <t>Numberline</t>
  </si>
  <si>
    <t>orderNumbers</t>
  </si>
  <si>
    <t>Order List</t>
  </si>
  <si>
    <t>pathway</t>
  </si>
  <si>
    <t>pictograph</t>
  </si>
  <si>
    <t>Pictograma</t>
  </si>
  <si>
    <t>valor</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</si>
</sst>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m"/>
    <numFmt numFmtId="166" formatCode="#,##0.00 %"/>
  </numFmts>
  <fonts count="33">
    <font>
      <sz val="10.0"/>
      <color rgb="FF000000"/>
      <name val="Arial"/>
      <scheme val="minor"/>
    </font>
    <font>
      <sz val="12.0"/>
      <color theme="1"/>
      <name val="Calibri"/>
    </font>
    <font>
      <b/>
      <sz val="12.0"/>
      <color theme="1"/>
      <name val="Calibri"/>
    </font>
    <font>
      <b/>
      <sz val="12.0"/>
      <color rgb="FF000000"/>
      <name val="Calibri"/>
    </font>
    <font>
      <sz val="12.0"/>
      <color rgb="FFFFFFFF"/>
      <name val="Calibri"/>
    </font>
    <font>
      <sz val="12.0"/>
      <color rgb="FF000000"/>
      <name val="Calibri"/>
    </font>
    <font>
      <strike/>
      <sz val="12.0"/>
      <color theme="1"/>
      <name val="Calibri"/>
    </font>
    <font>
      <sz val="12.0"/>
      <color rgb="FF202124"/>
      <name val="Calibri"/>
    </font>
    <font>
      <u/>
      <sz val="12.0"/>
      <color rgb="FF0000FF"/>
      <name val="Calibri"/>
    </font>
    <font>
      <sz val="12.0"/>
      <color rgb="FF0000FF"/>
      <name val="Calibri"/>
    </font>
    <font>
      <u/>
      <sz val="12.0"/>
      <color rgb="FF0000FF"/>
      <name val="Calibri"/>
    </font>
    <font>
      <u/>
      <sz val="12.0"/>
      <color rgb="FF0000FF"/>
      <name val="Calibri"/>
    </font>
    <font>
      <u/>
      <sz val="12.0"/>
      <color rgb="FF0000FF"/>
      <name val="Calibri"/>
    </font>
    <font>
      <color theme="1"/>
      <name val="Arial"/>
    </font>
    <font>
      <u/>
      <sz val="12.0"/>
      <color rgb="FF1155CC"/>
      <name val="Calibri"/>
    </font>
    <font>
      <sz val="12.0"/>
      <color rgb="FF000000"/>
      <name val="&quot;docs-Calibri&quot;"/>
    </font>
    <font>
      <u/>
      <sz val="12.0"/>
      <color rgb="FF0000FF"/>
      <name val="Calibri"/>
    </font>
    <font>
      <u/>
      <sz val="12.0"/>
      <color rgb="FF1155CC"/>
      <name val="Calibri"/>
    </font>
    <font>
      <color theme="1"/>
      <name val="Arial"/>
      <scheme val="minor"/>
    </font>
    <font>
      <u/>
      <sz val="12.0"/>
      <color rgb="FF0000FF"/>
      <name val="Calibri"/>
    </font>
    <font>
      <u/>
      <sz val="12.0"/>
      <color rgb="FF0000FF"/>
      <name val="Calibri"/>
    </font>
    <font>
      <u/>
      <sz val="12.0"/>
      <color rgb="FF0000FF"/>
      <name val="Calibri"/>
    </font>
    <font>
      <u/>
      <sz val="12.0"/>
      <color rgb="FF1155CC"/>
      <name val="Calibri"/>
    </font>
    <font>
      <u/>
      <sz val="12.0"/>
      <color rgb="FF0000FF"/>
      <name val="Calibri"/>
    </font>
    <font>
      <sz val="12.0"/>
      <color rgb="FF000000"/>
      <name val="Docs-Calibri"/>
    </font>
    <font>
      <b/>
      <sz val="14.0"/>
      <color theme="1"/>
      <name val="Calibri"/>
    </font>
    <font/>
    <font>
      <b/>
      <sz val="14.0"/>
      <color rgb="FFFFFFFF"/>
      <name val="Calibri"/>
    </font>
    <font>
      <sz val="14.0"/>
      <color theme="1"/>
      <name val="Calibri"/>
    </font>
    <font>
      <b/>
      <sz val="12.0"/>
      <color rgb="FFFFFFFF"/>
      <name val="Arial"/>
    </font>
    <font>
      <sz val="12.0"/>
      <color theme="1"/>
      <name val="Arial"/>
    </font>
    <font>
      <b/>
      <color theme="1"/>
      <name val="Arial"/>
    </font>
    <font>
      <b/>
      <color theme="1"/>
      <name val="Arial"/>
      <scheme val="minor"/>
    </font>
  </fonts>
  <fills count="20">
    <fill>
      <patternFill patternType="none"/>
    </fill>
    <fill>
      <patternFill patternType="lightGray"/>
    </fill>
    <fill>
      <patternFill patternType="solid">
        <fgColor rgb="FFFCE5CD"/>
        <bgColor rgb="FFFCE5CD"/>
      </patternFill>
    </fill>
    <fill>
      <patternFill patternType="solid">
        <fgColor rgb="FFD9D2E9"/>
        <bgColor rgb="FFD9D2E9"/>
      </patternFill>
    </fill>
    <fill>
      <patternFill patternType="solid">
        <fgColor rgb="FFEAD1DC"/>
        <bgColor rgb="FFEAD1DC"/>
      </patternFill>
    </fill>
    <fill>
      <patternFill patternType="solid">
        <fgColor rgb="FFFFFFFF"/>
        <bgColor rgb="FFFFFFFF"/>
      </patternFill>
    </fill>
    <fill>
      <patternFill patternType="solid">
        <fgColor rgb="FFA4C2F4"/>
        <bgColor rgb="FFA4C2F4"/>
      </patternFill>
    </fill>
    <fill>
      <patternFill patternType="solid">
        <fgColor rgb="FFB7E1CD"/>
        <bgColor rgb="FFB7E1CD"/>
      </patternFill>
    </fill>
    <fill>
      <patternFill patternType="solid">
        <fgColor rgb="FFC9DAF8"/>
        <bgColor rgb="FFC9DAF8"/>
      </patternFill>
    </fill>
    <fill>
      <patternFill patternType="solid">
        <fgColor theme="0"/>
        <bgColor theme="0"/>
      </patternFill>
    </fill>
    <fill>
      <patternFill patternType="solid">
        <fgColor rgb="FF6D9EEB"/>
        <bgColor rgb="FF6D9EEB"/>
      </patternFill>
    </fill>
    <fill>
      <patternFill patternType="solid">
        <fgColor rgb="FFFFF2CC"/>
        <bgColor rgb="FFFFF2CC"/>
      </patternFill>
    </fill>
    <fill>
      <patternFill patternType="solid">
        <fgColor rgb="FFF4CCCC"/>
        <bgColor rgb="FFF4CCCC"/>
      </patternFill>
    </fill>
    <fill>
      <patternFill patternType="solid">
        <fgColor rgb="FFCFE2F3"/>
        <bgColor rgb="FFCFE2F3"/>
      </patternFill>
    </fill>
    <fill>
      <patternFill patternType="solid">
        <fgColor rgb="FF1155CC"/>
        <bgColor rgb="FF1155CC"/>
      </patternFill>
    </fill>
    <fill>
      <patternFill patternType="solid">
        <fgColor rgb="FFD9EAD3"/>
        <bgColor rgb="FFD9EAD3"/>
      </patternFill>
    </fill>
    <fill>
      <patternFill patternType="solid">
        <fgColor rgb="FF3C78D8"/>
        <bgColor rgb="FF3C78D8"/>
      </patternFill>
    </fill>
    <fill>
      <patternFill patternType="solid">
        <fgColor rgb="FFFFE599"/>
        <bgColor rgb="FFFFE599"/>
      </patternFill>
    </fill>
    <fill>
      <patternFill patternType="solid">
        <fgColor rgb="FFF9CB9C"/>
        <bgColor rgb="FFF9CB9C"/>
      </patternFill>
    </fill>
    <fill>
      <patternFill patternType="solid">
        <fgColor rgb="FFDD7E6B"/>
        <bgColor rgb="FFDD7E6B"/>
      </patternFill>
    </fill>
  </fills>
  <borders count="10">
    <border/>
    <border>
      <right style="thin">
        <color rgb="FF000000"/>
      </right>
    </border>
    <border>
      <left style="thin">
        <color rgb="FF000000"/>
      </left>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185">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2" numFmtId="0" xfId="0" applyAlignment="1" applyFont="1">
      <alignment horizontal="center" readingOrder="0" shrinkToFit="0" vertical="center" wrapText="1"/>
    </xf>
    <xf borderId="0" fillId="2" fontId="2" numFmtId="0" xfId="0" applyAlignment="1" applyFont="1">
      <alignment horizontal="center" shrinkToFit="0" vertical="center" wrapText="1"/>
    </xf>
    <xf borderId="0" fillId="2" fontId="3" numFmtId="0" xfId="0" applyAlignment="1" applyFont="1">
      <alignment horizontal="center" shrinkToFit="0" vertical="center" wrapText="1"/>
    </xf>
    <xf borderId="0" fillId="3" fontId="2" numFmtId="0" xfId="0" applyAlignment="1" applyFill="1" applyFont="1">
      <alignment horizontal="center" readingOrder="0" shrinkToFit="0" vertical="center" wrapText="1"/>
    </xf>
    <xf borderId="0" fillId="4" fontId="2" numFmtId="0" xfId="0" applyAlignment="1" applyFill="1" applyFont="1">
      <alignment horizontal="center" readingOrder="0" shrinkToFit="0" vertical="center" wrapText="1"/>
    </xf>
    <xf borderId="0" fillId="0" fontId="1" numFmtId="0" xfId="0" applyAlignment="1" applyFont="1">
      <alignment horizontal="center" readingOrder="0" shrinkToFit="0" vertical="center" wrapText="1"/>
    </xf>
    <xf borderId="0" fillId="5" fontId="1" numFmtId="0" xfId="0" applyAlignment="1" applyFill="1" applyFont="1">
      <alignment shrinkToFit="0" vertical="center" wrapText="1"/>
    </xf>
    <xf borderId="0" fillId="0" fontId="1" numFmtId="0" xfId="0" applyAlignment="1" applyFont="1">
      <alignment horizontal="center" shrinkToFit="0" vertical="center" wrapText="1"/>
    </xf>
    <xf borderId="0" fillId="0" fontId="4" numFmtId="0" xfId="0" applyAlignment="1" applyFont="1">
      <alignment horizontal="center" readingOrder="0" shrinkToFit="0" vertical="center" wrapText="1"/>
    </xf>
    <xf borderId="0" fillId="0" fontId="1" numFmtId="0" xfId="0" applyAlignment="1" applyFont="1">
      <alignment readingOrder="0" shrinkToFit="0" vertical="center" wrapText="1"/>
    </xf>
    <xf borderId="0" fillId="0" fontId="1" numFmtId="0" xfId="0" applyAlignment="1" applyFont="1">
      <alignment shrinkToFit="0" vertical="center" wrapText="1"/>
    </xf>
    <xf borderId="0" fillId="0" fontId="5" numFmtId="0" xfId="0" applyAlignment="1" applyFont="1">
      <alignment horizontal="left" shrinkToFit="0" vertical="center" wrapText="1"/>
    </xf>
    <xf borderId="0" fillId="0" fontId="5" numFmtId="0" xfId="0" applyAlignment="1" applyFont="1">
      <alignment horizontal="center" shrinkToFit="0" vertical="center" wrapText="1"/>
    </xf>
    <xf borderId="0" fillId="0" fontId="5" numFmtId="0" xfId="0" applyAlignment="1" applyFont="1">
      <alignment shrinkToFit="0" vertical="center" wrapText="1"/>
    </xf>
    <xf borderId="0" fillId="0" fontId="1" numFmtId="0" xfId="0" applyAlignment="1" applyFont="1">
      <alignment horizontal="center" shrinkToFit="0" vertical="center" wrapText="1"/>
    </xf>
    <xf borderId="0" fillId="6" fontId="1" numFmtId="0" xfId="0" applyAlignment="1" applyFill="1" applyFont="1">
      <alignment horizontal="center" shrinkToFit="0" vertical="center" wrapText="1"/>
    </xf>
    <xf borderId="0" fillId="5" fontId="1" numFmtId="0" xfId="0" applyAlignment="1" applyFont="1">
      <alignment readingOrder="0" shrinkToFit="0" vertical="center" wrapText="1"/>
    </xf>
    <xf borderId="0" fillId="5" fontId="1" numFmtId="0" xfId="0" applyAlignment="1" applyFont="1">
      <alignment horizontal="center" shrinkToFit="0" vertical="center" wrapText="1"/>
    </xf>
    <xf borderId="0" fillId="0" fontId="5" numFmtId="0" xfId="0" applyAlignment="1" applyFont="1">
      <alignment readingOrder="0" shrinkToFit="0" vertical="center" wrapText="1"/>
    </xf>
    <xf borderId="0" fillId="0" fontId="1" numFmtId="0" xfId="0" applyAlignment="1" applyFont="1">
      <alignment horizontal="left" readingOrder="0" shrinkToFit="0" vertical="center" wrapText="1"/>
    </xf>
    <xf borderId="0" fillId="0" fontId="1" numFmtId="0" xfId="0" applyAlignment="1" applyFont="1">
      <alignment horizontal="left" shrinkToFit="0" vertical="center" wrapText="1"/>
    </xf>
    <xf borderId="0" fillId="0" fontId="1" numFmtId="0" xfId="0" applyAlignment="1" applyFont="1">
      <alignment horizontal="left" shrinkToFit="0" vertical="center" wrapText="1"/>
    </xf>
    <xf borderId="0" fillId="0" fontId="1" numFmtId="0" xfId="0" applyAlignment="1" applyFont="1">
      <alignment shrinkToFit="0" vertical="center" wrapText="1"/>
    </xf>
    <xf borderId="0" fillId="0" fontId="1" numFmtId="11" xfId="0" applyAlignment="1" applyFont="1" applyNumberFormat="1">
      <alignment shrinkToFit="0" vertical="center" wrapText="1"/>
    </xf>
    <xf borderId="0" fillId="0" fontId="1" numFmtId="0" xfId="0" applyAlignment="1" applyFont="1">
      <alignment shrinkToFit="0" vertical="center" wrapText="1"/>
    </xf>
    <xf borderId="0" fillId="7" fontId="5" numFmtId="0" xfId="0" applyAlignment="1" applyFill="1" applyFont="1">
      <alignment readingOrder="0" shrinkToFit="0" vertical="center" wrapText="1"/>
    </xf>
    <xf borderId="0" fillId="0" fontId="1" numFmtId="164" xfId="0" applyAlignment="1" applyFont="1" applyNumberFormat="1">
      <alignment horizontal="center" shrinkToFit="0" vertical="center" wrapText="1"/>
    </xf>
    <xf borderId="0" fillId="0" fontId="5" numFmtId="0" xfId="0" applyAlignment="1" applyFont="1">
      <alignment horizontal="left" readingOrder="0" shrinkToFit="0" vertical="center" wrapText="1"/>
    </xf>
    <xf borderId="0" fillId="7" fontId="1" numFmtId="0" xfId="0" applyAlignment="1" applyFont="1">
      <alignment horizontal="left" readingOrder="0" shrinkToFit="0" vertical="center" wrapText="1"/>
    </xf>
    <xf borderId="0" fillId="0" fontId="5" numFmtId="0" xfId="0" applyAlignment="1" applyFont="1">
      <alignment shrinkToFit="0" vertical="center" wrapText="1"/>
    </xf>
    <xf borderId="0" fillId="5" fontId="5" numFmtId="0" xfId="0" applyAlignment="1" applyFont="1">
      <alignment horizontal="left" readingOrder="0" shrinkToFit="0" vertical="center" wrapText="1"/>
    </xf>
    <xf borderId="0" fillId="8" fontId="1" numFmtId="0" xfId="0" applyAlignment="1" applyFill="1" applyFont="1">
      <alignment horizontal="center" shrinkToFit="0" vertical="center" wrapText="1"/>
    </xf>
    <xf borderId="0" fillId="0" fontId="6" numFmtId="0" xfId="0" applyAlignment="1" applyFont="1">
      <alignment horizontal="left" shrinkToFit="0" vertical="center" wrapText="1"/>
    </xf>
    <xf borderId="0" fillId="0" fontId="6" numFmtId="0" xfId="0" applyAlignment="1" applyFont="1">
      <alignment horizontal="center" shrinkToFit="0" vertical="center" wrapText="1"/>
    </xf>
    <xf borderId="0" fillId="0" fontId="6" numFmtId="0" xfId="0" applyAlignment="1" applyFont="1">
      <alignment horizontal="left" shrinkToFit="0" vertical="center" wrapText="1"/>
    </xf>
    <xf borderId="0" fillId="9" fontId="1" numFmtId="0" xfId="0" applyAlignment="1" applyFill="1" applyFont="1">
      <alignment readingOrder="0" shrinkToFit="0" vertical="center" wrapText="1"/>
    </xf>
    <xf borderId="0" fillId="0" fontId="2" numFmtId="0" xfId="0" applyAlignment="1" applyFont="1">
      <alignment horizontal="left" readingOrder="0" shrinkToFit="0" vertical="center" wrapText="1"/>
    </xf>
    <xf borderId="0" fillId="0" fontId="7" numFmtId="0" xfId="0" applyAlignment="1" applyFont="1">
      <alignment shrinkToFit="0" vertical="center" wrapText="1"/>
    </xf>
    <xf borderId="0" fillId="0" fontId="7" numFmtId="0" xfId="0" applyAlignment="1" applyFont="1">
      <alignment shrinkToFit="0" vertical="center" wrapText="1"/>
    </xf>
    <xf borderId="0" fillId="0" fontId="7" numFmtId="0" xfId="0" applyAlignment="1" applyFont="1">
      <alignment readingOrder="0" shrinkToFit="0" vertical="center" wrapText="1"/>
    </xf>
    <xf borderId="0" fillId="0" fontId="2" numFmtId="0" xfId="0" applyAlignment="1" applyFont="1">
      <alignment horizontal="left" shrinkToFit="0" vertical="center" wrapText="1"/>
    </xf>
    <xf borderId="0" fillId="0" fontId="6" numFmtId="0" xfId="0" applyAlignment="1" applyFont="1">
      <alignment shrinkToFit="0" vertical="center" wrapText="1"/>
    </xf>
    <xf borderId="0" fillId="5" fontId="1" numFmtId="0" xfId="0" applyAlignment="1" applyFont="1">
      <alignment shrinkToFit="0" vertical="center" wrapText="1"/>
    </xf>
    <xf borderId="0" fillId="0" fontId="6" numFmtId="0" xfId="0" applyAlignment="1" applyFont="1">
      <alignment shrinkToFit="0" vertical="center" wrapText="1"/>
    </xf>
    <xf borderId="0" fillId="0" fontId="8" numFmtId="0" xfId="0" applyAlignment="1" applyFont="1">
      <alignment readingOrder="0" shrinkToFit="0" vertical="center" wrapText="1"/>
    </xf>
    <xf borderId="0" fillId="0" fontId="5" numFmtId="0" xfId="0" applyAlignment="1" applyFont="1">
      <alignment horizontal="center" shrinkToFit="0" vertical="center" wrapText="1"/>
    </xf>
    <xf borderId="0" fillId="0" fontId="9" numFmtId="0" xfId="0" applyAlignment="1" applyFont="1">
      <alignment readingOrder="0" shrinkToFit="0" vertical="center" wrapText="1"/>
    </xf>
    <xf borderId="0" fillId="8" fontId="1" numFmtId="0" xfId="0" applyAlignment="1" applyFont="1">
      <alignment horizontal="center" shrinkToFit="0" vertical="center" wrapText="1"/>
    </xf>
    <xf borderId="0" fillId="0" fontId="10" numFmtId="0" xfId="0" applyAlignment="1" applyFont="1">
      <alignment shrinkToFit="0" vertical="center" wrapText="1"/>
    </xf>
    <xf borderId="0" fillId="0" fontId="1" numFmtId="0" xfId="0" applyAlignment="1" applyFont="1">
      <alignment vertical="center"/>
    </xf>
    <xf borderId="0" fillId="0" fontId="5" numFmtId="0" xfId="0" applyAlignment="1" applyFont="1">
      <alignment horizontal="center" readingOrder="0" shrinkToFit="0" vertical="center" wrapText="0"/>
    </xf>
    <xf borderId="0" fillId="0" fontId="5" numFmtId="0" xfId="0" applyAlignment="1" applyFont="1">
      <alignment horizontal="center" readingOrder="0" shrinkToFit="0" vertical="center" wrapText="0"/>
    </xf>
    <xf borderId="0" fillId="0" fontId="5" numFmtId="0" xfId="0" applyAlignment="1" applyFont="1">
      <alignment horizontal="center" readingOrder="0" shrinkToFit="0" vertical="center" wrapText="1"/>
    </xf>
    <xf borderId="0" fillId="10" fontId="1" numFmtId="0" xfId="0" applyAlignment="1" applyFill="1" applyFont="1">
      <alignment horizontal="center" shrinkToFit="0" vertical="center" wrapText="1"/>
    </xf>
    <xf borderId="0" fillId="2" fontId="2" numFmtId="0" xfId="0" applyAlignment="1" applyFont="1">
      <alignment horizontal="center" shrinkToFit="0" vertical="center" wrapText="1"/>
    </xf>
    <xf borderId="1" fillId="2" fontId="2" numFmtId="0" xfId="0" applyAlignment="1" applyBorder="1" applyFont="1">
      <alignment horizontal="center" shrinkToFit="0" vertical="center" wrapText="1"/>
    </xf>
    <xf borderId="2" fillId="4" fontId="2" numFmtId="0" xfId="0" applyAlignment="1" applyBorder="1" applyFont="1">
      <alignment horizontal="center" shrinkToFit="0" vertical="center" wrapText="1"/>
    </xf>
    <xf borderId="0" fillId="4" fontId="2" numFmtId="0" xfId="0" applyAlignment="1" applyFont="1">
      <alignment horizontal="center" shrinkToFit="0" vertical="center" wrapText="1"/>
    </xf>
    <xf borderId="3" fillId="4" fontId="2" numFmtId="0" xfId="0" applyAlignment="1" applyBorder="1" applyFont="1">
      <alignment horizontal="center" shrinkToFit="0" vertical="center" wrapText="1"/>
    </xf>
    <xf borderId="0" fillId="11" fontId="1" numFmtId="0" xfId="0" applyAlignment="1" applyFill="1" applyFont="1">
      <alignment horizontal="center" shrinkToFit="0" vertical="center" wrapText="1"/>
    </xf>
    <xf borderId="0" fillId="3" fontId="1" numFmtId="0" xfId="0" applyAlignment="1" applyFont="1">
      <alignment horizontal="center" shrinkToFit="0" vertical="center" wrapText="1"/>
    </xf>
    <xf borderId="0" fillId="12" fontId="1" numFmtId="0" xfId="0" applyAlignment="1" applyFill="1" applyFont="1">
      <alignment horizontal="center" shrinkToFit="0" vertical="center" wrapText="1"/>
    </xf>
    <xf borderId="0" fillId="7" fontId="1" numFmtId="0" xfId="0" applyAlignment="1" applyFont="1">
      <alignment horizontal="center" shrinkToFit="0" vertical="center" wrapText="1"/>
    </xf>
    <xf borderId="1" fillId="0" fontId="1" numFmtId="0" xfId="0" applyAlignment="1" applyBorder="1" applyFont="1">
      <alignment readingOrder="0" shrinkToFit="0" vertical="center" wrapText="1"/>
    </xf>
    <xf borderId="3" fillId="0" fontId="1" numFmtId="0" xfId="0" applyAlignment="1" applyBorder="1" applyFont="1">
      <alignment horizontal="center" readingOrder="0" shrinkToFit="0" vertical="center" wrapText="1"/>
    </xf>
    <xf borderId="0" fillId="0" fontId="1" numFmtId="0" xfId="0" applyAlignment="1" applyFont="1">
      <alignment readingOrder="0" shrinkToFit="0" vertical="center" wrapText="1"/>
    </xf>
    <xf borderId="3" fillId="0" fontId="11" numFmtId="0" xfId="0" applyAlignment="1" applyBorder="1" applyFont="1">
      <alignment readingOrder="0" shrinkToFit="0" vertical="center" wrapText="1"/>
    </xf>
    <xf borderId="3" fillId="0" fontId="12" numFmtId="0" xfId="0" applyAlignment="1" applyBorder="1" applyFont="1">
      <alignment readingOrder="0" shrinkToFit="0" vertical="center" wrapText="1"/>
    </xf>
    <xf borderId="0" fillId="0" fontId="6" numFmtId="0" xfId="0" applyAlignment="1" applyFont="1">
      <alignment readingOrder="0" shrinkToFit="0" vertical="center" wrapText="1"/>
    </xf>
    <xf borderId="0" fillId="0" fontId="13" numFmtId="0" xfId="0" applyAlignment="1" applyFont="1">
      <alignment shrinkToFit="0" vertical="center" wrapText="1"/>
    </xf>
    <xf borderId="3" fillId="11" fontId="1" numFmtId="0" xfId="0" applyAlignment="1" applyBorder="1" applyFont="1">
      <alignment horizontal="center" readingOrder="0" shrinkToFit="0" vertical="center" wrapText="1"/>
    </xf>
    <xf borderId="3" fillId="0" fontId="14" numFmtId="0" xfId="0" applyAlignment="1" applyBorder="1" applyFont="1">
      <alignment readingOrder="0" shrinkToFit="0" vertical="center" wrapText="1"/>
    </xf>
    <xf borderId="1" fillId="0" fontId="5" numFmtId="0" xfId="0" applyAlignment="1" applyBorder="1" applyFont="1">
      <alignment readingOrder="0" shrinkToFit="0" vertical="center" wrapText="1"/>
    </xf>
    <xf borderId="1" fillId="0" fontId="1" numFmtId="0" xfId="0" applyAlignment="1" applyBorder="1" applyFont="1">
      <alignment readingOrder="0" shrinkToFit="0" vertical="center" wrapText="1"/>
    </xf>
    <xf borderId="0" fillId="0" fontId="13" numFmtId="0" xfId="0" applyAlignment="1" applyFont="1">
      <alignment shrinkToFit="0" vertical="center" wrapText="1"/>
    </xf>
    <xf borderId="0" fillId="0" fontId="1" numFmtId="0" xfId="0" applyAlignment="1" applyFont="1">
      <alignment readingOrder="0" shrinkToFit="0" vertical="center" wrapText="1"/>
    </xf>
    <xf borderId="0" fillId="0" fontId="15" numFmtId="0" xfId="0" applyAlignment="1" applyFont="1">
      <alignment horizontal="center" readingOrder="0" shrinkToFit="0" vertical="center" wrapText="1"/>
    </xf>
    <xf borderId="1" fillId="0" fontId="1" numFmtId="0" xfId="0" applyAlignment="1" applyBorder="1" applyFont="1">
      <alignment shrinkToFit="0" vertical="center" wrapText="1"/>
    </xf>
    <xf borderId="1" fillId="0" fontId="5" numFmtId="0" xfId="0" applyAlignment="1" applyBorder="1" applyFont="1">
      <alignment readingOrder="0" shrinkToFit="0" vertical="center" wrapText="1"/>
    </xf>
    <xf borderId="0" fillId="0" fontId="16" numFmtId="0" xfId="0" applyAlignment="1" applyFont="1">
      <alignment readingOrder="0" shrinkToFit="0" vertical="center" wrapText="1"/>
    </xf>
    <xf borderId="1" fillId="0" fontId="17" numFmtId="0" xfId="0" applyAlignment="1" applyBorder="1" applyFont="1">
      <alignment shrinkToFit="0" vertical="center" wrapText="1"/>
    </xf>
    <xf borderId="1" fillId="0" fontId="1" numFmtId="0" xfId="0" applyAlignment="1" applyBorder="1" applyFont="1">
      <alignment readingOrder="0" shrinkToFit="0" vertical="center" wrapText="1"/>
    </xf>
    <xf borderId="1" fillId="0" fontId="9" numFmtId="0" xfId="0" applyAlignment="1" applyBorder="1" applyFont="1">
      <alignment readingOrder="0" shrinkToFit="0" vertical="center" wrapText="1"/>
    </xf>
    <xf borderId="0" fillId="0" fontId="18" numFmtId="0" xfId="0" applyAlignment="1" applyFont="1">
      <alignment shrinkToFit="0" vertical="center" wrapText="1"/>
    </xf>
    <xf borderId="1" fillId="0" fontId="19" numFmtId="0" xfId="0" applyAlignment="1" applyBorder="1" applyFont="1">
      <alignment readingOrder="0" shrinkToFit="0" vertical="center" wrapText="1"/>
    </xf>
    <xf borderId="1" fillId="0" fontId="1" numFmtId="0" xfId="0" applyAlignment="1" applyBorder="1" applyFont="1">
      <alignment horizontal="left" readingOrder="0" shrinkToFit="0" vertical="center" wrapText="1"/>
    </xf>
    <xf borderId="1" fillId="0" fontId="20" numFmtId="0" xfId="0" applyAlignment="1" applyBorder="1" applyFont="1">
      <alignment horizontal="left" readingOrder="0" shrinkToFit="0" vertical="center" wrapText="1"/>
    </xf>
    <xf borderId="1" fillId="0" fontId="21" numFmtId="0" xfId="0" applyAlignment="1" applyBorder="1" applyFont="1">
      <alignment horizontal="left" readingOrder="0" shrinkToFit="0" vertical="center" wrapText="1"/>
    </xf>
    <xf borderId="0" fillId="0" fontId="1" numFmtId="0" xfId="0" applyAlignment="1" applyFont="1">
      <alignment readingOrder="0" shrinkToFit="0" vertical="center" wrapText="1"/>
    </xf>
    <xf borderId="3" fillId="0" fontId="22" numFmtId="0" xfId="0" applyAlignment="1" applyBorder="1" applyFont="1">
      <alignment shrinkToFit="0" vertical="center" wrapText="1"/>
    </xf>
    <xf borderId="0" fillId="0" fontId="1" numFmtId="165" xfId="0" applyAlignment="1" applyFont="1" applyNumberFormat="1">
      <alignment horizontal="center" shrinkToFit="0" vertical="center" wrapText="1"/>
    </xf>
    <xf borderId="0" fillId="0" fontId="18" numFmtId="0" xfId="0" applyAlignment="1" applyFont="1">
      <alignment vertical="center"/>
    </xf>
    <xf borderId="0" fillId="0" fontId="5" numFmtId="0" xfId="0" applyAlignment="1" applyFont="1">
      <alignment readingOrder="0" vertical="center"/>
    </xf>
    <xf borderId="0" fillId="0" fontId="1" numFmtId="165" xfId="0" applyAlignment="1" applyFont="1" applyNumberFormat="1">
      <alignment horizontal="center" readingOrder="0" shrinkToFit="0" vertical="center" wrapText="1"/>
    </xf>
    <xf borderId="0" fillId="0" fontId="1" numFmtId="0" xfId="0" applyAlignment="1" applyFont="1">
      <alignment horizontal="center" readingOrder="0" shrinkToFit="0" vertical="center" wrapText="0"/>
    </xf>
    <xf borderId="0" fillId="0" fontId="23" numFmtId="0" xfId="0" applyAlignment="1" applyFont="1">
      <alignment horizontal="center" readingOrder="0" shrinkToFit="0" vertical="center" wrapText="1"/>
    </xf>
    <xf borderId="0" fillId="0" fontId="5" numFmtId="0" xfId="0" applyAlignment="1" applyFont="1">
      <alignment horizontal="left" readingOrder="0" shrinkToFit="0" vertical="center" wrapText="1"/>
    </xf>
    <xf borderId="0" fillId="5" fontId="24" numFmtId="0" xfId="0" applyAlignment="1" applyFont="1">
      <alignment horizontal="center" readingOrder="0"/>
    </xf>
    <xf borderId="0" fillId="0" fontId="1" numFmtId="0" xfId="0" applyFont="1"/>
    <xf borderId="1" fillId="0" fontId="1" numFmtId="0" xfId="0" applyAlignment="1" applyBorder="1" applyFont="1">
      <alignment shrinkToFit="0" vertical="center" wrapText="1"/>
    </xf>
    <xf borderId="3" fillId="0" fontId="1" numFmtId="0" xfId="0" applyAlignment="1" applyBorder="1" applyFont="1">
      <alignment shrinkToFit="0" vertical="center" wrapText="1"/>
    </xf>
    <xf borderId="3" fillId="0" fontId="1" numFmtId="0" xfId="0" applyAlignment="1" applyBorder="1" applyFont="1">
      <alignment horizontal="center" shrinkToFit="0" vertical="center" wrapText="1"/>
    </xf>
    <xf borderId="4" fillId="13" fontId="25" numFmtId="0" xfId="0" applyAlignment="1" applyBorder="1" applyFill="1" applyFont="1">
      <alignment horizontal="center" vertical="bottom"/>
    </xf>
    <xf borderId="5" fillId="0" fontId="26" numFmtId="0" xfId="0" applyBorder="1" applyFont="1"/>
    <xf borderId="6" fillId="0" fontId="26" numFmtId="0" xfId="0" applyBorder="1" applyFont="1"/>
    <xf borderId="0" fillId="0" fontId="13" numFmtId="0" xfId="0" applyAlignment="1" applyFont="1">
      <alignment vertical="bottom"/>
    </xf>
    <xf borderId="0" fillId="14" fontId="27" numFmtId="164" xfId="0" applyAlignment="1" applyFill="1" applyFont="1" applyNumberFormat="1">
      <alignment horizontal="center" vertical="bottom"/>
    </xf>
    <xf borderId="4" fillId="14" fontId="27" numFmtId="164" xfId="0" applyAlignment="1" applyBorder="1" applyFont="1" applyNumberFormat="1">
      <alignment horizontal="center" vertical="bottom"/>
    </xf>
    <xf borderId="4" fillId="14" fontId="27" numFmtId="164" xfId="0" applyAlignment="1" applyBorder="1" applyFont="1" applyNumberFormat="1">
      <alignment horizontal="center" readingOrder="0" vertical="bottom"/>
    </xf>
    <xf borderId="7" fillId="14" fontId="27" numFmtId="0" xfId="0" applyAlignment="1" applyBorder="1" applyFont="1">
      <alignment readingOrder="0" vertical="bottom"/>
    </xf>
    <xf borderId="7" fillId="0" fontId="28" numFmtId="0" xfId="0" applyAlignment="1" applyBorder="1" applyFont="1">
      <alignment horizontal="right" vertical="bottom"/>
    </xf>
    <xf borderId="7" fillId="0" fontId="28" numFmtId="166" xfId="0" applyAlignment="1" applyBorder="1" applyFont="1" applyNumberFormat="1">
      <alignment horizontal="right" vertical="bottom"/>
    </xf>
    <xf borderId="7" fillId="13" fontId="28" numFmtId="0" xfId="0" applyAlignment="1" applyBorder="1" applyFont="1">
      <alignment horizontal="center" readingOrder="0" shrinkToFit="0" vertical="bottom" wrapText="0"/>
    </xf>
    <xf borderId="7" fillId="0" fontId="28" numFmtId="9" xfId="0" applyAlignment="1" applyBorder="1" applyFont="1" applyNumberFormat="1">
      <alignment horizontal="right" shrinkToFit="0" vertical="bottom" wrapText="0"/>
    </xf>
    <xf borderId="7" fillId="14" fontId="27" numFmtId="0" xfId="0" applyAlignment="1" applyBorder="1" applyFont="1">
      <alignment vertical="bottom"/>
    </xf>
    <xf borderId="7" fillId="0" fontId="28" numFmtId="9" xfId="0" applyAlignment="1" applyBorder="1" applyFont="1" applyNumberFormat="1">
      <alignment horizontal="right" shrinkToFit="0" vertical="bottom" wrapText="0"/>
    </xf>
    <xf borderId="7" fillId="14" fontId="27" numFmtId="0" xfId="0" applyAlignment="1" applyBorder="1" applyFont="1">
      <alignment vertical="bottom"/>
    </xf>
    <xf borderId="7" fillId="13" fontId="28" numFmtId="166" xfId="0" applyAlignment="1" applyBorder="1" applyFont="1" applyNumberFormat="1">
      <alignment horizontal="right" vertical="bottom"/>
    </xf>
    <xf borderId="7" fillId="13" fontId="28" numFmtId="0" xfId="0" applyAlignment="1" applyBorder="1" applyFont="1">
      <alignment horizontal="center" shrinkToFit="0" vertical="bottom" wrapText="0"/>
    </xf>
    <xf borderId="7" fillId="13" fontId="28" numFmtId="9" xfId="0" applyAlignment="1" applyBorder="1" applyFont="1" applyNumberFormat="1">
      <alignment horizontal="right" shrinkToFit="0" vertical="bottom" wrapText="0"/>
    </xf>
    <xf borderId="0" fillId="0" fontId="13" numFmtId="0" xfId="0" applyAlignment="1" applyFont="1">
      <alignment vertical="bottom"/>
    </xf>
    <xf borderId="0" fillId="0" fontId="13" numFmtId="164" xfId="0" applyAlignment="1" applyFont="1" applyNumberFormat="1">
      <alignment vertical="bottom"/>
    </xf>
    <xf borderId="0" fillId="0" fontId="13" numFmtId="164" xfId="0" applyAlignment="1" applyFont="1" applyNumberFormat="1">
      <alignment horizontal="right" vertical="bottom"/>
    </xf>
    <xf borderId="0" fillId="0" fontId="13" numFmtId="164" xfId="0" applyAlignment="1" applyFont="1" applyNumberFormat="1">
      <alignment horizontal="center" vertical="bottom"/>
    </xf>
    <xf borderId="4" fillId="13" fontId="25" numFmtId="10" xfId="0" applyAlignment="1" applyBorder="1" applyFont="1" applyNumberFormat="1">
      <alignment horizontal="center" vertical="bottom"/>
    </xf>
    <xf borderId="7" fillId="0" fontId="28" numFmtId="10" xfId="0" applyAlignment="1" applyBorder="1" applyFont="1" applyNumberFormat="1">
      <alignment horizontal="right" vertical="bottom"/>
    </xf>
    <xf borderId="7" fillId="0" fontId="28" numFmtId="0" xfId="0" applyAlignment="1" applyBorder="1" applyFont="1">
      <alignment horizontal="right" vertical="bottom"/>
    </xf>
    <xf borderId="7" fillId="13" fontId="13" numFmtId="9" xfId="0" applyAlignment="1" applyBorder="1" applyFont="1" applyNumberFormat="1">
      <alignment shrinkToFit="0" vertical="bottom" wrapText="0"/>
    </xf>
    <xf borderId="7" fillId="13" fontId="13" numFmtId="9" xfId="0" applyAlignment="1" applyBorder="1" applyFont="1" applyNumberFormat="1">
      <alignment horizontal="right" shrinkToFit="0" vertical="bottom" wrapText="0"/>
    </xf>
    <xf borderId="0" fillId="0" fontId="13" numFmtId="10" xfId="0" applyAlignment="1" applyFont="1" applyNumberFormat="1">
      <alignment vertical="bottom"/>
    </xf>
    <xf borderId="0" fillId="0" fontId="13" numFmtId="9" xfId="0" applyAlignment="1" applyFont="1" applyNumberFormat="1">
      <alignment vertical="bottom"/>
    </xf>
    <xf borderId="0" fillId="0" fontId="13" numFmtId="9" xfId="0" applyAlignment="1" applyFont="1" applyNumberFormat="1">
      <alignment horizontal="right" vertical="bottom"/>
    </xf>
    <xf borderId="0" fillId="0" fontId="13" numFmtId="0" xfId="0" applyAlignment="1" applyFont="1">
      <alignment horizontal="center" vertical="bottom"/>
    </xf>
    <xf borderId="7" fillId="13" fontId="28" numFmtId="0" xfId="0" applyAlignment="1" applyBorder="1" applyFont="1">
      <alignment horizontal="center" shrinkToFit="0" vertical="bottom" wrapText="0"/>
    </xf>
    <xf borderId="7" fillId="0" fontId="13" numFmtId="9" xfId="0" applyAlignment="1" applyBorder="1" applyFont="1" applyNumberFormat="1">
      <alignment shrinkToFit="0" vertical="bottom" wrapText="0"/>
    </xf>
    <xf borderId="0" fillId="0" fontId="27" numFmtId="164" xfId="0" applyAlignment="1" applyFont="1" applyNumberFormat="1">
      <alignment horizontal="center" readingOrder="0" vertical="bottom"/>
    </xf>
    <xf borderId="0" fillId="0" fontId="28" numFmtId="0" xfId="0" applyAlignment="1" applyFont="1">
      <alignment horizontal="center" readingOrder="0" shrinkToFit="0" vertical="bottom" wrapText="0"/>
    </xf>
    <xf borderId="0" fillId="0" fontId="28" numFmtId="9" xfId="0" applyAlignment="1" applyFont="1" applyNumberFormat="1">
      <alignment horizontal="right" shrinkToFit="0" vertical="bottom" wrapText="0"/>
    </xf>
    <xf borderId="7" fillId="15" fontId="28" numFmtId="9" xfId="0" applyAlignment="1" applyBorder="1" applyFill="1" applyFont="1" applyNumberFormat="1">
      <alignment horizontal="right" shrinkToFit="0" vertical="bottom" wrapText="0"/>
    </xf>
    <xf borderId="0" fillId="0" fontId="28" numFmtId="0" xfId="0" applyAlignment="1" applyFont="1">
      <alignment horizontal="center" shrinkToFit="0" vertical="bottom" wrapText="0"/>
    </xf>
    <xf borderId="0" fillId="16" fontId="29" numFmtId="0" xfId="0" applyAlignment="1" applyFill="1" applyFont="1">
      <alignment horizontal="center" vertical="center"/>
    </xf>
    <xf borderId="0" fillId="0" fontId="13" numFmtId="0" xfId="0" applyAlignment="1" applyFont="1">
      <alignment vertical="center"/>
    </xf>
    <xf borderId="7" fillId="16" fontId="29" numFmtId="0" xfId="0" applyAlignment="1" applyBorder="1" applyFont="1">
      <alignment horizontal="center" vertical="center"/>
    </xf>
    <xf borderId="7" fillId="16" fontId="29" numFmtId="0" xfId="0" applyAlignment="1" applyBorder="1" applyFont="1">
      <alignment horizontal="center" shrinkToFit="0" vertical="center" wrapText="1"/>
    </xf>
    <xf borderId="7" fillId="13" fontId="30" numFmtId="0" xfId="0" applyAlignment="1" applyBorder="1" applyFont="1">
      <alignment horizontal="center" readingOrder="0" shrinkToFit="0" vertical="center" wrapText="1"/>
    </xf>
    <xf borderId="7" fillId="13" fontId="30" numFmtId="0" xfId="0" applyAlignment="1" applyBorder="1" applyFont="1">
      <alignment horizontal="center" readingOrder="0" vertical="center"/>
    </xf>
    <xf borderId="7" fillId="13" fontId="30" numFmtId="0" xfId="0" applyAlignment="1" applyBorder="1" applyFont="1">
      <alignment horizontal="left" readingOrder="0" shrinkToFit="0" vertical="center" wrapText="1"/>
    </xf>
    <xf borderId="7" fillId="17" fontId="30" numFmtId="0" xfId="0" applyAlignment="1" applyBorder="1" applyFill="1" applyFont="1">
      <alignment horizontal="center" readingOrder="0" shrinkToFit="0" vertical="center" wrapText="1"/>
    </xf>
    <xf borderId="7" fillId="17" fontId="30" numFmtId="0" xfId="0" applyAlignment="1" applyBorder="1" applyFont="1">
      <alignment horizontal="center" readingOrder="0" vertical="center"/>
    </xf>
    <xf borderId="7" fillId="17" fontId="30" numFmtId="0" xfId="0" applyAlignment="1" applyBorder="1" applyFont="1">
      <alignment horizontal="left" readingOrder="0" shrinkToFit="0" vertical="center" wrapText="1"/>
    </xf>
    <xf borderId="7" fillId="18" fontId="30" numFmtId="0" xfId="0" applyAlignment="1" applyBorder="1" applyFill="1" applyFont="1">
      <alignment horizontal="center" readingOrder="0" shrinkToFit="0" vertical="center" wrapText="1"/>
    </xf>
    <xf borderId="7" fillId="18" fontId="30" numFmtId="0" xfId="0" applyAlignment="1" applyBorder="1" applyFont="1">
      <alignment horizontal="center" readingOrder="0" vertical="center"/>
    </xf>
    <xf borderId="7" fillId="18" fontId="30" numFmtId="0" xfId="0" applyAlignment="1" applyBorder="1" applyFont="1">
      <alignment horizontal="left" readingOrder="0" shrinkToFit="0" vertical="center" wrapText="1"/>
    </xf>
    <xf borderId="7" fillId="19" fontId="30" numFmtId="0" xfId="0" applyAlignment="1" applyBorder="1" applyFill="1" applyFont="1">
      <alignment horizontal="center" readingOrder="0" shrinkToFit="0" vertical="center" wrapText="1"/>
    </xf>
    <xf borderId="7" fillId="19" fontId="30" numFmtId="0" xfId="0" applyAlignment="1" applyBorder="1" applyFont="1">
      <alignment horizontal="left" readingOrder="0" shrinkToFit="0" vertical="center" wrapText="1"/>
    </xf>
    <xf borderId="7" fillId="7" fontId="30" numFmtId="0" xfId="0" applyAlignment="1" applyBorder="1" applyFont="1">
      <alignment horizontal="center" readingOrder="0" shrinkToFit="0" vertical="center" wrapText="1"/>
    </xf>
    <xf borderId="7" fillId="7" fontId="30" numFmtId="0" xfId="0" applyAlignment="1" applyBorder="1" applyFont="1">
      <alignment horizontal="center" readingOrder="0" vertical="center"/>
    </xf>
    <xf borderId="7" fillId="7" fontId="30" numFmtId="0" xfId="0" applyAlignment="1" applyBorder="1" applyFont="1">
      <alignment readingOrder="0" shrinkToFit="0" vertical="center" wrapText="1"/>
    </xf>
    <xf borderId="7" fillId="0" fontId="13" numFmtId="0" xfId="0" applyAlignment="1" applyBorder="1" applyFont="1">
      <alignment vertical="center"/>
    </xf>
    <xf borderId="4" fillId="16" fontId="29" numFmtId="0" xfId="0" applyAlignment="1" applyBorder="1" applyFont="1">
      <alignment horizontal="center" vertical="center"/>
    </xf>
    <xf borderId="7" fillId="16" fontId="29" numFmtId="0" xfId="0" applyAlignment="1" applyBorder="1" applyFont="1">
      <alignment horizontal="center" vertical="center"/>
    </xf>
    <xf borderId="7" fillId="0" fontId="30" numFmtId="0" xfId="0" applyAlignment="1" applyBorder="1" applyFont="1">
      <alignment vertical="center"/>
    </xf>
    <xf borderId="7" fillId="0" fontId="30" numFmtId="0" xfId="0" applyAlignment="1" applyBorder="1" applyFont="1">
      <alignment shrinkToFit="0" vertical="center" wrapText="1"/>
    </xf>
    <xf borderId="7" fillId="11" fontId="30" numFmtId="0" xfId="0" applyAlignment="1" applyBorder="1" applyFont="1">
      <alignment horizontal="center" shrinkToFit="0" vertical="center" wrapText="1"/>
    </xf>
    <xf borderId="7" fillId="11" fontId="30" numFmtId="0" xfId="0" applyAlignment="1" applyBorder="1" applyFont="1">
      <alignment shrinkToFit="0" vertical="center" wrapText="1"/>
    </xf>
    <xf borderId="7" fillId="3" fontId="30" numFmtId="0" xfId="0" applyAlignment="1" applyBorder="1" applyFont="1">
      <alignment horizontal="center" shrinkToFit="0" vertical="center" wrapText="1"/>
    </xf>
    <xf borderId="7" fillId="3" fontId="30" numFmtId="0" xfId="0" applyAlignment="1" applyBorder="1" applyFont="1">
      <alignment shrinkToFit="0" vertical="center" wrapText="1"/>
    </xf>
    <xf borderId="7" fillId="12" fontId="30" numFmtId="0" xfId="0" applyAlignment="1" applyBorder="1" applyFont="1">
      <alignment horizontal="center" shrinkToFit="0" vertical="center" wrapText="1"/>
    </xf>
    <xf borderId="7" fillId="12" fontId="30" numFmtId="0" xfId="0" applyAlignment="1" applyBorder="1" applyFont="1">
      <alignment shrinkToFit="0" vertical="center" wrapText="1"/>
    </xf>
    <xf borderId="7" fillId="7" fontId="30" numFmtId="0" xfId="0" applyAlignment="1" applyBorder="1" applyFont="1">
      <alignment horizontal="center" shrinkToFit="0" vertical="center" wrapText="1"/>
    </xf>
    <xf borderId="7" fillId="7" fontId="30" numFmtId="0" xfId="0" applyAlignment="1" applyBorder="1" applyFont="1">
      <alignment shrinkToFit="0" vertical="center" wrapText="1"/>
    </xf>
    <xf borderId="7" fillId="0" fontId="13" numFmtId="0" xfId="0" applyAlignment="1" applyBorder="1" applyFont="1">
      <alignment vertical="bottom"/>
    </xf>
    <xf borderId="6" fillId="0" fontId="13" numFmtId="0" xfId="0" applyAlignment="1" applyBorder="1" applyFont="1">
      <alignment vertical="bottom"/>
    </xf>
    <xf borderId="6" fillId="8" fontId="31" numFmtId="0" xfId="0" applyAlignment="1" applyBorder="1" applyFont="1">
      <alignment horizontal="center" vertical="bottom"/>
    </xf>
    <xf borderId="6" fillId="8" fontId="31" numFmtId="0" xfId="0" applyAlignment="1" applyBorder="1" applyFont="1">
      <alignment horizontal="center" vertical="bottom"/>
    </xf>
    <xf borderId="8" fillId="8" fontId="13" numFmtId="0" xfId="0" applyAlignment="1" applyBorder="1" applyFont="1">
      <alignment vertical="bottom"/>
    </xf>
    <xf borderId="9" fillId="8" fontId="13" numFmtId="0" xfId="0" applyAlignment="1" applyBorder="1" applyFont="1">
      <alignment vertical="bottom"/>
    </xf>
    <xf borderId="9" fillId="0" fontId="13" numFmtId="0" xfId="0" applyAlignment="1" applyBorder="1" applyFont="1">
      <alignment horizontal="center" vertical="bottom"/>
    </xf>
    <xf borderId="8" fillId="8" fontId="13" numFmtId="0" xfId="0" applyAlignment="1" applyBorder="1" applyFont="1">
      <alignment vertical="bottom"/>
    </xf>
    <xf borderId="9" fillId="8" fontId="13" numFmtId="0" xfId="0" applyAlignment="1" applyBorder="1" applyFont="1">
      <alignment vertical="bottom"/>
    </xf>
    <xf borderId="0" fillId="11" fontId="32" numFmtId="0" xfId="0" applyFont="1"/>
    <xf borderId="0" fillId="11" fontId="32" numFmtId="0" xfId="0" applyAlignment="1" applyFont="1">
      <alignment horizontal="center" readingOrder="0"/>
    </xf>
    <xf borderId="0" fillId="0" fontId="18" numFmtId="0" xfId="0" applyFont="1"/>
  </cellXfs>
  <cellStyles count="1">
    <cellStyle xfId="0" name="Normal" builtinId="0"/>
  </cellStyles>
  <dxfs count="21">
    <dxf>
      <font>
        <strike/>
      </font>
      <fill>
        <patternFill patternType="none"/>
      </fill>
      <border/>
    </dxf>
    <dxf>
      <font/>
      <fill>
        <patternFill patternType="solid">
          <fgColor rgb="FFC9DAF8"/>
          <bgColor rgb="FFC9DAF8"/>
        </patternFill>
      </fill>
      <border/>
    </dxf>
    <dxf>
      <font/>
      <fill>
        <patternFill patternType="solid">
          <fgColor rgb="FFA4C2F4"/>
          <bgColor rgb="FFA4C2F4"/>
        </patternFill>
      </fill>
      <border/>
    </dxf>
    <dxf>
      <font/>
      <fill>
        <patternFill patternType="solid">
          <fgColor rgb="FF6D9EEB"/>
          <bgColor rgb="FF6D9EEB"/>
        </patternFill>
      </fill>
      <border/>
    </dxf>
    <dxf>
      <font>
        <b/>
        <color theme="1"/>
      </font>
      <fill>
        <patternFill patternType="solid">
          <fgColor rgb="FFB7E1CD"/>
          <bgColor rgb="FFB7E1CD"/>
        </patternFill>
      </fill>
      <border/>
    </dxf>
    <dxf>
      <font>
        <color rgb="FF000000"/>
      </font>
      <fill>
        <patternFill patternType="solid">
          <fgColor rgb="FFCFE2F3"/>
          <bgColor rgb="FFCFE2F3"/>
        </patternFill>
      </fill>
      <border/>
    </dxf>
    <dxf>
      <font>
        <color rgb="FF202124"/>
      </font>
      <fill>
        <patternFill patternType="solid">
          <fgColor rgb="FFFFE599"/>
          <bgColor rgb="FFFFE599"/>
        </patternFill>
      </fill>
      <border/>
    </dxf>
    <dxf>
      <font>
        <color theme="1"/>
      </font>
      <fill>
        <patternFill patternType="solid">
          <fgColor rgb="FFF9CB9C"/>
          <bgColor rgb="FFF9CB9C"/>
        </patternFill>
      </fill>
      <border/>
    </dxf>
    <dxf>
      <font>
        <b/>
        <color theme="0"/>
      </font>
      <fill>
        <patternFill patternType="solid">
          <fgColor rgb="FFDD7E6B"/>
          <bgColor rgb="FFDD7E6B"/>
        </patternFill>
      </fill>
      <border/>
    </dxf>
    <dxf>
      <font>
        <color rgb="FFFF0000"/>
      </font>
      <fill>
        <patternFill patternType="none"/>
      </fill>
      <border/>
    </dxf>
    <dxf>
      <font>
        <b/>
        <color theme="0"/>
      </font>
      <fill>
        <patternFill patternType="solid">
          <fgColor rgb="FFEA4335"/>
          <bgColor rgb="FFEA4335"/>
        </patternFill>
      </fill>
      <border/>
    </dxf>
    <dxf>
      <font>
        <color rgb="FFFFFFFF"/>
      </font>
      <fill>
        <patternFill patternType="solid">
          <fgColor rgb="FF741B47"/>
          <bgColor rgb="FF741B47"/>
        </patternFill>
      </fill>
      <border/>
    </dxf>
    <dxf>
      <font>
        <b/>
      </font>
      <fill>
        <patternFill patternType="solid">
          <fgColor rgb="FFB7E1CD"/>
          <bgColor rgb="FFB7E1CD"/>
        </patternFill>
      </fill>
      <border/>
    </dxf>
    <dxf>
      <font/>
      <fill>
        <patternFill patternType="solid">
          <fgColor rgb="FFF9CB9C"/>
          <bgColor rgb="FFF9CB9C"/>
        </patternFill>
      </fill>
      <border/>
    </dxf>
    <dxf>
      <font/>
      <fill>
        <patternFill patternType="solid">
          <fgColor rgb="FFDD7E6B"/>
          <bgColor rgb="FFDD7E6B"/>
        </patternFill>
      </fill>
      <border/>
    </dxf>
    <dxf>
      <font>
        <b/>
        <color rgb="FFFF0000"/>
      </font>
      <fill>
        <patternFill patternType="solid">
          <fgColor rgb="FFFCE5CD"/>
          <bgColor rgb="FFFCE5CD"/>
        </patternFill>
      </fill>
      <border/>
    </dxf>
    <dxf>
      <font>
        <color rgb="FFFF0000"/>
      </font>
      <fill>
        <patternFill patternType="solid">
          <fgColor rgb="FFD9D2E9"/>
          <bgColor rgb="FFD9D2E9"/>
        </patternFill>
      </fill>
      <border/>
    </dxf>
    <dxf>
      <font>
        <color theme="1"/>
      </font>
      <fill>
        <patternFill patternType="solid">
          <fgColor rgb="FFFFF2CC"/>
          <bgColor rgb="FFFFF2CC"/>
        </patternFill>
      </fill>
      <border/>
    </dxf>
    <dxf>
      <font/>
      <fill>
        <patternFill patternType="solid">
          <fgColor rgb="FFD9D2E9"/>
          <bgColor rgb="FFD9D2E9"/>
        </patternFill>
      </fill>
      <border/>
    </dxf>
    <dxf>
      <font/>
      <fill>
        <patternFill patternType="solid">
          <fgColor rgb="FFF4CCCC"/>
          <bgColor rgb="FFF4CC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drive.google.com/uc?export=view&amp;id=1-DB62-H5Gy4sTknFRN2nLeev_DoaqXmx" TargetMode="External"/><Relationship Id="rId2" Type="http://schemas.openxmlformats.org/officeDocument/2006/relationships/hyperlink" Target="http://drive.google.com/uc?export=view&amp;id=16Optcfa-T0nQAltL5NKhDK0Mf7USc2-M" TargetMode="External"/><Relationship Id="rId3" Type="http://schemas.openxmlformats.org/officeDocument/2006/relationships/hyperlink" Target="http://drive.google.com/uc?export=view&amp;id=16Optcfa-T0nQAltL5NKhDK0Mf7USc2-M" TargetMode="External"/><Relationship Id="rId4" Type="http://schemas.openxmlformats.org/officeDocument/2006/relationships/hyperlink" Target="https://drive.google.com/file/d/1NDtYyPSCj79kN9i2r5jIZ-bFxsswGJ9M/view?usp=sharing" TargetMode="External"/><Relationship Id="rId5" Type="http://schemas.openxmlformats.org/officeDocument/2006/relationships/hyperlink" Target="https://drive.google.com/file/d/1UHH6i86edk5qchsfiATHc3p0V6kPL7A3/view?usp=sharing" TargetMode="External"/><Relationship Id="rId6" Type="http://schemas.openxmlformats.org/officeDocument/2006/relationships/hyperlink" Target="https://bit.ly/3CD7p0o" TargetMode="External"/><Relationship Id="rId7" Type="http://schemas.openxmlformats.org/officeDocument/2006/relationships/hyperlink" Target="http://drive.google.com/uc?export=view&amp;id=1ilFceS0pqarMoMVGUSr6bjYDcxHBy-AC"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drive.google.com/drive/folders/1lRbWJP1-zdUbWd-tveQhKkwT2E31kXlC?usp=sharing" TargetMode="External"/><Relationship Id="rId190" Type="http://schemas.openxmlformats.org/officeDocument/2006/relationships/hyperlink" Target="https://drive.google.com/drive/folders/11dUWoqDp4NwjBRhdD-rwF-os7N4xvz3W" TargetMode="External"/><Relationship Id="rId42" Type="http://schemas.openxmlformats.org/officeDocument/2006/relationships/hyperlink" Target="https://drive.google.com/drive/folders/13mmoRQUdfmuLaMf2NiRi_XJ4K9EC17br?usp=sharing" TargetMode="External"/><Relationship Id="rId41" Type="http://schemas.openxmlformats.org/officeDocument/2006/relationships/hyperlink" Target="https://drive.google.com/drive/folders/1eZZihgSRYuIzx-ropdl3NXXGn8vkQPnw?usp=sharing" TargetMode="External"/><Relationship Id="rId44" Type="http://schemas.openxmlformats.org/officeDocument/2006/relationships/hyperlink" Target="https://drive.google.com/drive/folders/13EjGU6kDyrESobtkXA2UvcCuxHlzeS4F?usp=sharing" TargetMode="External"/><Relationship Id="rId194" Type="http://schemas.openxmlformats.org/officeDocument/2006/relationships/hyperlink" Target="https://i0.wp.com/www.sloopbrewing.com/wp-content/uploads/DrBgPmJw-scaled.jpg?fit=2560%2C2560&amp;ssl=1" TargetMode="External"/><Relationship Id="rId43" Type="http://schemas.openxmlformats.org/officeDocument/2006/relationships/hyperlink" Target="https://drive.google.com/drive/folders/1BP5-mHoX0b3gd9U5b6P2JFyqJ6Ojf8xw?usp=sharing" TargetMode="External"/><Relationship Id="rId193" Type="http://schemas.openxmlformats.org/officeDocument/2006/relationships/hyperlink" Target="https://drive.google.com/file/d/16nFsC5C_l_jWmsFWMV1QrLsQhtTjCHfm/view?usp=share_link" TargetMode="External"/><Relationship Id="rId46" Type="http://schemas.openxmlformats.org/officeDocument/2006/relationships/hyperlink" Target="https://drive.google.com/drive/folders/1auBE97A1Y7xBJMN0l4GVjrCMknj1aEYz?usp=sharing" TargetMode="External"/><Relationship Id="rId192" Type="http://schemas.openxmlformats.org/officeDocument/2006/relationships/hyperlink" Target="https://media.istockphoto.com/id/1206913154/es/foto/caja-de-cart%C3%B3n-de-leche-sobre-fondo-blanco.jpg?s=612x612&amp;w=0&amp;k=20&amp;c=rZAoBUSCm9EAeZAw8Xfyc3b9cpNO7p9JKB0qe2WC3H4=" TargetMode="External"/><Relationship Id="rId45" Type="http://schemas.openxmlformats.org/officeDocument/2006/relationships/hyperlink" Target="https://drive.google.com/drive/folders/1Huc97agTl2jyG9qBIYkGYPP1AqLoNqW9?usp=sharing" TargetMode="External"/><Relationship Id="rId191" Type="http://schemas.openxmlformats.org/officeDocument/2006/relationships/hyperlink" Target="https://drive.google.com/file/d/1m83SzYduJEkhOxWOuKMJYwp_fXmWDUCj/view?usp=share_link" TargetMode="External"/><Relationship Id="rId48" Type="http://schemas.openxmlformats.org/officeDocument/2006/relationships/hyperlink" Target="https://drive.google.com/drive/folders/11n3JNN6WZntIjn8aUmG95UZGOFkeDRTn?usp=sharing" TargetMode="External"/><Relationship Id="rId187" Type="http://schemas.openxmlformats.org/officeDocument/2006/relationships/hyperlink" Target="https://drive.google.com/file/d/1f89I21Gx1oh0MrEyG0WaKHJba0TSfn7K/view?usp=share_link" TargetMode="External"/><Relationship Id="rId47" Type="http://schemas.openxmlformats.org/officeDocument/2006/relationships/hyperlink" Target="https://drive.google.com/drive/folders/14QDSm-qIZPt1e2VYdJh08X1NL9u4d3bX?usp=sharing" TargetMode="External"/><Relationship Id="rId186" Type="http://schemas.openxmlformats.org/officeDocument/2006/relationships/hyperlink" Target="https://drive.google.com/file/d/1WPl84HX_wLobL1DyBtHCJcAyX-vu3gTZ/view?usp=share_link" TargetMode="External"/><Relationship Id="rId185" Type="http://schemas.openxmlformats.org/officeDocument/2006/relationships/hyperlink" Target="https://drive.google.com/drive/folders/1OW6ExK9ebxQvbK77oAmizUhvi4mEDmCk?usp=share_link" TargetMode="External"/><Relationship Id="rId49" Type="http://schemas.openxmlformats.org/officeDocument/2006/relationships/hyperlink" Target="https://drive.google.com/drive/folders/1_M4lYnykFYeU45MUXJVMwDGm4k8OOpdK?usp=sharing" TargetMode="External"/><Relationship Id="rId184" Type="http://schemas.openxmlformats.org/officeDocument/2006/relationships/hyperlink" Target="https://drive.google.com/drive/folders/1LV69FlNQ-8iIOnuc-PDrRcnxZ14R-PmB?usp=share_link" TargetMode="External"/><Relationship Id="rId189" Type="http://schemas.openxmlformats.org/officeDocument/2006/relationships/hyperlink" Target="https://drive.google.com/drive/folders/11dUWoqDp4NwjBRhdD-rwF-os7N4xvz3W" TargetMode="External"/><Relationship Id="rId188" Type="http://schemas.openxmlformats.org/officeDocument/2006/relationships/hyperlink" Target="https://drive.google.com/drive/folders/11dUWoqDp4NwjBRhdD-rwF-os7N4xvz3W" TargetMode="External"/><Relationship Id="rId31" Type="http://schemas.openxmlformats.org/officeDocument/2006/relationships/hyperlink" Target="https://drive.google.com/file/d/187WY1GP2kE1leDoVf0q5E1v2y-8dWQms/view?usp=sharing" TargetMode="External"/><Relationship Id="rId30" Type="http://schemas.openxmlformats.org/officeDocument/2006/relationships/hyperlink" Target="https://drive.google.com/file/d/1DLP-GK3sf-ha20uCYh2zCo9uOYTlxysz/view?usp=sharing" TargetMode="External"/><Relationship Id="rId33" Type="http://schemas.openxmlformats.org/officeDocument/2006/relationships/hyperlink" Target="https://drive.google.com/file/d/18pe1y8mnbO3NbFwLL0dNynZ30wa3Fok-/view?usp=sharing" TargetMode="External"/><Relationship Id="rId183" Type="http://schemas.openxmlformats.org/officeDocument/2006/relationships/hyperlink" Target="https://drive.google.com/drive/folders/1WcErErd30KgQMA0PqgLQ6DNT0CrXohhT?usp=share_link" TargetMode="External"/><Relationship Id="rId32" Type="http://schemas.openxmlformats.org/officeDocument/2006/relationships/hyperlink" Target="https://drive.google.com/file/d/1qO4M-mOb_5irlgOD6F9k-evwq5cnGcV7/view?usp=sharing" TargetMode="External"/><Relationship Id="rId182" Type="http://schemas.openxmlformats.org/officeDocument/2006/relationships/hyperlink" Target="https://drive.google.com/file/d/1uD6xjA5u72kpJC9V5JJR3vLpP_BAMrU8/view?usp=share_link" TargetMode="External"/><Relationship Id="rId35" Type="http://schemas.openxmlformats.org/officeDocument/2006/relationships/hyperlink" Target="https://drive.google.com/file/d/1hZT5sVDf8vIC7gtBQFtKyQw0ClcIPVpO/view?usp=sharing" TargetMode="External"/><Relationship Id="rId181" Type="http://schemas.openxmlformats.org/officeDocument/2006/relationships/hyperlink" Target="https://drive.google.com/file/d/1sdDl31GavPvLMAEXRqz_RvXsl1TvmSEA/view?usp=share_link" TargetMode="External"/><Relationship Id="rId34" Type="http://schemas.openxmlformats.org/officeDocument/2006/relationships/hyperlink" Target="https://drive.google.com/file/d/1DCGpKy1uVP9q1ajzcVDepdu3vX-VI9dt/view?usp=sharing" TargetMode="External"/><Relationship Id="rId180" Type="http://schemas.openxmlformats.org/officeDocument/2006/relationships/hyperlink" Target="https://drive.google.com/file/d/1mmhegL2YNjK7RCawOqK6kHk6QZoDx1aT/view?usp=share_link" TargetMode="External"/><Relationship Id="rId37" Type="http://schemas.openxmlformats.org/officeDocument/2006/relationships/hyperlink" Target="https://drive.google.com/file/d/1kheRSNtYVGXJZZ_B9_2C7uHHgHPzzxsa/view?usp=sharing" TargetMode="External"/><Relationship Id="rId176" Type="http://schemas.openxmlformats.org/officeDocument/2006/relationships/hyperlink" Target="https://drive.google.com/file/d/11tr3a6nIccO4JTspCI0-7gs68y_G5Tpj/view?usp=share_link" TargetMode="External"/><Relationship Id="rId36" Type="http://schemas.openxmlformats.org/officeDocument/2006/relationships/hyperlink" Target="https://drive.google.com/file/d/120ocjgCI3L0cFKFjEK-hCQE0xF708rrI/view?usp=sharing" TargetMode="External"/><Relationship Id="rId175" Type="http://schemas.openxmlformats.org/officeDocument/2006/relationships/hyperlink" Target="https://gyazo.com/8ef2f56b193f5dbebca6066e89ce166d" TargetMode="External"/><Relationship Id="rId39" Type="http://schemas.openxmlformats.org/officeDocument/2006/relationships/hyperlink" Target="https://drive.google.com/drive/folders/15O-dMcOWSaWYTgAseX8a_HqWTQgdswnm?usp=sharing" TargetMode="External"/><Relationship Id="rId174" Type="http://schemas.openxmlformats.org/officeDocument/2006/relationships/hyperlink" Target="https://drive.google.com/file/d/1vxVerogLukV-dfFj0yupsmU_Hay4zQh5/view?usp=share_link" TargetMode="External"/><Relationship Id="rId38" Type="http://schemas.openxmlformats.org/officeDocument/2006/relationships/hyperlink" Target="https://drive.google.com/drive/folders/1jGsi9b0JN2qEQkfvasHdYyrkKqS3QkIF" TargetMode="External"/><Relationship Id="rId173" Type="http://schemas.openxmlformats.org/officeDocument/2006/relationships/hyperlink" Target="https://drive.google.com/file/d/1g5ERxXBno8u3teMojkZsgfbiq3r6Y8zK/view?usp=share_link" TargetMode="External"/><Relationship Id="rId179" Type="http://schemas.openxmlformats.org/officeDocument/2006/relationships/hyperlink" Target="https://drive.google.com/file/d/1pFPCuLgpTc3lxLrgiZ6sSRWuXo2TGT8x/view?usp=share_link" TargetMode="External"/><Relationship Id="rId178" Type="http://schemas.openxmlformats.org/officeDocument/2006/relationships/hyperlink" Target="https://drive.google.com/drive/folders/1-v1-Z4dZeWincvTdvz6siJRN9ANLfFEJ?usp=share_link" TargetMode="External"/><Relationship Id="rId177" Type="http://schemas.openxmlformats.org/officeDocument/2006/relationships/hyperlink" Target="https://drive.google.com/file/d/1_WVFY-D-hD7jHsTPzJZDMdfSQ4qjIkpj/view?usp=share_link" TargetMode="External"/><Relationship Id="rId20" Type="http://schemas.openxmlformats.org/officeDocument/2006/relationships/hyperlink" Target="https://drive.google.com/drive/folders/1rSRd8-nhK0s61bmSbT9IMrCFvdvOBREX?usp=sharing" TargetMode="External"/><Relationship Id="rId22" Type="http://schemas.openxmlformats.org/officeDocument/2006/relationships/hyperlink" Target="https://drive.google.com/file/d/19NojZTvpQ2AoLx-KfQNm1QDJu3hKERbG/view?usp=sharing" TargetMode="External"/><Relationship Id="rId21" Type="http://schemas.openxmlformats.org/officeDocument/2006/relationships/hyperlink" Target="https://drive.google.com/drive/folders/1oXul5_xGOYvSigDt_vapiWnCP48inNQA?usp=sharing" TargetMode="External"/><Relationship Id="rId24" Type="http://schemas.openxmlformats.org/officeDocument/2006/relationships/hyperlink" Target="https://drive.google.com/file/d/1-QWf2NYUa-kc0IhoZU6hBPGLXfCB5Tm-/view?usp=sharing" TargetMode="External"/><Relationship Id="rId23" Type="http://schemas.openxmlformats.org/officeDocument/2006/relationships/hyperlink" Target="https://drive.google.com/file/d/1w94j7ffCPDBP5iXPKplVOmQU1Shs1ETh/view?usp=sharing" TargetMode="External"/><Relationship Id="rId26" Type="http://schemas.openxmlformats.org/officeDocument/2006/relationships/hyperlink" Target="https://drive.google.com/file/d/1XTNReggEUiq0TaMkoum1XF3h9yQaYz4g/view?usp=sharing" TargetMode="External"/><Relationship Id="rId25" Type="http://schemas.openxmlformats.org/officeDocument/2006/relationships/hyperlink" Target="https://drive.google.com/file/d/1Iw6WCdex1Zn2Qz4AUW5CjQDmvR7O-bfN/view?usp=sharing" TargetMode="External"/><Relationship Id="rId28" Type="http://schemas.openxmlformats.org/officeDocument/2006/relationships/hyperlink" Target="https://drive.google.com/file/d/1ilFceS0pqarMoMVGUSr6bjYDcxHBy-AC/view?usp=sharing" TargetMode="External"/><Relationship Id="rId27" Type="http://schemas.openxmlformats.org/officeDocument/2006/relationships/hyperlink" Target="https://drive.google.com/file/d/1s_Fm4YeQO_YOs6I3uki9u5rN_uOw88w0/view?usp=sharing" TargetMode="External"/><Relationship Id="rId29" Type="http://schemas.openxmlformats.org/officeDocument/2006/relationships/hyperlink" Target="https://drive.google.com/file/d/1iIdV9-B-DFDl4eP9cRsctP9DFPDRWEch/view?usp=sharing" TargetMode="External"/><Relationship Id="rId11" Type="http://schemas.openxmlformats.org/officeDocument/2006/relationships/hyperlink" Target="https://drive.google.com/file/d/1-JW_ijqgvGsn-1sw7psj-pqbEgoWjTnz/view?usp=sharing" TargetMode="External"/><Relationship Id="rId10" Type="http://schemas.openxmlformats.org/officeDocument/2006/relationships/hyperlink" Target="https://gyazo.com/f5a58fafaab4c5f59434b7e72688d0b8" TargetMode="External"/><Relationship Id="rId13" Type="http://schemas.openxmlformats.org/officeDocument/2006/relationships/hyperlink" Target="https://drive.google.com/drive/folders/1HIOTe2fQdt6Yps-wAjmF0QkGxWgTUHzc?usp=sharing" TargetMode="External"/><Relationship Id="rId12" Type="http://schemas.openxmlformats.org/officeDocument/2006/relationships/hyperlink" Target="https://gyazo.com/f5a58fafaab4c5f59434b7e72688d0b8" TargetMode="External"/><Relationship Id="rId15" Type="http://schemas.openxmlformats.org/officeDocument/2006/relationships/hyperlink" Target="https://drive.google.com/file/d/1b4L_kPJgVK4_aQUrUqEyGXtzAyQ2G8jP/view?usp=sharing" TargetMode="External"/><Relationship Id="rId198" Type="http://schemas.openxmlformats.org/officeDocument/2006/relationships/hyperlink" Target="https://drive.google.com/drive/folders/1lfKwPhfQoqSgCWdcVOOvCCDODaphMyKv?usp=share_link" TargetMode="External"/><Relationship Id="rId14" Type="http://schemas.openxmlformats.org/officeDocument/2006/relationships/hyperlink" Target="https://drive.google.com/file/d/1cQN-hFJjfa-J4cgq7Iosym5_GNOItlJp/view?usp=sharing" TargetMode="External"/><Relationship Id="rId197" Type="http://schemas.openxmlformats.org/officeDocument/2006/relationships/hyperlink" Target="https://drive.google.com/file/d/1c82_tTQ7cml6w8zAC59rKOPi2fdxnf_X/view?usp=share_link" TargetMode="External"/><Relationship Id="rId17" Type="http://schemas.openxmlformats.org/officeDocument/2006/relationships/hyperlink" Target="https://drive.google.com/file/d/18NsavscUskJSobKYBX56oqM1HWbFrCdY/view?usp=sharing" TargetMode="External"/><Relationship Id="rId196" Type="http://schemas.openxmlformats.org/officeDocument/2006/relationships/hyperlink" Target="https://cosasdeabuela.com/wp-content/uploads/2015/06/taza-desayuno-cosasdeabuela1.jpg" TargetMode="External"/><Relationship Id="rId16" Type="http://schemas.openxmlformats.org/officeDocument/2006/relationships/hyperlink" Target="https://drive.google.com/file/d/1vR1stRWzSPRvfemki0Nnpm_1hgB8mLHM/view?usp=sharing" TargetMode="External"/><Relationship Id="rId195" Type="http://schemas.openxmlformats.org/officeDocument/2006/relationships/hyperlink" Target="https://drive.google.com/file/d/13ZjsP8dXNt2i8yNOS9wJxyZtOYjEk5hn/view?usp=share_link" TargetMode="External"/><Relationship Id="rId19" Type="http://schemas.openxmlformats.org/officeDocument/2006/relationships/hyperlink" Target="https://drive.google.com/file/d/1ZF8XkhK0SWb0Y17qlpRuh6TZxq7p1Ubm/view?usp=sharing" TargetMode="External"/><Relationship Id="rId18" Type="http://schemas.openxmlformats.org/officeDocument/2006/relationships/hyperlink" Target="https://drive.google.com/file/d/1iKBbLde7cYfFZLMvOFy2_NpA2jb-GcVb/view?usp=sharing" TargetMode="External"/><Relationship Id="rId199" Type="http://schemas.openxmlformats.org/officeDocument/2006/relationships/hyperlink" Target="https://drive.google.com/drive/folders/1lfKwPhfQoqSgCWdcVOOvCCDODaphMyKv?usp=share_link" TargetMode="External"/><Relationship Id="rId84" Type="http://schemas.openxmlformats.org/officeDocument/2006/relationships/hyperlink" Target="https://drive.google.com/file/d/1u2dPjSkG7ZzQYhvQNkdmZQDNasksEqFM/view?usp=sharing" TargetMode="External"/><Relationship Id="rId83" Type="http://schemas.openxmlformats.org/officeDocument/2006/relationships/hyperlink" Target="https://drive.google.com/file/d/1X53t6dqXGpOS-H4GkS-gKM0IPmKF_Uzx/view?usp=sharing" TargetMode="External"/><Relationship Id="rId86" Type="http://schemas.openxmlformats.org/officeDocument/2006/relationships/hyperlink" Target="https://drive.google.com/drive/folders/1kcd0GYEEyq5bkPqF89099wmQEAe7qfAC?usp=sharing" TargetMode="External"/><Relationship Id="rId85" Type="http://schemas.openxmlformats.org/officeDocument/2006/relationships/hyperlink" Target="https://drive.google.com/file/d/1xDw4lr9YBNkjT5sviJkbPtnWLZZbnSBa/view?usp=sharing" TargetMode="External"/><Relationship Id="rId88" Type="http://schemas.openxmlformats.org/officeDocument/2006/relationships/hyperlink" Target="https://gyazo.com/09845222fcd585172fa587d359ad1a1a" TargetMode="External"/><Relationship Id="rId150" Type="http://schemas.openxmlformats.org/officeDocument/2006/relationships/hyperlink" Target="https://drive.google.com/file/d/1IUDhZ4FFlAcNSSxT8G-9nUv-f4Ldzdr1/view" TargetMode="External"/><Relationship Id="rId87" Type="http://schemas.openxmlformats.org/officeDocument/2006/relationships/hyperlink" Target="https://drive.google.com/drive/folders/1_Lr2gJGc4Xgvigp_RhKYg3whvGsF187X?usp=sharing" TargetMode="External"/><Relationship Id="rId89" Type="http://schemas.openxmlformats.org/officeDocument/2006/relationships/hyperlink" Target="https://drive.google.com/file/d/1V8CdBy0Y9xd7xCAR8EU51xR8JCLku9pV/view?usp=sharing" TargetMode="External"/><Relationship Id="rId80" Type="http://schemas.openxmlformats.org/officeDocument/2006/relationships/hyperlink" Target="https://drive.google.com/file/d/1DLqBZea0rBEo5sry6bcFb7EZdZKUpCpj/view?usp=sharing" TargetMode="External"/><Relationship Id="rId82" Type="http://schemas.openxmlformats.org/officeDocument/2006/relationships/hyperlink" Target="https://drive.google.com/file/d/1cUIHgWJAsT8m1HcfHXQihk2T7XbW76GN/view?usp=sharing" TargetMode="External"/><Relationship Id="rId81" Type="http://schemas.openxmlformats.org/officeDocument/2006/relationships/hyperlink" Target="https://drive.google.com/file/d/1PlwbzInHCD91nFQTJ9oZARTBsHY-hh3j/view?usp=sharing" TargetMode="External"/><Relationship Id="rId1" Type="http://schemas.openxmlformats.org/officeDocument/2006/relationships/comments" Target="../comments1.xml"/><Relationship Id="rId2" Type="http://schemas.openxmlformats.org/officeDocument/2006/relationships/hyperlink" Target="https://drive.google.com/file/d/1qyofVVsC_693hfDimlr7P0bOVeJIz_Sa/view?usp=sharing" TargetMode="External"/><Relationship Id="rId3" Type="http://schemas.openxmlformats.org/officeDocument/2006/relationships/hyperlink" Target="https://drive.google.com/file/d/1E3Y6DSBJVYDRky8AqibxppQCToBQlvMJ/view" TargetMode="External"/><Relationship Id="rId149" Type="http://schemas.openxmlformats.org/officeDocument/2006/relationships/hyperlink" Target="https://drive.google.com/file/d/1YS9EYspOH9rN7M9S7Q6aY4Ku9SIfsp9O/view?usp=share_link" TargetMode="External"/><Relationship Id="rId4" Type="http://schemas.openxmlformats.org/officeDocument/2006/relationships/hyperlink" Target="https://drive.google.com/file/d/1rJUBlVz-MoP-IZb3QKtdbmmQT0DOWnWF/view" TargetMode="External"/><Relationship Id="rId148" Type="http://schemas.openxmlformats.org/officeDocument/2006/relationships/hyperlink" Target="https://drive.google.com/file/d/1IUDhZ4FFlAcNSSxT8G-9nUv-f4Ldzdr1/view" TargetMode="External"/><Relationship Id="rId9" Type="http://schemas.openxmlformats.org/officeDocument/2006/relationships/hyperlink" Target="https://drive.google.com/drive/folders/1aq2OW2ZkT_xyNLeevZRtitxezdfZsYgu?usp=sharing" TargetMode="External"/><Relationship Id="rId143" Type="http://schemas.openxmlformats.org/officeDocument/2006/relationships/hyperlink" Target="https://drive.google.com/file/d/1inrqXb7K5dj1MUV3Cy2qILiAVdCpHMIy/view?usp=share_link" TargetMode="External"/><Relationship Id="rId142" Type="http://schemas.openxmlformats.org/officeDocument/2006/relationships/hyperlink" Target="https://drive.google.com/file/d/1cwInW2Ax49Jj_jqWD7Hf3r88aUozd0s8/view?usp=share_link" TargetMode="External"/><Relationship Id="rId141" Type="http://schemas.openxmlformats.org/officeDocument/2006/relationships/hyperlink" Target="https://drive.google.com/file/d/1iUZVLpfLSbt4s7z6Bt2BYO7NsB1EKwoa/view?usp=share_link" TargetMode="External"/><Relationship Id="rId140" Type="http://schemas.openxmlformats.org/officeDocument/2006/relationships/hyperlink" Target="https://drive.google.com/file/d/1GOLv6Hofy2iZ_bGfs_iXeRMHN0XaB6Xl/view?usp=share_link" TargetMode="External"/><Relationship Id="rId5" Type="http://schemas.openxmlformats.org/officeDocument/2006/relationships/hyperlink" Target="https://drive.google.com/drive/folders/1rXEoSSvbPLv2NW7L44q9ehvHfrhN0UG6?usp=sharing" TargetMode="External"/><Relationship Id="rId147" Type="http://schemas.openxmlformats.org/officeDocument/2006/relationships/hyperlink" Target="https://drive.google.com/file/d/1OwvasiMs753uy0OU-mYBwoKD0J-GRVhC/view?usp=share_link" TargetMode="External"/><Relationship Id="rId6" Type="http://schemas.openxmlformats.org/officeDocument/2006/relationships/hyperlink" Target="https://drive.google.com/drive/folders/1Sh98X8o37a1bX00Gf_bQmldAWVAKWW6V?usp=sharing" TargetMode="External"/><Relationship Id="rId146" Type="http://schemas.openxmlformats.org/officeDocument/2006/relationships/hyperlink" Target="https://drive.google.com/file/d/1mpEpxp5FQsxWIRoY4imSG9rLyL-3a_kp/view" TargetMode="External"/><Relationship Id="rId7" Type="http://schemas.openxmlformats.org/officeDocument/2006/relationships/hyperlink" Target="https://drive.google.com/drive/folders/1NsPdVLxfZ27GfNuNoJvqK5qnLQX6iOG6?usp=sharing" TargetMode="External"/><Relationship Id="rId145" Type="http://schemas.openxmlformats.org/officeDocument/2006/relationships/hyperlink" Target="https://drive.google.com/file/d/1OwKF06hrm15ED9i7AWnuKkS6sqKqbrNJ/view?usp=share_link" TargetMode="External"/><Relationship Id="rId8" Type="http://schemas.openxmlformats.org/officeDocument/2006/relationships/hyperlink" Target="https://drive.google.com/drive/folders/1S_3tKfMB3BGnwUsX4OxuMbg6l9anGV8S?usp=sharing" TargetMode="External"/><Relationship Id="rId144" Type="http://schemas.openxmlformats.org/officeDocument/2006/relationships/hyperlink" Target="https://drive.google.com/file/d/153KY7R_krLZTMb7MEWxZiQAcWZnpnRrG/view" TargetMode="External"/><Relationship Id="rId73" Type="http://schemas.openxmlformats.org/officeDocument/2006/relationships/hyperlink" Target="https://drive.google.com/file/d/14uZUN0Wvt374WcqoMa5FEy4XTliAp16d/view?usp=sharing" TargetMode="External"/><Relationship Id="rId72" Type="http://schemas.openxmlformats.org/officeDocument/2006/relationships/hyperlink" Target="https://drive.google.com/file/d/1azKds2bZ0x5-_w9E_SM2SHjexAS27lIH/view?usp=sharing" TargetMode="External"/><Relationship Id="rId75" Type="http://schemas.openxmlformats.org/officeDocument/2006/relationships/hyperlink" Target="https://drive.google.com/file/d/11cWQgIN3-R9qiAnJBtFaJxigbTxwUmLg/view?usp=sharing" TargetMode="External"/><Relationship Id="rId74" Type="http://schemas.openxmlformats.org/officeDocument/2006/relationships/hyperlink" Target="https://drive.google.com/file/d/1pnbFNSRn2p6VVMVMg_qYUurcexxr54Gc/view?usp=sharing" TargetMode="External"/><Relationship Id="rId77" Type="http://schemas.openxmlformats.org/officeDocument/2006/relationships/hyperlink" Target="https://drive.google.com/file/d/1-ZAg0Xtx-bg9CKM86ImrPb0oL7BSAF_t/view?usp=sharing" TargetMode="External"/><Relationship Id="rId76" Type="http://schemas.openxmlformats.org/officeDocument/2006/relationships/hyperlink" Target="https://drive.google.com/file/d/1nFLY4k8qUzhD0W3OB-PsL4rrwQPydXcb/view?usp=sharing" TargetMode="External"/><Relationship Id="rId79" Type="http://schemas.openxmlformats.org/officeDocument/2006/relationships/hyperlink" Target="https://drive.google.com/file/d/19khAZnJDw3tsBwjSy0Z5QQFy6QY4nRNK/view?usp=sharing" TargetMode="External"/><Relationship Id="rId78" Type="http://schemas.openxmlformats.org/officeDocument/2006/relationships/hyperlink" Target="https://drive.google.com/file/d/1spgJmkKdYA95iKHBCCISCh_oG5Ww0Zm4/view?usp=sharing" TargetMode="External"/><Relationship Id="rId71" Type="http://schemas.openxmlformats.org/officeDocument/2006/relationships/hyperlink" Target="https://drive.google.com/file/d/1y2RO5SHexUtZOPEjyain2hvtuzcktlPE/view?usp=sharing" TargetMode="External"/><Relationship Id="rId70" Type="http://schemas.openxmlformats.org/officeDocument/2006/relationships/hyperlink" Target="https://drive.google.com/file/d/1dSfzqmtCG_FJ_aRCwQqAM3dFFvBJbDtD/view?usp=sharing" TargetMode="External"/><Relationship Id="rId139" Type="http://schemas.openxmlformats.org/officeDocument/2006/relationships/hyperlink" Target="https://gyazo.com/724721de1004346089a393eb32a55cae" TargetMode="External"/><Relationship Id="rId138" Type="http://schemas.openxmlformats.org/officeDocument/2006/relationships/hyperlink" Target="https://drive.google.com/drive/folders/1DkcOE03rzZxncNgo5nl4RnHt2IHU8_df?usp=share_link" TargetMode="External"/><Relationship Id="rId137" Type="http://schemas.openxmlformats.org/officeDocument/2006/relationships/hyperlink" Target="https://drive.google.com/file/d/1j8GbmhsxdPGMDL9MykErI_pjiyXQVLIH/view?usp=share_link" TargetMode="External"/><Relationship Id="rId132" Type="http://schemas.openxmlformats.org/officeDocument/2006/relationships/hyperlink" Target="https://drive.google.com/file/d/1Zm5BeG41LgbFjzIEtM2_rcIRDcllkTBY/view?usp=share_link" TargetMode="External"/><Relationship Id="rId131" Type="http://schemas.openxmlformats.org/officeDocument/2006/relationships/hyperlink" Target="https://drive.google.com/file/d/1Hvp9TVqr_rP206kiYSZh0cUuRY_x9CW7/view?usp=share_link" TargetMode="External"/><Relationship Id="rId130" Type="http://schemas.openxmlformats.org/officeDocument/2006/relationships/hyperlink" Target="https://drive.google.com/file/d/1Clel5TAYFZVTkVDAHef3D8rWMAneDkYb/view?usp=share_link" TargetMode="External"/><Relationship Id="rId136" Type="http://schemas.openxmlformats.org/officeDocument/2006/relationships/hyperlink" Target="https://drive.google.com/file/d/1lqHJhPA0XqgLhItUfqwu50mFX1ddiVyi/view?usp=share_link" TargetMode="External"/><Relationship Id="rId135" Type="http://schemas.openxmlformats.org/officeDocument/2006/relationships/hyperlink" Target="https://drive.google.com/file/d/16Optcfa-T0nQAltL5NKhDK0Mf7USc2-M/view?usp=share_link" TargetMode="External"/><Relationship Id="rId134" Type="http://schemas.openxmlformats.org/officeDocument/2006/relationships/hyperlink" Target="https://drive.google.com/file/d/1I-_aoG_tz9WKb_221H-TbPMjN2x3vcG_/view?usp=share_link" TargetMode="External"/><Relationship Id="rId133" Type="http://schemas.openxmlformats.org/officeDocument/2006/relationships/hyperlink" Target="https://drive.google.com/file/d/1eZUXE671iHvJSoyT8WqqMyjHuDEwu_Hu/view?usp=share_link" TargetMode="External"/><Relationship Id="rId62" Type="http://schemas.openxmlformats.org/officeDocument/2006/relationships/hyperlink" Target="https://drive.google.com/file/d/1k49g-88oKZZ_3IJjrnrEEZhVgIOnyYMK/view?usp=sharing" TargetMode="External"/><Relationship Id="rId61" Type="http://schemas.openxmlformats.org/officeDocument/2006/relationships/hyperlink" Target="https://drive.google.com/drive/folders/1aOerm3ejo-tOgnQhgEge-rEVu52akBbr?usp=sharing" TargetMode="External"/><Relationship Id="rId64" Type="http://schemas.openxmlformats.org/officeDocument/2006/relationships/hyperlink" Target="https://drive.google.com/drive/folders/1eBI3AqfcYAUgBdSNmrLX8i72qYhcQLvK?usp=sharing" TargetMode="External"/><Relationship Id="rId63" Type="http://schemas.openxmlformats.org/officeDocument/2006/relationships/hyperlink" Target="https://drive.google.com/file/d/1OZdTknh1eS8KfYc-Ec5HEf4SY3cMzbry/view?usp=sharing" TargetMode="External"/><Relationship Id="rId66" Type="http://schemas.openxmlformats.org/officeDocument/2006/relationships/hyperlink" Target="https://drive.google.com/file/d/1urRwmb5_SgA0WgbQNtgiUWmiscTFMpjd/view?usp=sharing" TargetMode="External"/><Relationship Id="rId172" Type="http://schemas.openxmlformats.org/officeDocument/2006/relationships/hyperlink" Target="https://drive.google.com/file/d/1E19vKKJM_GEEjK1yzIICSHMyFBTNzkhT/view?usp=share_link" TargetMode="External"/><Relationship Id="rId65" Type="http://schemas.openxmlformats.org/officeDocument/2006/relationships/hyperlink" Target="https://drive.google.com/file/d/1XZyFR1uCYWwvrKMqU8AxdbAjj_-zBJU6/view?usp=sharing" TargetMode="External"/><Relationship Id="rId171" Type="http://schemas.openxmlformats.org/officeDocument/2006/relationships/hyperlink" Target="https://gyazo.com/f43b2b08aaad980fc9b21b5c3dd4fcc3" TargetMode="External"/><Relationship Id="rId68" Type="http://schemas.openxmlformats.org/officeDocument/2006/relationships/hyperlink" Target="https://drive.google.com/file/d/1KufJZ_DVjMR9HDH0jV95_s2zt50bPwYR/view?usp=sharing" TargetMode="External"/><Relationship Id="rId170" Type="http://schemas.openxmlformats.org/officeDocument/2006/relationships/hyperlink" Target="https://drive.google.com/file/d/1Wj4yv7WZ0QCJfddLAudFnN5bErdwNmuB/view?usp=share_link" TargetMode="External"/><Relationship Id="rId67" Type="http://schemas.openxmlformats.org/officeDocument/2006/relationships/hyperlink" Target="https://drive.google.com/file/d/1yPhiU0uMXHCjtVpejOJO0JDMZCvaST-7/view?usp=sharing" TargetMode="External"/><Relationship Id="rId60" Type="http://schemas.openxmlformats.org/officeDocument/2006/relationships/hyperlink" Target="https://drive.google.com/file/d/1h85LvNMNIfCwreNnDvRUuYwHnKMX4uZ2/view?usp=sharing" TargetMode="External"/><Relationship Id="rId165" Type="http://schemas.openxmlformats.org/officeDocument/2006/relationships/hyperlink" Target="https://gyazo.com/1dc3b82d6f8fdcfcbcf1742b13d27f40" TargetMode="External"/><Relationship Id="rId69" Type="http://schemas.openxmlformats.org/officeDocument/2006/relationships/hyperlink" Target="https://drive.google.com/file/d/1BvPXnsjE6oKwDBLP63BbIHhdbH52amln/view?usp=sharing" TargetMode="External"/><Relationship Id="rId164" Type="http://schemas.openxmlformats.org/officeDocument/2006/relationships/hyperlink" Target="https://drive.google.com/file/d/1GnrXVuV62Oj7ari7Yi6Z0v1z3RpBkRQA/view?usp=share_link" TargetMode="External"/><Relationship Id="rId163" Type="http://schemas.openxmlformats.org/officeDocument/2006/relationships/hyperlink" Target="https://gyazo.com/32b323de3181e98fe0ca1c3bc4a074cf" TargetMode="External"/><Relationship Id="rId162" Type="http://schemas.openxmlformats.org/officeDocument/2006/relationships/hyperlink" Target="https://drive.google.com/file/d/1S0F8-qg54JBxqnpngUBTtSC4rL-ps3XB/view?usp=share_link" TargetMode="External"/><Relationship Id="rId169" Type="http://schemas.openxmlformats.org/officeDocument/2006/relationships/hyperlink" Target="https://gyazo.com/00eddec6e2bcae89ba8ff0a284ac2168" TargetMode="External"/><Relationship Id="rId168" Type="http://schemas.openxmlformats.org/officeDocument/2006/relationships/hyperlink" Target="https://drive.google.com/file/d/1aYoMsMk0NlMPkTztEmHCWKK5x_7aKIKS/view?usp=share_link" TargetMode="External"/><Relationship Id="rId167" Type="http://schemas.openxmlformats.org/officeDocument/2006/relationships/hyperlink" Target="https://gyazo.com/bd295eeb8aad8ed5ed3f094906214307" TargetMode="External"/><Relationship Id="rId166" Type="http://schemas.openxmlformats.org/officeDocument/2006/relationships/hyperlink" Target="https://drive.google.com/file/d/10M14m5MfK0S4U0FFwRoc091L-ynj2MQ2/view?usp=share_link" TargetMode="External"/><Relationship Id="rId51" Type="http://schemas.openxmlformats.org/officeDocument/2006/relationships/hyperlink" Target="https://drive.google.com/drive/folders/1yW0HRUhst7OnNHE66LN6HU5SnSPs4Nvc" TargetMode="External"/><Relationship Id="rId50" Type="http://schemas.openxmlformats.org/officeDocument/2006/relationships/hyperlink" Target="https://drive.google.com/drive/folders/1oElkadcrGPqTTGUoSLRnh4nZmkmJrn0E?usp=sharing" TargetMode="External"/><Relationship Id="rId53" Type="http://schemas.openxmlformats.org/officeDocument/2006/relationships/hyperlink" Target="https://drive.google.com/drive/folders/15cgejfbthWpD06znqNjucPBC-t7RbsAf?usp=sharing" TargetMode="External"/><Relationship Id="rId52" Type="http://schemas.openxmlformats.org/officeDocument/2006/relationships/hyperlink" Target="https://drive.google.com/drive/folders/1U8aYrThQf8yYyr14f5RgoAYHoS0u21Sh?usp=sharing" TargetMode="External"/><Relationship Id="rId55" Type="http://schemas.openxmlformats.org/officeDocument/2006/relationships/hyperlink" Target="https://drive.google.com/drive/folders/1CmJyckBzAoKQ1R8npr3n8dRYtvcEOU9X?usp=sharing" TargetMode="External"/><Relationship Id="rId161" Type="http://schemas.openxmlformats.org/officeDocument/2006/relationships/hyperlink" Target="https://gyazo.com/6d58dded0dc29434136d972efed8cd4d" TargetMode="External"/><Relationship Id="rId54" Type="http://schemas.openxmlformats.org/officeDocument/2006/relationships/hyperlink" Target="https://drive.google.com/file/d/1m6yBr1T_WS-Nk-D_3p_JkqcqP4NfessW/view?usp=sharing" TargetMode="External"/><Relationship Id="rId160" Type="http://schemas.openxmlformats.org/officeDocument/2006/relationships/hyperlink" Target="https://drive.google.com/file/d/1HzZOpvY2xPlapisQmwYj-Xt8KFfCzB_y/view?usp=share_link" TargetMode="External"/><Relationship Id="rId57" Type="http://schemas.openxmlformats.org/officeDocument/2006/relationships/hyperlink" Target="https://drive.google.com/drive/folders/1JN--BG9OgbHGz3p2ZhVojNZIvwjDCyO3?usp=sharing" TargetMode="External"/><Relationship Id="rId56" Type="http://schemas.openxmlformats.org/officeDocument/2006/relationships/hyperlink" Target="https://drive.google.com/drive/folders/1d9qEcxBJkH_DVU28crs8fFTBFAShzQWG?usp=sharing" TargetMode="External"/><Relationship Id="rId159" Type="http://schemas.openxmlformats.org/officeDocument/2006/relationships/hyperlink" Target="https://drive.google.com/file/d/1QmynLka49x8JsVY8btP8JgZH8tbecyqb/view?usp=share_link" TargetMode="External"/><Relationship Id="rId59" Type="http://schemas.openxmlformats.org/officeDocument/2006/relationships/hyperlink" Target="https://drive.google.com/drive/folders/1SfhYbt5fN_ZvK5a66pmw9SrO6Swg96rG?usp=sharing" TargetMode="External"/><Relationship Id="rId154" Type="http://schemas.openxmlformats.org/officeDocument/2006/relationships/hyperlink" Target="https://drive.google.com/file/d/1IUDhZ4FFlAcNSSxT8G-9nUv-f4Ldzdr1/view" TargetMode="External"/><Relationship Id="rId58" Type="http://schemas.openxmlformats.org/officeDocument/2006/relationships/hyperlink" Target="https://drive.google.com/file/d/1EQtKwPVRdd2o4cx8koJEtPbHozomXilS/view?usp=sharing" TargetMode="External"/><Relationship Id="rId153" Type="http://schemas.openxmlformats.org/officeDocument/2006/relationships/hyperlink" Target="https://drive.google.com/file/d/1w_2MxbjKvTTAJM4DQJFT-Lh0dCfrTbnP/view?usp=share_link" TargetMode="External"/><Relationship Id="rId152" Type="http://schemas.openxmlformats.org/officeDocument/2006/relationships/hyperlink" Target="https://drive.google.com/file/d/1IUDhZ4FFlAcNSSxT8G-9nUv-f4Ldzdr1/view" TargetMode="External"/><Relationship Id="rId151" Type="http://schemas.openxmlformats.org/officeDocument/2006/relationships/hyperlink" Target="https://drive.google.com/file/d/1ijuOg70MVxE_YcKTl4yPe1b3ANWeLZ3p/view?usp=share_link" TargetMode="External"/><Relationship Id="rId158" Type="http://schemas.openxmlformats.org/officeDocument/2006/relationships/hyperlink" Target="https://drive.google.com/file/d/10qCt6euyclDsB8eGfHHbtevOdOeLVne2/view?usp=share_link" TargetMode="External"/><Relationship Id="rId157" Type="http://schemas.openxmlformats.org/officeDocument/2006/relationships/hyperlink" Target="https://drive.google.com/file/d/1xXHaKpE5-QJ-G8lM8bWKh1jDug5o1QI8/view?usp=share_link" TargetMode="External"/><Relationship Id="rId156" Type="http://schemas.openxmlformats.org/officeDocument/2006/relationships/hyperlink" Target="https://drive.google.com/file/d/1IUDhZ4FFlAcNSSxT8G-9nUv-f4Ldzdr1/view" TargetMode="External"/><Relationship Id="rId155" Type="http://schemas.openxmlformats.org/officeDocument/2006/relationships/hyperlink" Target="https://drive.google.com/file/d/1OPCAXI5wRcLS3esgEwdbS3x9g2NTO-XK/view?usp=share_link" TargetMode="External"/><Relationship Id="rId107" Type="http://schemas.openxmlformats.org/officeDocument/2006/relationships/hyperlink" Target="https://drive.google.com/drive/folders/1gkTHQ8u93g_Ob8YQEYBtd9B6Tdt2teXU?usp=sharing" TargetMode="External"/><Relationship Id="rId106" Type="http://schemas.openxmlformats.org/officeDocument/2006/relationships/hyperlink" Target="https://drive.google.com/drive/folders/1IR9Z-jY5u6BPqWbTNvmph6_h_ENqqFpg?usp=sharing" TargetMode="External"/><Relationship Id="rId105" Type="http://schemas.openxmlformats.org/officeDocument/2006/relationships/hyperlink" Target="https://drive.google.com/file/d/15fwqGU_kWMHM4v4HZCR9j86Wmg9djyVC/view?usp=sharing" TargetMode="External"/><Relationship Id="rId104" Type="http://schemas.openxmlformats.org/officeDocument/2006/relationships/hyperlink" Target="https://drive.google.com/file/d/1fXw6nzzUB8QvqKMYrhCYwv7oLW9gmkLQ/view?usp=sharing" TargetMode="External"/><Relationship Id="rId109" Type="http://schemas.openxmlformats.org/officeDocument/2006/relationships/hyperlink" Target="https://drive.google.com/drive/folders/1D5QdXBmOLj3b-WDyIeTz8S3kfSmmxn2F?usp=sharing" TargetMode="External"/><Relationship Id="rId108" Type="http://schemas.openxmlformats.org/officeDocument/2006/relationships/hyperlink" Target="https://drive.google.com/drive/folders/1ovwFOYKsak5qSZKhAhklZ4z8AZekus1F?usp=sharing" TargetMode="External"/><Relationship Id="rId103" Type="http://schemas.openxmlformats.org/officeDocument/2006/relationships/hyperlink" Target="https://drive.google.com/file/d/18BUGEKuwS3YaCxq5f-3S-5iDnYcqNiOi/view?usp=sharing" TargetMode="External"/><Relationship Id="rId102" Type="http://schemas.openxmlformats.org/officeDocument/2006/relationships/hyperlink" Target="https://drive.google.com/file/d/1NZDkuFEm1Ya_FhC3ihbiZUI2_PmIo5na/view?usp=sharing" TargetMode="External"/><Relationship Id="rId101" Type="http://schemas.openxmlformats.org/officeDocument/2006/relationships/hyperlink" Target="https://drive.google.com/file/d/1WZOXNhsqzdeUWqrTxvMA2E2b6lC0P57D/view?usp=sharing" TargetMode="External"/><Relationship Id="rId100" Type="http://schemas.openxmlformats.org/officeDocument/2006/relationships/hyperlink" Target="https://drive.google.com/file/d/1o40USkC3sFS0-iJz8t5G66sszjI2wWQd/view?usp=sharing" TargetMode="External"/><Relationship Id="rId129" Type="http://schemas.openxmlformats.org/officeDocument/2006/relationships/hyperlink" Target="https://drive.google.com/file/d/1k0webAOFf-GSsTPAOsTF8f6WBpgkPlAM/view?usp=share_link" TargetMode="External"/><Relationship Id="rId128" Type="http://schemas.openxmlformats.org/officeDocument/2006/relationships/hyperlink" Target="https://drive.google.com/file/d/1BsC0fhRRcbxSCUfShJf12IEOXQ5bFh0l/view?usp=share_link" TargetMode="External"/><Relationship Id="rId127" Type="http://schemas.openxmlformats.org/officeDocument/2006/relationships/hyperlink" Target="https://drive.google.com/file/d/10WPHmqxuQMg94Cykl82tNIMI7NBKzm4i/view?usp=share_link" TargetMode="External"/><Relationship Id="rId126" Type="http://schemas.openxmlformats.org/officeDocument/2006/relationships/hyperlink" Target="https://drive.google.com/file/d/1xK3cvL1YsY9xLdYXiit_hs86s1kHNZc7/view?usp=share_link" TargetMode="External"/><Relationship Id="rId121" Type="http://schemas.openxmlformats.org/officeDocument/2006/relationships/hyperlink" Target="https://gyazo.com/a6ae1f878ab5d9bb1eda3a268ea529fe" TargetMode="External"/><Relationship Id="rId120" Type="http://schemas.openxmlformats.org/officeDocument/2006/relationships/hyperlink" Target="https://drive.google.com/drive/folders/1Miw5l8F0353qHxQhpTYCLglhxykt8OpX?usp=share_link" TargetMode="External"/><Relationship Id="rId125" Type="http://schemas.openxmlformats.org/officeDocument/2006/relationships/hyperlink" Target="https://drive.google.com/file/d/1XhUdwv7_znlsgrFG40xYPf5D_wWzcqAQ/view?usp=share_link" TargetMode="External"/><Relationship Id="rId124" Type="http://schemas.openxmlformats.org/officeDocument/2006/relationships/hyperlink" Target="https://drive.google.com/drive/folders/1qY_l6HcS4Q8k2D7DuPeoSdl7RZWz10dh?usp=share_link" TargetMode="External"/><Relationship Id="rId123" Type="http://schemas.openxmlformats.org/officeDocument/2006/relationships/hyperlink" Target="https://drive.google.com/drive/folders/1pSwyiKPTEcFV353VkGM5MYElwxDEE60Y?usp=share_link" TargetMode="External"/><Relationship Id="rId122" Type="http://schemas.openxmlformats.org/officeDocument/2006/relationships/hyperlink" Target="https://drive.google.com/drive/folders/1ast_oc_X8Q6pKVUv1FtjiLe7Xlug5ak2?usp=share_link" TargetMode="External"/><Relationship Id="rId95" Type="http://schemas.openxmlformats.org/officeDocument/2006/relationships/hyperlink" Target="https://drive.google.com/drive/folders/1bRDPkS5XwvLO0MsnppX9jEIOgZRqdpLa?usp=sharing" TargetMode="External"/><Relationship Id="rId94" Type="http://schemas.openxmlformats.org/officeDocument/2006/relationships/hyperlink" Target="https://drive.google.com/drive/folders/1XclifEJ2pIeaRhfgdHpLEfaPHhVsb3w0?usp=sharing" TargetMode="External"/><Relationship Id="rId97" Type="http://schemas.openxmlformats.org/officeDocument/2006/relationships/hyperlink" Target="https://drive.google.com/file/d/15B9THy1lGRj7dHskTHLgIlP-Sx4fVUC5/view?usp=share_link" TargetMode="External"/><Relationship Id="rId96" Type="http://schemas.openxmlformats.org/officeDocument/2006/relationships/hyperlink" Target="https://drive.google.com/drive/folders/1QrNEMx0-W52QD8OLBB9IRXWQudSrt93S" TargetMode="External"/><Relationship Id="rId99" Type="http://schemas.openxmlformats.org/officeDocument/2006/relationships/hyperlink" Target="https://drive.google.com/file/d/1aK5OEwd7SDk7PEyWC4mX9EAxU3JiNzcs/view?usp=sharing" TargetMode="External"/><Relationship Id="rId98" Type="http://schemas.openxmlformats.org/officeDocument/2006/relationships/hyperlink" Target="https://drive.google.com/drive/folders/1aFaFeVrokML9bxregpe2mFMGOcXDHVNv?usp=sharing" TargetMode="External"/><Relationship Id="rId91" Type="http://schemas.openxmlformats.org/officeDocument/2006/relationships/hyperlink" Target="https://drive.google.com/file/d/14R5nHwNDqptKbCLfYRR00ibQk8i_r9E7/view?usp=sharing" TargetMode="External"/><Relationship Id="rId90" Type="http://schemas.openxmlformats.org/officeDocument/2006/relationships/hyperlink" Target="https://gyazo.com/09845222fcd585172fa587d359ad1a1a" TargetMode="External"/><Relationship Id="rId93" Type="http://schemas.openxmlformats.org/officeDocument/2006/relationships/hyperlink" Target="https://drive.google.com/drive/folders/1Iq_cPGHsLHh0T6Q2yCGk5djVl1mTzr1I?usp=sharing" TargetMode="External"/><Relationship Id="rId92" Type="http://schemas.openxmlformats.org/officeDocument/2006/relationships/hyperlink" Target="https://drive.google.com/file/d/1ZheIQsRSODwhVLSk-OyMEprS3ZAx1LEl/view?usp=sharing" TargetMode="External"/><Relationship Id="rId118" Type="http://schemas.openxmlformats.org/officeDocument/2006/relationships/hyperlink" Target="https://drive.google.com/drive/folders/1C5LSSaSM-ocoqjAXtV3eNUcr5jl1JJyj?usp=share_link" TargetMode="External"/><Relationship Id="rId117" Type="http://schemas.openxmlformats.org/officeDocument/2006/relationships/hyperlink" Target="https://drive.google.com/drive/folders/1LJCXh-88KP7K2sgbxOIwmEZ1royEInyc?usp=share_link" TargetMode="External"/><Relationship Id="rId116" Type="http://schemas.openxmlformats.org/officeDocument/2006/relationships/hyperlink" Target="https://drive.google.com/file/d/1Jc0WT3p7HN7vLhr4cnLY13xm2xsdRxWZ/view?usp=sharing" TargetMode="External"/><Relationship Id="rId115" Type="http://schemas.openxmlformats.org/officeDocument/2006/relationships/hyperlink" Target="https://drive.google.com/file/d/1CMGqnPcP9IAoxaN3ndJ_MLiUvuCCz37m/view?usp=sharing" TargetMode="External"/><Relationship Id="rId119" Type="http://schemas.openxmlformats.org/officeDocument/2006/relationships/hyperlink" Target="https://drive.google.com/drive/folders/16wPnoWR0w-Wk8F7jJIYG6YcraOPuQscy?usp=share_link" TargetMode="External"/><Relationship Id="rId110" Type="http://schemas.openxmlformats.org/officeDocument/2006/relationships/hyperlink" Target="https://drive.google.com/drive/folders/17Dfg-xu4wm6qe6CjMWVhN3t-M8r2sBFj?usp=sharing" TargetMode="External"/><Relationship Id="rId114" Type="http://schemas.openxmlformats.org/officeDocument/2006/relationships/hyperlink" Target="https://drive.google.com/file/d/1wd203Fsg6r2YX_V4U52aoCMfB0yr_Znq/view?usp=sharing" TargetMode="External"/><Relationship Id="rId113" Type="http://schemas.openxmlformats.org/officeDocument/2006/relationships/hyperlink" Target="https://drive.google.com/file/d/1pdpMkLXs7T_ZqDDlGZBwl3MZ4AEc-zkQ/view?usp=sharing" TargetMode="External"/><Relationship Id="rId112" Type="http://schemas.openxmlformats.org/officeDocument/2006/relationships/hyperlink" Target="https://drive.google.com/file/d/1xNZDOpsrMpsr93g2aen6jRYxzseTpLPa/view?usp=sharing" TargetMode="External"/><Relationship Id="rId111" Type="http://schemas.openxmlformats.org/officeDocument/2006/relationships/hyperlink" Target="https://drive.google.com/drive/folders/1rHlgqs75kYdH1NOC6f-Y7hD0S-9z3Mb1?usp=sharing" TargetMode="External"/><Relationship Id="rId206" Type="http://schemas.openxmlformats.org/officeDocument/2006/relationships/vmlDrawing" Target="../drawings/vmlDrawing1.vml"/><Relationship Id="rId205" Type="http://schemas.openxmlformats.org/officeDocument/2006/relationships/drawing" Target="../drawings/drawing3.xml"/><Relationship Id="rId204" Type="http://schemas.openxmlformats.org/officeDocument/2006/relationships/hyperlink" Target="https://drive.google.com/file/d/1Tt9vIOgsWhlipdbBhG_-4kG5OXQpxvOK/view?usp=share_link" TargetMode="External"/><Relationship Id="rId203" Type="http://schemas.openxmlformats.org/officeDocument/2006/relationships/hyperlink" Target="https://blueberry-assets.oneclick.es/M2_NyO_29a_1.svg" TargetMode="External"/><Relationship Id="rId202" Type="http://schemas.openxmlformats.org/officeDocument/2006/relationships/hyperlink" Target="https://drive.google.com/file/d/1pF40lGE75jIHlYMdDkBlycN1fB_ktwki/view?usp=share_link" TargetMode="External"/><Relationship Id="rId201" Type="http://schemas.openxmlformats.org/officeDocument/2006/relationships/hyperlink" Target="https://blueberry-assets.oneclick.es/M2_NyO_23a_1.svg" TargetMode="External"/><Relationship Id="rId200" Type="http://schemas.openxmlformats.org/officeDocument/2006/relationships/hyperlink" Target="https://drive.google.com/file/d/1XMOkSy4WV17kkEJItQRXUC92S-_w3g3A/view?usp=share_link"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5" width="10.13"/>
    <col customWidth="1" min="6" max="6" width="34.5"/>
    <col customWidth="1" min="7" max="7" width="18.88"/>
    <col customWidth="1" hidden="1" min="8" max="8" width="34.5"/>
    <col customWidth="1" min="9" max="10" width="10.13"/>
    <col customWidth="1" min="11" max="12" width="31.38"/>
    <col customWidth="1" min="13" max="13" width="10.13"/>
    <col customWidth="1" min="14" max="14" width="13.88"/>
    <col customWidth="1" min="15" max="15" width="22.63"/>
    <col customWidth="1" min="16" max="16" width="14.88"/>
    <col customWidth="1" min="17" max="17" width="17.38"/>
    <col customWidth="1" min="18" max="19" width="25.13"/>
    <col customWidth="1" min="20" max="20" width="25.25"/>
    <col customWidth="1" min="21" max="21" width="27.63"/>
    <col customWidth="1" min="22" max="22" width="28.25"/>
    <col customWidth="1" min="23" max="24" width="25.13"/>
    <col customWidth="1" min="25" max="25" width="13.13"/>
    <col customWidth="1" min="26" max="27" width="43.88"/>
    <col customWidth="1" min="28" max="30" width="25.5"/>
    <col customWidth="1" min="31" max="31" width="18.63"/>
    <col customWidth="1" min="32" max="33" width="25.5"/>
  </cols>
  <sheetData>
    <row r="1">
      <c r="A1" s="1" t="s">
        <v>0</v>
      </c>
      <c r="B1" s="2" t="s">
        <v>1</v>
      </c>
      <c r="C1" s="2" t="s">
        <v>2</v>
      </c>
      <c r="D1" s="3" t="s">
        <v>3</v>
      </c>
      <c r="E1" s="4" t="s">
        <v>4</v>
      </c>
      <c r="F1" s="2" t="s">
        <v>5</v>
      </c>
      <c r="G1" s="2" t="s">
        <v>6</v>
      </c>
      <c r="H1" s="2"/>
      <c r="I1" s="2" t="s">
        <v>7</v>
      </c>
      <c r="J1" s="2" t="s">
        <v>8</v>
      </c>
      <c r="K1" s="2" t="s">
        <v>9</v>
      </c>
      <c r="L1" s="2" t="s">
        <v>10</v>
      </c>
      <c r="M1" s="2" t="s">
        <v>11</v>
      </c>
      <c r="N1" s="5" t="s">
        <v>12</v>
      </c>
      <c r="O1" s="5" t="s">
        <v>13</v>
      </c>
      <c r="P1" s="5" t="s">
        <v>14</v>
      </c>
      <c r="Q1" s="5" t="s">
        <v>15</v>
      </c>
      <c r="R1" s="6" t="s">
        <v>16</v>
      </c>
      <c r="S1" s="6" t="s">
        <v>17</v>
      </c>
      <c r="T1" s="6" t="s">
        <v>18</v>
      </c>
      <c r="U1" s="6" t="s">
        <v>19</v>
      </c>
      <c r="V1" s="6" t="s">
        <v>20</v>
      </c>
      <c r="W1" s="6" t="s">
        <v>21</v>
      </c>
      <c r="X1" s="6" t="s">
        <v>22</v>
      </c>
      <c r="Y1" s="2" t="s">
        <v>23</v>
      </c>
      <c r="Z1" s="2" t="s">
        <v>24</v>
      </c>
      <c r="AA1" s="2" t="s">
        <v>25</v>
      </c>
      <c r="AB1" s="2" t="s">
        <v>26</v>
      </c>
      <c r="AC1" s="2" t="s">
        <v>27</v>
      </c>
      <c r="AD1" s="2" t="s">
        <v>28</v>
      </c>
      <c r="AE1" s="2" t="s">
        <v>29</v>
      </c>
      <c r="AF1" s="2" t="s">
        <v>30</v>
      </c>
      <c r="AG1" s="2" t="s">
        <v>31</v>
      </c>
    </row>
    <row r="2" ht="75.0" customHeight="1">
      <c r="A2" s="7" t="s">
        <v>32</v>
      </c>
      <c r="B2" s="8" t="s">
        <v>33</v>
      </c>
      <c r="C2" s="9" t="s">
        <v>34</v>
      </c>
      <c r="D2" s="10" t="s">
        <v>35</v>
      </c>
      <c r="E2" s="9"/>
      <c r="F2" s="11" t="s">
        <v>36</v>
      </c>
      <c r="G2" s="12"/>
      <c r="H2" s="12"/>
      <c r="I2" s="9" t="s">
        <v>37</v>
      </c>
      <c r="J2" s="7" t="s">
        <v>38</v>
      </c>
      <c r="K2" s="11" t="s">
        <v>39</v>
      </c>
      <c r="L2" s="11" t="s">
        <v>40</v>
      </c>
      <c r="M2" s="9" t="s">
        <v>41</v>
      </c>
      <c r="N2" s="12" t="s">
        <v>42</v>
      </c>
      <c r="O2" s="11" t="s">
        <v>43</v>
      </c>
      <c r="P2" s="13"/>
      <c r="Q2" s="14"/>
      <c r="R2" s="13"/>
      <c r="S2" s="13"/>
      <c r="T2" s="13"/>
      <c r="U2" s="13"/>
      <c r="V2" s="13"/>
      <c r="W2" s="13"/>
      <c r="X2" s="15"/>
      <c r="Y2" s="9" t="s">
        <v>44</v>
      </c>
      <c r="Z2" s="13" t="str">
        <f t="shared" ref="Z2:Z667" si="1">REPLACE(AA2,SEARCH("M4-",AA2),LEN(AB2),AC2)</f>
        <v>{"id":"M4-NyO-46a-I-1-BR","stimulus":"&lt;p&gt;Arraste a forma como o número é lido para o local apropiado.&lt;/p&gt;","template":"","hint":"&lt;p&gt;A posição de cada algarismo determina a maneira como o número é lido.&lt;/p&gt;","feedback":"&lt;p&gt;A posição de cada algarismo determina a maneira como o número é lido. Por isso, 30 é lido de forma diferente de 300.&lt;/p&gt;","seed":{"parameters":[{"name":"Q1","label":null,"min":1000,"max":9999,"step":1},{"name":"Q2","label":null,"min":1000,"max":9999,"step":1},{"name":"Q3","label":null,"min":1000,"max":9999,"step":1}],"calculated":[{"name":"A1","label":"{{Q1}}","function":"Lemonlib.numToWords({{Q1}}, 'pt')[0].toUpperCase() + Lemonlib.numToWords({{Q1}}, 'pt').slice(1,)"},{"name":"A2","label":"{{Q2}}","function":"Lemonlib.numToWords({{Q2}}, 'pt')[0].toUpperCase() + Lemonlib.numToWords({{Q2}}, 'pt').slice(1,)"},{"name":"A3","label":"{{Q3}}","function":"Lemonlib.numToWords({{Q3}}, 'pt')[0].toUpperCase() + Lemonlib.numToWords({{Q3}}, 'pt').slice(1,)"}],"uniques":true},"algorithm":{"name":"linkOperationResult","params":{"invert":["false"]},"template":"Match list"}}</v>
      </c>
      <c r="AA2" s="11" t="s">
        <v>45</v>
      </c>
      <c r="AB2" s="14" t="str">
        <f t="shared" ref="AB2:AB667" si="2">IF(D2&lt;&gt;"No hacer",CONCATENATE(A2,"-",LEFT(C2),"-",IF(A1&lt;&gt;A2,1,IF(C1=C2,RIGHT(AB1)+1,1))))</f>
        <v>M4-NyO-46a-I-1</v>
      </c>
      <c r="AC2" s="14" t="str">
        <f t="shared" ref="AC2:AC667" si="3">CONCATENATE(AB2,"-BR")</f>
        <v>M4-NyO-46a-I-1-BR</v>
      </c>
      <c r="AD2" s="14"/>
      <c r="AE2" s="14"/>
      <c r="AF2" s="16" t="s">
        <v>46</v>
      </c>
      <c r="AG2" s="7" t="s">
        <v>47</v>
      </c>
    </row>
    <row r="3" ht="75.0" customHeight="1">
      <c r="A3" s="9" t="s">
        <v>32</v>
      </c>
      <c r="B3" s="8" t="s">
        <v>33</v>
      </c>
      <c r="C3" s="17" t="s">
        <v>48</v>
      </c>
      <c r="D3" s="10" t="s">
        <v>35</v>
      </c>
      <c r="E3" s="9"/>
      <c r="F3" s="12" t="s">
        <v>49</v>
      </c>
      <c r="G3" s="11" t="s">
        <v>50</v>
      </c>
      <c r="H3" s="12"/>
      <c r="I3" s="9" t="s">
        <v>37</v>
      </c>
      <c r="J3" s="9" t="s">
        <v>51</v>
      </c>
      <c r="K3" s="11" t="s">
        <v>52</v>
      </c>
      <c r="L3" s="11" t="s">
        <v>53</v>
      </c>
      <c r="M3" s="9" t="s">
        <v>41</v>
      </c>
      <c r="N3" s="12" t="s">
        <v>42</v>
      </c>
      <c r="O3" s="11" t="s">
        <v>43</v>
      </c>
      <c r="P3" s="13"/>
      <c r="Q3" s="14"/>
      <c r="R3" s="13"/>
      <c r="S3" s="13"/>
      <c r="T3" s="13"/>
      <c r="U3" s="13"/>
      <c r="V3" s="13"/>
      <c r="W3" s="13"/>
      <c r="X3" s="15"/>
      <c r="Y3" s="9" t="s">
        <v>44</v>
      </c>
      <c r="Z3" s="13" t="str">
        <f t="shared" si="1"/>
        <v>{
    "id": "M4-NyO-46a-E-1-BR",
    "stimulus": "&lt;p&gt;Escreva o número por extenso.&lt;/p&gt;",
    "template": "&lt;p&gt;{{T1}}: {{T2}} e {{response}}&lt;/p&gt;",
    "hint": "&lt;p&gt;A posição de cada algarismo determina a maneira como o número é lido.&lt;/p&gt;",
    "feedback": "&lt;p&gt;A posição de cada algarismo determina a maneira como o número é lido. Por isso, 30 é lido de forma diferente de 300.&lt;/p&gt;",
    "seed": {
        "parameters": [
            {
                "name": "Q1",
                "label": null,
                "min": 1,
                "max": 9,
                "step": 1
            },
            {
                "name": "Q2",
                "label": null,
                "min": 2,
                "max": 9,
                "step": 1
            },
            {
                "name": "Q3",
                "label": null,
                "min": 3,
                "max": 9,
                "step": 1
            },
            {
                "name": "Q4",
                "label": null,
                "min": 1,
                "max": 9,
                "step": 1
            }
        ],
        "calculated": [
            {
                "name": "T1",
                "label": "{{function}}",
                "function": "{{Q1}}*1000+{{Q2}}*100+{{Q3}}*10+{{Q4}}",
                "temp": true
            },
            {
                "name": "T2",
                "label": "{{function}}",
                "function": "Lemonlib.numToWords({{Q1}}*1000+{{Q2}}*100+{{Q3}}*10, 'pt')",
                "temp": true
            },
            {
                "name": "A1",
                "label": "{{function}}",
                "function": " Lemonlib.numToWords({{Q4}}, 'pt')"
            }
        ],
        "uniques": true
    },
    "algorithm": {
        "name": "calculateOperation",
        "template": "Cloze with text"
    }
}</v>
      </c>
      <c r="AA3" s="12" t="s">
        <v>54</v>
      </c>
      <c r="AB3" s="14" t="str">
        <f t="shared" si="2"/>
        <v>M4-NyO-46a-E-1</v>
      </c>
      <c r="AC3" s="14" t="str">
        <f t="shared" si="3"/>
        <v>M4-NyO-46a-E-1-BR</v>
      </c>
      <c r="AD3" s="14"/>
      <c r="AE3" s="14"/>
      <c r="AF3" s="16" t="s">
        <v>46</v>
      </c>
      <c r="AG3" s="7" t="s">
        <v>47</v>
      </c>
    </row>
    <row r="4" ht="75.0" customHeight="1">
      <c r="A4" s="9" t="s">
        <v>32</v>
      </c>
      <c r="B4" s="8" t="s">
        <v>33</v>
      </c>
      <c r="C4" s="9" t="s">
        <v>48</v>
      </c>
      <c r="D4" s="10" t="s">
        <v>35</v>
      </c>
      <c r="E4" s="9"/>
      <c r="F4" s="12" t="s">
        <v>49</v>
      </c>
      <c r="G4" s="11" t="s">
        <v>55</v>
      </c>
      <c r="H4" s="12"/>
      <c r="I4" s="9" t="s">
        <v>37</v>
      </c>
      <c r="J4" s="9" t="s">
        <v>51</v>
      </c>
      <c r="K4" s="11" t="s">
        <v>56</v>
      </c>
      <c r="L4" s="11" t="s">
        <v>57</v>
      </c>
      <c r="M4" s="9" t="s">
        <v>41</v>
      </c>
      <c r="N4" s="12" t="s">
        <v>42</v>
      </c>
      <c r="O4" s="11" t="s">
        <v>43</v>
      </c>
      <c r="P4" s="13"/>
      <c r="Q4" s="14"/>
      <c r="R4" s="13"/>
      <c r="S4" s="13"/>
      <c r="T4" s="13"/>
      <c r="U4" s="13"/>
      <c r="V4" s="13"/>
      <c r="W4" s="13"/>
      <c r="X4" s="15"/>
      <c r="Y4" s="9" t="s">
        <v>44</v>
      </c>
      <c r="Z4" s="13" t="str">
        <f t="shared" si="1"/>
        <v>{"id":"M4-NyO-46a-E-2-BR","stimulus":"&lt;p&gt;Como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{{T4}} {{response}} e {{T3}}&lt;/p&gt;","seed":{"parameters":[{"name":"Q1","label":null,"min":1,"max":9,"step":1},{"name":"Q2","label":null,"min":2,"max":9,"step":1},{"name":"Q3","label":null,"min":3,"max":9,"step":1},{"name":"Q4","label":null,"min":1,"max":9,"step":1}],"calculated":[{"name":"T1","label":"{{function}}","function":"{{Q1}}*1000+{{Q2}}*100+{{Q3}}*10+{{Q4}}","temp":true},{"name":"T2","label":"{{function}}","function":"Lemonlib.numToWords({{Q1}}*1000, 'pt')","temp":true},{"name":"T4","label":"{{function}}","function":"Lemonlib.numToWords({{Q2}}*100, 'pt')","temp":true},{"name":"T3","label":"{{function}}","function":"Lemonlib.numToWords({{Q4}}, 'pt')","temp":true},{"name":"A1","label":"{{function}}","function":" Lemonlib.numToWords({{Q3}}*10, 'pt')"}],"uniques":true},"algorithm":{"name":"calculateOperation","template":"Cloze with text"}}</v>
      </c>
      <c r="AA4" s="12" t="s">
        <v>58</v>
      </c>
      <c r="AB4" s="14" t="str">
        <f t="shared" si="2"/>
        <v>M4-NyO-46a-E-2</v>
      </c>
      <c r="AC4" s="14" t="str">
        <f t="shared" si="3"/>
        <v>M4-NyO-46a-E-2-BR</v>
      </c>
      <c r="AD4" s="14"/>
      <c r="AE4" s="14"/>
      <c r="AF4" s="16" t="s">
        <v>46</v>
      </c>
      <c r="AG4" s="7" t="s">
        <v>47</v>
      </c>
    </row>
    <row r="5" ht="75.0" customHeight="1">
      <c r="A5" s="9" t="s">
        <v>32</v>
      </c>
      <c r="B5" s="8" t="s">
        <v>33</v>
      </c>
      <c r="C5" s="9" t="s">
        <v>48</v>
      </c>
      <c r="D5" s="10" t="s">
        <v>35</v>
      </c>
      <c r="E5" s="9"/>
      <c r="F5" s="12" t="s">
        <v>49</v>
      </c>
      <c r="G5" s="11" t="s">
        <v>59</v>
      </c>
      <c r="H5" s="12"/>
      <c r="I5" s="9" t="s">
        <v>37</v>
      </c>
      <c r="J5" s="9" t="s">
        <v>51</v>
      </c>
      <c r="K5" s="11" t="s">
        <v>60</v>
      </c>
      <c r="L5" s="11" t="s">
        <v>61</v>
      </c>
      <c r="M5" s="9" t="s">
        <v>41</v>
      </c>
      <c r="N5" s="12" t="s">
        <v>42</v>
      </c>
      <c r="O5" s="11" t="s">
        <v>43</v>
      </c>
      <c r="P5" s="13"/>
      <c r="Q5" s="14"/>
      <c r="R5" s="13"/>
      <c r="S5" s="13"/>
      <c r="T5" s="13"/>
      <c r="U5" s="13"/>
      <c r="V5" s="13"/>
      <c r="W5" s="13"/>
      <c r="X5" s="15"/>
      <c r="Y5" s="9" t="s">
        <v>44</v>
      </c>
      <c r="Z5" s="13" t="str">
        <f t="shared" si="1"/>
        <v>{"id":"M4-NyO-46a-E-3-BR","stimulus":"&lt;p&gt;Como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{{response}} e {{T3}}&lt;/p&gt;","seed":{"parameters":[{"name":"Q1","label":null,"min":1,"max":9,"step":1},{"name":"Q2","label":null,"min":2,"max":9,"step":1},{"name":"Q3","label":null,"min":1,"max":9,"step":1},{"name":"Q4","label":null,"min":1,"max":9,"step":1}],"calculated":[{"name":"T1","label":"{{function}}","function":"{{Q1}}*1000+{{Q2}}*100+{{Q3}}*10+{{Q4}}","temp":true},{"name":"T2","label":"{{function}}","function":" Lemonlib.numToWords({{Q1}}*1000, 'pt')","temp":true},{"name":"T3","label":"{{function}}","function":"Lemonlib.numToWords({{Q3}}*10+{{Q4}}, 'pt')","temp":true},{"name":"A1","label":"{{function}}","function":" Lemonlib.numToWords({{Q2}}*100, 'pt')"}],"uniques":true},"algorithm":{"name":"calculateOperation","template":"Cloze with text"}}</v>
      </c>
      <c r="AA5" s="12" t="s">
        <v>62</v>
      </c>
      <c r="AB5" s="14" t="str">
        <f t="shared" si="2"/>
        <v>M4-NyO-46a-E-3</v>
      </c>
      <c r="AC5" s="14" t="str">
        <f t="shared" si="3"/>
        <v>M4-NyO-46a-E-3-BR</v>
      </c>
      <c r="AD5" s="14"/>
      <c r="AE5" s="14"/>
      <c r="AF5" s="16" t="s">
        <v>46</v>
      </c>
      <c r="AG5" s="7" t="s">
        <v>47</v>
      </c>
    </row>
    <row r="6" ht="75.0" customHeight="1">
      <c r="A6" s="9" t="s">
        <v>32</v>
      </c>
      <c r="B6" s="8" t="s">
        <v>33</v>
      </c>
      <c r="C6" s="9" t="s">
        <v>48</v>
      </c>
      <c r="D6" s="10" t="s">
        <v>35</v>
      </c>
      <c r="E6" s="9"/>
      <c r="F6" s="12" t="s">
        <v>49</v>
      </c>
      <c r="G6" s="11" t="s">
        <v>63</v>
      </c>
      <c r="H6" s="12"/>
      <c r="I6" s="9" t="s">
        <v>37</v>
      </c>
      <c r="J6" s="9" t="s">
        <v>51</v>
      </c>
      <c r="K6" s="11" t="s">
        <v>64</v>
      </c>
      <c r="L6" s="11" t="s">
        <v>65</v>
      </c>
      <c r="M6" s="9" t="s">
        <v>41</v>
      </c>
      <c r="N6" s="12" t="s">
        <v>42</v>
      </c>
      <c r="O6" s="11" t="s">
        <v>43</v>
      </c>
      <c r="P6" s="13"/>
      <c r="Q6" s="14"/>
      <c r="R6" s="13"/>
      <c r="S6" s="13"/>
      <c r="T6" s="13"/>
      <c r="U6" s="13"/>
      <c r="V6" s="13"/>
      <c r="W6" s="13"/>
      <c r="X6" s="15"/>
      <c r="Y6" s="9" t="s">
        <v>44</v>
      </c>
      <c r="Z6" s="13" t="str">
        <f t="shared" si="1"/>
        <v>{"id":"M4-NyO-46a-E-4-BR","stimulus":"&lt;p&gt;Como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{{response}} {{T2}}&lt;/p&gt;","seed":{"parameters":[{"name":"Q1","label":null,"min":1,"max":9,"step":1},{"name":"Q2","label":null,"min":1,"max":999,"step":1}],"calculated":[{"name":"T1","label":"{{function}}","function":" {{Q1}}*1000+{{Q2}}","temp":true},{"name":"T2","label":"{{function}}","function":" Lemonlib.numToWords({{Q2}}, 'pt')","temp":true},{"name":"A1","label":"{{function}}","function":" Lemonlib.numToWords({{Q1}}*1000, 'pt')"}],"uniques":true},"algorithm":{"name":"calculateOperation","template":"Cloze with text"}}</v>
      </c>
      <c r="AA6" s="12" t="s">
        <v>66</v>
      </c>
      <c r="AB6" s="14" t="str">
        <f t="shared" si="2"/>
        <v>M4-NyO-46a-E-4</v>
      </c>
      <c r="AC6" s="14" t="str">
        <f t="shared" si="3"/>
        <v>M4-NyO-46a-E-4-BR</v>
      </c>
      <c r="AD6" s="14"/>
      <c r="AE6" s="14"/>
      <c r="AF6" s="16" t="s">
        <v>46</v>
      </c>
      <c r="AG6" s="7" t="s">
        <v>47</v>
      </c>
    </row>
    <row r="7" ht="75.0" customHeight="1">
      <c r="A7" s="9" t="s">
        <v>32</v>
      </c>
      <c r="B7" s="8" t="s">
        <v>33</v>
      </c>
      <c r="C7" s="9" t="s">
        <v>67</v>
      </c>
      <c r="D7" s="10" t="s">
        <v>35</v>
      </c>
      <c r="E7" s="9"/>
      <c r="F7" s="11" t="s">
        <v>68</v>
      </c>
      <c r="G7" s="11" t="s">
        <v>69</v>
      </c>
      <c r="H7" s="12"/>
      <c r="I7" s="9" t="s">
        <v>37</v>
      </c>
      <c r="J7" s="9" t="s">
        <v>51</v>
      </c>
      <c r="K7" s="11" t="s">
        <v>60</v>
      </c>
      <c r="L7" s="11" t="s">
        <v>70</v>
      </c>
      <c r="M7" s="9" t="s">
        <v>41</v>
      </c>
      <c r="N7" s="12" t="s">
        <v>42</v>
      </c>
      <c r="O7" s="11" t="s">
        <v>43</v>
      </c>
      <c r="P7" s="13"/>
      <c r="Q7" s="14"/>
      <c r="R7" s="13"/>
      <c r="S7" s="13"/>
      <c r="T7" s="13"/>
      <c r="U7" s="13"/>
      <c r="V7" s="13"/>
      <c r="W7" s="13"/>
      <c r="X7" s="15"/>
      <c r="Y7" s="9" t="s">
        <v>44</v>
      </c>
      <c r="Z7" s="13" t="str">
        <f t="shared" si="1"/>
        <v>{"id":"M4-NyO-46a-A-1-BR","stimulus":"&lt;p&gt;{{T1}} convidados assistiram à estreia de um filme. Complete o valor por extenso.&lt;/p&gt;","hint":"&lt;p&gt;A posição de cada algarismo determina a forma como o número é lido.&lt;/p&gt;","feedback":"&lt;p&gt;A posição de cada algarismo determina a forma como o número é lido. Por isso, 30 se lê diferente de 300.&lt;/p&gt;","template":"&lt;p&gt;Assistiram {{T2}} {{T4}} e {{response}} e {{T3}} convidados.&lt;/p&gt;","seed":{"parameters":[{"name":"Q1","label":null,"min":1,"max":9,"step":1},{"name":"Q2","label":null,"min":2,"max":9,"step":1},{"name":"Q3","label":null,"min":3,"max":9,"step":1},{"name":"Q4","label":null,"min":1,"max":9,"step":1}],"calculated":[{"name":"T1","label":"{{function}}","function":"{{Q1}}*1000+{{Q2}}*100+{{Q3}}*10+{{Q4}}","temp":true},{"name":"T2","label":"{{function}}","function":"Lemonlib.numToWords({{Q1}}*1000, 'pt')","temp":true},{"name":"T4","label":"{{function}}","function":"Lemonlib.numToWords({{Q2}}*100, 'pt')","temp":true},{"name":"T3","label":"{{function}}","function":"Lemonlib.numToWords({{Q4}}, 'pt')","temp":true},{"name":"A1","label":"{{function}}","function":" Lemonlib.numToWords({{Q3}}*10, 'pt')"}],"uniques":true},"algorithm":{"name":"calculateOperation","template":"Cloze with text"}}</v>
      </c>
      <c r="AA7" s="12" t="s">
        <v>71</v>
      </c>
      <c r="AB7" s="14" t="str">
        <f t="shared" si="2"/>
        <v>M4-NyO-46a-A-1</v>
      </c>
      <c r="AC7" s="14" t="str">
        <f t="shared" si="3"/>
        <v>M4-NyO-46a-A-1-BR</v>
      </c>
      <c r="AD7" s="14"/>
      <c r="AE7" s="14"/>
      <c r="AF7" s="16" t="s">
        <v>46</v>
      </c>
      <c r="AG7" s="7" t="s">
        <v>47</v>
      </c>
    </row>
    <row r="8" ht="75.0" customHeight="1">
      <c r="A8" s="9" t="s">
        <v>32</v>
      </c>
      <c r="B8" s="8" t="s">
        <v>33</v>
      </c>
      <c r="C8" s="9" t="s">
        <v>67</v>
      </c>
      <c r="D8" s="10" t="s">
        <v>35</v>
      </c>
      <c r="E8" s="9"/>
      <c r="F8" s="11" t="s">
        <v>72</v>
      </c>
      <c r="G8" s="11" t="s">
        <v>73</v>
      </c>
      <c r="H8" s="12"/>
      <c r="I8" s="9" t="s">
        <v>37</v>
      </c>
      <c r="J8" s="9" t="s">
        <v>51</v>
      </c>
      <c r="K8" s="11" t="s">
        <v>74</v>
      </c>
      <c r="L8" s="11" t="s">
        <v>65</v>
      </c>
      <c r="M8" s="9" t="s">
        <v>41</v>
      </c>
      <c r="N8" s="12" t="s">
        <v>42</v>
      </c>
      <c r="O8" s="11" t="s">
        <v>43</v>
      </c>
      <c r="P8" s="13"/>
      <c r="Q8" s="14"/>
      <c r="R8" s="13"/>
      <c r="S8" s="13"/>
      <c r="T8" s="13"/>
      <c r="U8" s="13"/>
      <c r="V8" s="13"/>
      <c r="W8" s="13"/>
      <c r="X8" s="15"/>
      <c r="Y8" s="9" t="s">
        <v>44</v>
      </c>
      <c r="Z8" s="13" t="str">
        <f t="shared" si="1"/>
        <v>{"id":"M4-NyO-46a-A-2-BR","stimulus":"&lt;p&gt;Em apenas duas horas, o último lançamento de uma banda musical já foi reproduzido {{T1}} vezes. Complete o valor por extenso.&lt;/p&gt;","hint":"&lt;p&gt;A posição de cada algarismo determina a forma como o número é lido.&lt;/p&gt;","feedback":"&lt;p&gt;A posição de cada algarismo determina a forma como o número é lido. Por isso, 30 se lê diferente de 300.&lt;/p&gt;","template":"&lt;p&gt;O número de reproduções da música foi de {{response}} {{T2}}.&lt;/p&gt;","seed":{"parameters":[{"name":"Q1","label":null,"min":1,"max":9,"step":1},{"name":"Q2","label":null,"min":2,"max":999,"step":1}],"calculated":[{"name":"T1","label":"{{function}}","function":"{{Q1}}*1000+{{Q2}}","temp":true},{"name":"T2","label":"{{function}}","function":"Lemonlib.numToWords({{Q2}}, 'pt')","temp":true},{"name":"A1","label":"{{function}}","function":" Lemonlib.numToWords({{Q1}}*1000, 'pt')"}],"uniques":true},"algorithm":{"name":"calculateOperation","template":"Cloze with text"}}</v>
      </c>
      <c r="AA8" s="12" t="s">
        <v>75</v>
      </c>
      <c r="AB8" s="14" t="str">
        <f t="shared" si="2"/>
        <v>M4-NyO-46a-A-2</v>
      </c>
      <c r="AC8" s="14" t="str">
        <f t="shared" si="3"/>
        <v>M4-NyO-46a-A-2-BR</v>
      </c>
      <c r="AD8" s="14"/>
      <c r="AE8" s="14"/>
      <c r="AF8" s="16" t="s">
        <v>46</v>
      </c>
      <c r="AG8" s="7" t="s">
        <v>47</v>
      </c>
    </row>
    <row r="9" ht="75.0" customHeight="1">
      <c r="A9" s="9" t="s">
        <v>32</v>
      </c>
      <c r="B9" s="8" t="s">
        <v>33</v>
      </c>
      <c r="C9" s="9" t="s">
        <v>67</v>
      </c>
      <c r="D9" s="10" t="s">
        <v>35</v>
      </c>
      <c r="E9" s="9"/>
      <c r="F9" s="12" t="s">
        <v>76</v>
      </c>
      <c r="G9" s="18" t="s">
        <v>77</v>
      </c>
      <c r="H9" s="8"/>
      <c r="I9" s="19" t="s">
        <v>37</v>
      </c>
      <c r="J9" s="19" t="s">
        <v>51</v>
      </c>
      <c r="K9" s="11" t="s">
        <v>78</v>
      </c>
      <c r="L9" s="11" t="s">
        <v>57</v>
      </c>
      <c r="M9" s="19" t="s">
        <v>41</v>
      </c>
      <c r="N9" s="12" t="s">
        <v>42</v>
      </c>
      <c r="O9" s="12" t="s">
        <v>79</v>
      </c>
      <c r="P9" s="13"/>
      <c r="Q9" s="14"/>
      <c r="R9" s="13"/>
      <c r="S9" s="13"/>
      <c r="T9" s="13"/>
      <c r="U9" s="13"/>
      <c r="V9" s="13"/>
      <c r="W9" s="13"/>
      <c r="X9" s="15"/>
      <c r="Y9" s="9" t="s">
        <v>44</v>
      </c>
      <c r="Z9" s="13" t="str">
        <f t="shared" si="1"/>
        <v>{"id":"M4-NyO-46a-A-3-BR","stimulus":"&lt;p&gt;A escola de Susana fica a {{T1}} m da casa dela. Complete o valor por extenso.&lt;/p&gt;","hint":"&lt;p&gt;A posição de cada algarismo determina a forma como o número é lido.&lt;/p&gt;","feedback":"&lt;p&gt;A posição de cada algarismo determina a forma como o número é lido. Por isso, 30 se lê diferente de 300.&lt;/p&gt;","template":"&lt;p&gt;A distância é de {{response}} {{T2}} metros.&lt;/p&gt;","seed":{"parameters":[{"name":"Q1","label":null,"list":[1,2]},{"name":"Q2","label":null,"min":2,"max":9,"step":1},{"name":"Q3","label":null,"min":3,"max":9,"step":1},{"name":"Q4","label":null,"min":1,"max":9,"step":1}],"calculated":[{"name":"T1","label":"{{function}}","function":"{{Q1}}*1000+{{Q2}}*100+{{Q3}}*10+{{Q4}}","temp":true},{"name":"T2","label":"{{function}}","function":"Lemonlib.numToWords({{Q2}}*100+{{Q3}}*10+{{Q4}}, 'pt')","temp":true},{"name":"T3","label":"{{function}}","function":"Lemonlib.numToWords({{Q4}}, 'pt')","temp":true},{"name":"A1","label":"{{function}}","function":" Lemonlib.numToWords({{Q1}}*1000, 'pt')"}],"uniques":true},"algorithm":{"name":"calculateOperation","template":"Cloze with text"}}</v>
      </c>
      <c r="AA9" s="12" t="s">
        <v>80</v>
      </c>
      <c r="AB9" s="14" t="str">
        <f t="shared" si="2"/>
        <v>M4-NyO-46a-A-3</v>
      </c>
      <c r="AC9" s="14" t="str">
        <f t="shared" si="3"/>
        <v>M4-NyO-46a-A-3-BR</v>
      </c>
      <c r="AD9" s="14"/>
      <c r="AE9" s="14"/>
      <c r="AF9" s="16" t="s">
        <v>46</v>
      </c>
      <c r="AG9" s="7" t="s">
        <v>47</v>
      </c>
    </row>
    <row r="10" ht="75.0" customHeight="1">
      <c r="A10" s="9" t="s">
        <v>81</v>
      </c>
      <c r="B10" s="8" t="s">
        <v>82</v>
      </c>
      <c r="C10" s="9" t="s">
        <v>34</v>
      </c>
      <c r="D10" s="10" t="s">
        <v>35</v>
      </c>
      <c r="E10" s="9"/>
      <c r="F10" s="11" t="s">
        <v>83</v>
      </c>
      <c r="G10" s="12"/>
      <c r="H10" s="12"/>
      <c r="I10" s="9" t="s">
        <v>84</v>
      </c>
      <c r="J10" s="7" t="s">
        <v>85</v>
      </c>
      <c r="K10" s="11" t="s">
        <v>39</v>
      </c>
      <c r="L10" s="11" t="s">
        <v>86</v>
      </c>
      <c r="M10" s="9" t="s">
        <v>41</v>
      </c>
      <c r="N10" s="11" t="s">
        <v>87</v>
      </c>
      <c r="O10" s="11" t="s">
        <v>88</v>
      </c>
      <c r="P10" s="11"/>
      <c r="Q10" s="14"/>
      <c r="R10" s="13"/>
      <c r="S10" s="13"/>
      <c r="T10" s="13"/>
      <c r="U10" s="13"/>
      <c r="V10" s="13"/>
      <c r="W10" s="13"/>
      <c r="X10" s="15"/>
      <c r="Y10" s="9" t="s">
        <v>44</v>
      </c>
      <c r="Z10" s="13" t="str">
        <f t="shared" si="1"/>
        <v>{"id":"M4-NyO-46b-I-1-BR","stimulus":"&lt;p&gt;Arraste os números para sua forma escrita por extenso.&lt;/p&gt;","hint":"&lt;p&gt;O valor de cada algarismo é posicional, ou seja, depende do lugar que ele ocupa no número.&lt;/p&gt;","feedback":"&lt;p&gt;O valor de cada algarismo é posicional, ou seja, depende do lugar que ele ocupa no número.&lt;/p&gt;&lt;table style=\"width: 100%;\"&gt;&lt;tbody&gt;&lt;tr&gt;&lt;td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name":"Q2","label":null,"min":1000,"max":9999,"step":1},{"name":"Q3","label":null,"min":1000,"max":9999,"step":1}],"calculated":[{"name":"T2","label":"{{function}}","function":"math.floor({{Q1}}/1000)","temp":true},{"name":"T3","label":"{{function}}","function":"math.floor({{Q1}}/100)-math.floor({{Q1}}/1000)*10","temp":true},{"name":"T4","label":"{{function}}","function":"math.floor({{Q1}}/10)-math.floor({{Q1}}/100)*10","temp":true},{"name":"T5","label":"{{function}}","function":"{{Q1}}-math.floor({{Q1}}/10)*10","temp":true},{"name":"T7","label":"{{function}}","function":"{{T2}}*1000","temp":true},{"name":"T8","label":"{{function}}","function":"{{T3}}*100","temp":true},{"name":"T9","label":"{{function}}","function":"{{T4}}*10","temp":true},{"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Lemonlib.numToWords({{Q3}},'pt').slice(1,)"}],"isNumToWords":true,"uniques":true},"algorithm":{"name":"linkOperationResult","params":{"invert":false},"template":"Match list"}}</v>
      </c>
      <c r="AA10" s="11" t="s">
        <v>89</v>
      </c>
      <c r="AB10" s="14" t="str">
        <f t="shared" si="2"/>
        <v>M4-NyO-46b-I-1</v>
      </c>
      <c r="AC10" s="14" t="str">
        <f t="shared" si="3"/>
        <v>M4-NyO-46b-I-1-BR</v>
      </c>
      <c r="AD10" s="14"/>
      <c r="AE10" s="14"/>
      <c r="AF10" s="16" t="s">
        <v>46</v>
      </c>
      <c r="AG10" s="7" t="s">
        <v>47</v>
      </c>
    </row>
    <row r="11" ht="75.0" customHeight="1">
      <c r="A11" s="9" t="s">
        <v>81</v>
      </c>
      <c r="B11" s="8" t="s">
        <v>82</v>
      </c>
      <c r="C11" s="9" t="s">
        <v>48</v>
      </c>
      <c r="D11" s="10" t="s">
        <v>35</v>
      </c>
      <c r="E11" s="9"/>
      <c r="F11" s="11" t="s">
        <v>90</v>
      </c>
      <c r="G11" s="11" t="s">
        <v>91</v>
      </c>
      <c r="H11" s="12"/>
      <c r="I11" s="9" t="s">
        <v>37</v>
      </c>
      <c r="J11" s="7" t="s">
        <v>92</v>
      </c>
      <c r="K11" s="11" t="s">
        <v>93</v>
      </c>
      <c r="L11" s="11" t="s">
        <v>94</v>
      </c>
      <c r="M11" s="9" t="s">
        <v>41</v>
      </c>
      <c r="N11" s="11" t="s">
        <v>87</v>
      </c>
      <c r="O11" s="11" t="s">
        <v>88</v>
      </c>
      <c r="P11" s="11"/>
      <c r="Q11" s="14"/>
      <c r="R11" s="13"/>
      <c r="S11" s="13"/>
      <c r="T11" s="13"/>
      <c r="U11" s="13"/>
      <c r="V11" s="13"/>
      <c r="W11" s="13"/>
      <c r="X11" s="15"/>
      <c r="Y11" s="9" t="s">
        <v>44</v>
      </c>
      <c r="Z11" s="13" t="str">
        <f t="shared" si="1"/>
        <v>{"id":"M4-NyO-46b-E-1-BR","stimulus":"&lt;p&gt;Escreva esse número usando algarismos.&lt;/p&gt;","template":"&lt;p&gt;{{T1}}: {{response}}&lt;/p&gt;","hint":"&lt;p&gt;O valor de cada algarismo é posicional, ou seja, depende do lugar que ele ocupa no número.&lt;/p&gt;","feedback":"&lt;p&gt;O valor de cada algarismo é posicional, ou seja, depende do lugar que ele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{{T5}}&lt;/p&gt;","seed":{"parameters":[{"name":"Q1","label":null,"min":1000,"max":9999,"step":1}],"calculated":[{"name":"T1","label":"{{function}}","function":"Lemonlib.numToWords({{Q1}}, 'pt')[0].toUpperCase() + Lemonlib.numToWords({{Q1}}, 'pt').slice(1,)","temp":true},{"name":"A1","label":"{{function}}","function":"{{Q1}}"},{"name":"T2","label":"{{function}}","function":"math.floor({{Q1}}/1000)","temp":true},{"name":"T3","label":"{{function}}","function":"math.floor({{Q1}}/100)-math.floor({{Q1}}/1000)*10","temp":true},{"name":"T4","label":"{{function}}","function":"math.floor({{Q1}}/10)-math.floor({{Q1}}/100)*10","temp":true},{"name":"T5","label":"{{function}}","function":"{{Q1}}-math.floor({{Q1}}/10)*10","temp":true},{"name":"T7","label":"{{function}}","function":"{{T2}}*1000","temp":true},{"name":"T8","label":"{{function}}","function":"{{T3}}*100","temp":true},{"name":"T9","label":"{{function}}","function":"{{T4}}*10","temp":true}],"uniques":true},"algorithm":{"name":"calculateOperation","params":{"method":"equivLiteral","keyboard":"NUMERICAL"}}}</v>
      </c>
      <c r="AA11" s="11" t="s">
        <v>95</v>
      </c>
      <c r="AB11" s="14" t="str">
        <f t="shared" si="2"/>
        <v>M4-NyO-46b-E-1</v>
      </c>
      <c r="AC11" s="14" t="str">
        <f t="shared" si="3"/>
        <v>M4-NyO-46b-E-1-BR</v>
      </c>
      <c r="AD11" s="14"/>
      <c r="AE11" s="14"/>
      <c r="AF11" s="16" t="s">
        <v>46</v>
      </c>
      <c r="AG11" s="7" t="s">
        <v>47</v>
      </c>
    </row>
    <row r="12" ht="75.0" customHeight="1">
      <c r="A12" s="9" t="s">
        <v>81</v>
      </c>
      <c r="B12" s="8" t="s">
        <v>82</v>
      </c>
      <c r="C12" s="9" t="s">
        <v>67</v>
      </c>
      <c r="D12" s="10" t="s">
        <v>35</v>
      </c>
      <c r="E12" s="9"/>
      <c r="F12" s="11" t="s">
        <v>96</v>
      </c>
      <c r="G12" s="11" t="s">
        <v>97</v>
      </c>
      <c r="H12" s="12"/>
      <c r="I12" s="9" t="s">
        <v>37</v>
      </c>
      <c r="J12" s="7" t="s">
        <v>92</v>
      </c>
      <c r="K12" s="11" t="s">
        <v>93</v>
      </c>
      <c r="L12" s="11" t="s">
        <v>98</v>
      </c>
      <c r="M12" s="9" t="s">
        <v>41</v>
      </c>
      <c r="N12" s="11" t="s">
        <v>87</v>
      </c>
      <c r="O12" s="11" t="s">
        <v>88</v>
      </c>
      <c r="P12" s="12"/>
      <c r="Q12" s="14"/>
      <c r="R12" s="13"/>
      <c r="S12" s="13"/>
      <c r="T12" s="13"/>
      <c r="U12" s="13"/>
      <c r="V12" s="13"/>
      <c r="W12" s="13"/>
      <c r="X12" s="15"/>
      <c r="Y12" s="9" t="s">
        <v>44</v>
      </c>
      <c r="Z12" s="13" t="str">
        <f t="shared" si="1"/>
        <v>{"id":"M4-NyO-46b-A-1-BR","stimulus":"&lt;p&gt;O número de espécimes de plantas em uma reserva natural é {{T1}}. Escreva esse número usando algarismos.&lt;/p&gt;","template":"&lt;p&gt;Na reserva há {{response}} plantas.&lt;/p&gt;","hint":"&lt;p&gt;O valor de cada algarismo é posicional, ou seja, depende do lugar que ele ocupa no número.&lt;/p&gt;","feedback":"&lt;p&gt;O valor de cada algarismo é posicional, ou seja, depende do lugar que ele ocupa no número.&lt;/p&gt;&lt;table style=\"width: 100%;\"&gt;&lt;tbody&gt;&lt;tr&gt;&lt;td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{{T5}}&lt;/p&gt;","seed":{"parameters":[{"name":"Q1","label":null,"min":1000,"max":9999,"step":1}],"calculated":[{"name":"T1","label":"{{function}}","function":"Lemonlib.numToWords({{Q1}}, 'pt')","temp":true},{"name":"A1","label":"{{function}}","function":"{{Q1}}"},{"name":"T2","label":"{{function}}","function":"math.floor({{Q1}}/1000)","temp":true},{"name":"T3","label":"{{function}}","function":"math.floor({{Q1}}/100)-math.floor({{Q1}}/1000)*10","temp":true},{"name":"T4","label":"{{function}}","function":"math.floor({{Q1}}/10)-math.floor({{Q1}}/100)*10","temp":true},{"name":"T5","label":"{{function}}","function":"{{Q1}}-math.floor({{Q1}}/10)*10","temp":true},{"name":"T7","label":"{{function}}","function":"{{T2}}*1000","temp":true},{"name":"T8","label":"{{function}}","function":"{{T3}}*100","temp":true},{"name":"T9","label":"{{function}}","function":"{{T4}}*10","temp":true}],"uniques":true},"algorithm":{"name":"calculateOperation","params":{"method":"equivLiteral","keyboard":"NUMERICAL"}}}</v>
      </c>
      <c r="AA12" s="11" t="s">
        <v>99</v>
      </c>
      <c r="AB12" s="14" t="str">
        <f t="shared" si="2"/>
        <v>M4-NyO-46b-A-1</v>
      </c>
      <c r="AC12" s="14" t="str">
        <f t="shared" si="3"/>
        <v>M4-NyO-46b-A-1-BR</v>
      </c>
      <c r="AD12" s="14"/>
      <c r="AE12" s="14"/>
      <c r="AF12" s="16" t="s">
        <v>46</v>
      </c>
      <c r="AG12" s="7" t="s">
        <v>47</v>
      </c>
    </row>
    <row r="13" ht="75.0" customHeight="1">
      <c r="A13" s="9" t="s">
        <v>81</v>
      </c>
      <c r="B13" s="8" t="s">
        <v>82</v>
      </c>
      <c r="C13" s="9" t="s">
        <v>67</v>
      </c>
      <c r="D13" s="10" t="s">
        <v>35</v>
      </c>
      <c r="E13" s="9"/>
      <c r="F13" s="11" t="s">
        <v>100</v>
      </c>
      <c r="G13" s="11" t="s">
        <v>101</v>
      </c>
      <c r="H13" s="12"/>
      <c r="I13" s="9" t="s">
        <v>37</v>
      </c>
      <c r="J13" s="7" t="s">
        <v>92</v>
      </c>
      <c r="K13" s="11" t="s">
        <v>93</v>
      </c>
      <c r="L13" s="11" t="s">
        <v>98</v>
      </c>
      <c r="M13" s="9" t="s">
        <v>41</v>
      </c>
      <c r="N13" s="11" t="s">
        <v>87</v>
      </c>
      <c r="O13" s="11" t="s">
        <v>88</v>
      </c>
      <c r="P13" s="12"/>
      <c r="Q13" s="14"/>
      <c r="R13" s="13"/>
      <c r="S13" s="13"/>
      <c r="T13" s="13"/>
      <c r="U13" s="13"/>
      <c r="V13" s="13"/>
      <c r="W13" s="13"/>
      <c r="X13" s="15"/>
      <c r="Y13" s="9" t="s">
        <v>44</v>
      </c>
      <c r="Z13" s="13" t="str">
        <f t="shared" si="1"/>
        <v>{"id":"M4-NyO-46b-A-2-BR","stimulus":"&lt;p&gt;A quantidade em quilogramas de carvão extraídos de uma mina a cada ano é de {{T1}}. Escreva esse número usando algarismos.&lt;/p&gt;","template":"&lt;p&gt;São extraídos {{response}} kg de carvão por ano.&lt;/p&gt;","hint":"&lt;p&gt;O valor de cada algarismo é posicional, ou seja, depende do lugar que ele ocupa no número.&lt;/p&gt;","feedback":"&lt;p&gt;O valor de cada algarismo é posicional, ou seja, depende do lugar que ele ocupa no número.&lt;/p&gt;&lt;table style=\"width: 100%;\"&gt;&lt;tbody&gt;&lt;tr&gt;&lt;td style=\"width: 20.0000%;background-color:#72D2CD;\"&gt;&lt;div style=\"text-align: center;\"&gt;&lt;strong&gt;&lt;span style=\"color: rgb(255, 255, 255);\"&gt;UM&lt;/span&gt;&lt;/strong&gt;&lt;/div&gt;&lt;/td&gt;&lt;td style=\"width: 20.0000%;background-color:#72D2CD;\"&gt;&lt;div style=\"text-align: center;\"&gt;&lt;strong&gt;&lt;span style=\"color: rgb(255, 255, 255);\"&gt;C&lt;/span&gt;&lt;/strong&gt;&lt;/div&gt;&lt;/td&gt;&lt;td style=\"width: 20.0000%;background-color:#72D2CD;\"&gt;&lt;div style=\"text-align: center;\"&gt;&lt;strong&gt;&lt;span style=\"color: rgb(255, 255, 255);\"&gt;D&lt;/span&gt;&lt;/strong&gt;&lt;/div&gt;&lt;/td&gt;&lt;td style=\"width: 20.0000%;background-color:#72D2CD;\"&gt;&lt;div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{{T5}}&lt;/p&gt;","seed":{"parameters":[{"name":"Q1","label":null,"min":1000,"max":9999,"step":1}],"calculated":[{"name":"T1","label":"{{function}}","function":"Lemonlib.numToWords({{Q1}}, 'pt')","temp":true},{"name":"A1","label":"{{function}}","function":"{{Q1}}"},{"name":"T2","label":"{{function}}","function":"math.floor({{Q1}}/1000)","temp":true},{"name":"T3","label":"{{function}}","function":"math.floor({{Q1}}/100)-math.floor({{Q1}}/1000)*10","temp":true},{"name":"T4","label":"{{function}}","function":"math.floor({{Q1}}/10)-math.floor({{Q1}}/100)*10","temp":true},{"name":"T5","label":"{{function}}","function":"{{Q1}}-math.floor({{Q1}}/10)*10","temp":true},{"name":"T7","label":"{{function}}","function":"{{T2}}*1000","temp":true},{"name":"T8","label":"{{function}}","function":"{{T3}}*100","temp":true},{"name":"T9","label":"{{function}}","function":"{{T4}}*10","temp":true}],"uniques":true},"algorithm":{"name":"calculateOperation","params":{"method":"equivLiteral","keyboard":"NUMERICAL"}}}</v>
      </c>
      <c r="AA13" s="11" t="s">
        <v>102</v>
      </c>
      <c r="AB13" s="14" t="str">
        <f t="shared" si="2"/>
        <v>M4-NyO-46b-A-2</v>
      </c>
      <c r="AC13" s="14" t="str">
        <f t="shared" si="3"/>
        <v>M4-NyO-46b-A-2-BR</v>
      </c>
      <c r="AD13" s="14"/>
      <c r="AE13" s="14"/>
      <c r="AF13" s="16" t="s">
        <v>46</v>
      </c>
      <c r="AG13" s="7" t="s">
        <v>47</v>
      </c>
    </row>
    <row r="14" ht="75.0" customHeight="1">
      <c r="A14" s="9" t="s">
        <v>81</v>
      </c>
      <c r="B14" s="8" t="s">
        <v>82</v>
      </c>
      <c r="C14" s="9" t="s">
        <v>67</v>
      </c>
      <c r="D14" s="10" t="s">
        <v>35</v>
      </c>
      <c r="E14" s="9"/>
      <c r="F14" s="11" t="s">
        <v>103</v>
      </c>
      <c r="G14" s="11" t="s">
        <v>104</v>
      </c>
      <c r="H14" s="12"/>
      <c r="I14" s="9" t="s">
        <v>37</v>
      </c>
      <c r="J14" s="7" t="s">
        <v>92</v>
      </c>
      <c r="K14" s="11" t="s">
        <v>93</v>
      </c>
      <c r="L14" s="11" t="s">
        <v>98</v>
      </c>
      <c r="M14" s="9" t="s">
        <v>41</v>
      </c>
      <c r="N14" s="11" t="s">
        <v>87</v>
      </c>
      <c r="O14" s="11" t="s">
        <v>88</v>
      </c>
      <c r="P14" s="12"/>
      <c r="Q14" s="14"/>
      <c r="R14" s="13"/>
      <c r="S14" s="13"/>
      <c r="T14" s="13"/>
      <c r="U14" s="13"/>
      <c r="V14" s="13"/>
      <c r="W14" s="13"/>
      <c r="X14" s="15"/>
      <c r="Y14" s="9" t="s">
        <v>44</v>
      </c>
      <c r="Z14" s="13" t="str">
        <f t="shared" si="1"/>
        <v>{"id":"M4-NyO-46b-A-3-BR","stimulus":"&lt;p&gt;{{T1}}, esta é a soma de dinheiro que uma ONG arrecadou para ajudar uma escola em uma comunidade carente. Escreva esse número usando algarismos.&lt;/p&gt;","template":"&lt;p&gt;A ONG arrecadou {{response}} reais.&lt;/p&gt;","hint":"&lt;p&gt;O valor de cada algarismo é posicional, ou seja, depende do lugar que ele ocupa no número.&lt;/p&gt;","feedback":"&lt;p&gt;O valor de cada algarismo é posicional, ou seja, depende do lugar que ele ocupa no número.&lt;/p&gt;&lt;table style=\"width: 100%;\"&gt;&lt;tbody&gt;&lt;tr&gt;&lt;td style=\"width: 20.0000%;background-color:#C77CB7;\"&gt;&lt;div style=\"text-align: center;\"&gt;&lt;strong&gt;&lt;span style=\"color: rgb(255, 255, 255);\"&gt;UM&lt;/span&gt;&lt;/strong&gt;&lt;/div&gt;&lt;/td&gt;&lt;td style=\"width: 20.0000%;background-color:#C77CB7;\"&gt;&lt;div style=\"text-align: center;\"&gt;&lt;strong&gt;&lt;span style=\"color: rgb(255, 255, 255);\"&gt;C&lt;/span&gt;&lt;/strong&gt;&lt;/div&gt;&lt;/td&gt;&lt;td style=\"width: 20.0000%;background-color:#C77CB7;\"&gt;&lt;div style=\"text-align: center;\"&gt;&lt;strong&gt;&lt;span style=\"color: rgb(255, 255, 255);\"&gt;D&lt;/span&gt;&lt;/strong&gt;&lt;/div&gt;&lt;/td&gt;&lt;td style=\"width: 20.0000%;background-color:#C77CB7;\"&gt;&lt;div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{{T5}}&lt;/p&gt;","seed":{"parameters":[{"name":"Q1","label":null,"min":1000,"max":9999,"step":1}],"calculated":[{"name":"T1","label":"{{function}}","function":"Lemonlib.numToWords({{Q1}}, 'pt')[0].toUpperCase() + Lemonlib.numToWords({{Q1}}, 'pt').slice(1,)","temp":true},{"name":"A1","label":"{{function}}","function":"{{Q1}}"},{"name":"T2","label":"{{function}}","function":"math.floor({{Q1}}/1000)","temp":true},{"name":"T3","label":"{{function}}","function":"math.floor({{Q1}}/100)-math.floor({{Q1}}/1000)*10","temp":true},{"name":"T4","label":"{{function}}","function":"math.floor({{Q1}}/10)-math.floor({{Q1}}/100)*10","temp":true},{"name":"T5","label":"{{function}}","function":"{{Q1}}-math.floor({{Q1}}/10)*10","temp":true},{"name":"T7","label":"{{function}}","function":"{{T2}}*1000","temp":true},{"name":"T8","label":"{{function}}","function":"{{T3}}*100","temp":true},{"name":"T9","label":"{{function}}","function":"{{T4}}*10","temp":true}],"uniques":true},"algorithm":{"name":"calculateOperation","params":{"method":"equivLiteral","keyboard":"NUMERICAL"}}}</v>
      </c>
      <c r="AA14" s="11" t="s">
        <v>105</v>
      </c>
      <c r="AB14" s="14" t="str">
        <f t="shared" si="2"/>
        <v>M4-NyO-46b-A-3</v>
      </c>
      <c r="AC14" s="14" t="str">
        <f t="shared" si="3"/>
        <v>M4-NyO-46b-A-3-BR</v>
      </c>
      <c r="AD14" s="14"/>
      <c r="AE14" s="14"/>
      <c r="AF14" s="16" t="s">
        <v>46</v>
      </c>
      <c r="AG14" s="7" t="s">
        <v>47</v>
      </c>
    </row>
    <row r="15" ht="75.0" customHeight="1">
      <c r="A15" s="9" t="s">
        <v>106</v>
      </c>
      <c r="B15" s="8" t="s">
        <v>107</v>
      </c>
      <c r="C15" s="9" t="s">
        <v>34</v>
      </c>
      <c r="D15" s="10" t="s">
        <v>35</v>
      </c>
      <c r="E15" s="9"/>
      <c r="F15" s="11" t="s">
        <v>108</v>
      </c>
      <c r="G15" s="12" t="s">
        <v>109</v>
      </c>
      <c r="H15" s="12"/>
      <c r="I15" s="9" t="s">
        <v>37</v>
      </c>
      <c r="J15" s="9" t="s">
        <v>110</v>
      </c>
      <c r="K15" s="12" t="s">
        <v>111</v>
      </c>
      <c r="L15" s="12" t="s">
        <v>112</v>
      </c>
      <c r="M15" s="9" t="s">
        <v>41</v>
      </c>
      <c r="N15" s="11" t="s">
        <v>113</v>
      </c>
      <c r="O15" s="11" t="s">
        <v>114</v>
      </c>
      <c r="P15" s="13"/>
      <c r="Q15" s="14"/>
      <c r="R15" s="13"/>
      <c r="S15" s="13"/>
      <c r="T15" s="13"/>
      <c r="U15" s="13"/>
      <c r="V15" s="13"/>
      <c r="W15" s="13"/>
      <c r="X15" s="15"/>
      <c r="Y15" s="9" t="s">
        <v>44</v>
      </c>
      <c r="Z15" s="13" t="str">
        <f t="shared" si="1"/>
        <v>{"id":"M4-NyO-46c-I-1-BR","stimulus":"&lt;p&gt;Indique se as decomposições a seguir estão corretas ou incorretas.&lt;/p&gt;","hint":"&lt;p&gt;Um número pode ser decomposto como a soma de seus algarismos multiplicados por 1, 10, 100, &lt;span class=\"no-break\"&gt;1000&lt;/span&gt; ou &lt;span class=\"no-break\"&gt; 10 000,&lt;/span&gt; de acordo com a posição que o algarismo ocupa no número.&lt;/p&gt;","feedback":"&lt;p&gt;Um número pode ser decomposto como a soma de seus algarismos multiplicados por 1, 10, 100, &lt;span class=\"no-break\"&gt;1000&lt;/span&gt; ou &lt;span class=\"no-break\"&gt; 10 000,&lt;/span&gt; de acordo com a posição que o algarismo ocupa no número.&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function}}","function":"{{Q1}}{{Q2}} {{Q3}}{{Q4}}0 = {{Q1}} × 10 000 + {{Q2}} × 1 000 + {{Q3}} × 100 + {{Q4}} × 10"},{"name":"A2","label":"{{function}}","function":"{{Q3}}{{Q5}} 0{{Q7}}0 = {{Q3}} × 10 000 + {{Q5}} × 1 000 + {{Q7}} × 10"},{"name":"A3","label":"{{function}}","function":"{{Q4}}0 {{Q1}}00 = {{Q4}} × 10 000 + {{Q1}} × 100"},{"name":"A4","label":"{{function}}","function":"{{Q2}}{{Q8}} {{Q3}}{{Q7}}0 = {{Q2}} × 10 000 + {{Q8}} × 1 000 + {{Q3}} × 100","incorrect":true,"feedback":"&lt;p&gt;A decomposição correta é:&lt;/p&gt;&lt;p&gt;{{Q2}}{{Q8}} {{Q3}}{{Q7}}0 = {{Q2}} × &lt;span class=\"no-break\"&gt;10 000&lt;/span&gt; + {{Q8}} × 1 000 + {{Q3}} × 100 + {{Q7}} × 10&lt;/p&gt;"},{"name":"A5","label":"{{function}}","function":"{{Q5}}0 {{Q6}}0{{Q7}} = {{Q5}} × 10 000 + {{Q6}} × 10 000 + {{Q7}} × 10 000","incorrect":true,"feedback":"&lt;p&gt;A decomposição correta é:&lt;/p&gt;&lt;p&gt;{{Q5}}0 {{Q6}}0{{Q7}} = {{Q5}} × &lt;span class=\"no-break\"&gt;10 000&lt;/span&gt; + {{Q6}} × 100 + {{Q7}}&lt;/p&gt;"},{"name":"A6","label":"{{function}}","function":"{{Q6}}{{Q8}} {{Q4}}0{{Q8}} = {{Q6}} × 10 000 + {{Q8}} × 1 000 + {{Q4}} × 100 + {{Q8}} × 10","incorrect":true,"feedback":"&lt;p&gt;A decomposição correta é:&lt;/p&gt;&lt;p&gt;{{Q6}}{{Q8}} {{Q4}}0{{Q8}} = {{Q6}} × &lt;span class=\"no-break\"&gt;10 000&lt;/span&gt; + {{Q8}} × &lt;span class=\"no-break\"&gt;1 000&lt;/span&gt; + {{Q4}} × 100 + {{Q8}}&lt;/p&gt;"}],"uniques":true},"algorithm":{"name":"trueFalse","template":"Choice matrix – inline","params":{"countCorrect":2,"countIncorrect":1,"showCheckIcon":false,"options":["Correta","Incorreta"]}}}</v>
      </c>
      <c r="AA15" s="11" t="s">
        <v>115</v>
      </c>
      <c r="AB15" s="14" t="str">
        <f t="shared" si="2"/>
        <v>M4-NyO-46c-I-1</v>
      </c>
      <c r="AC15" s="14" t="str">
        <f t="shared" si="3"/>
        <v>M4-NyO-46c-I-1-BR</v>
      </c>
      <c r="AD15" s="14"/>
      <c r="AE15" s="14"/>
      <c r="AF15" s="16" t="s">
        <v>46</v>
      </c>
      <c r="AG15" s="7" t="s">
        <v>47</v>
      </c>
    </row>
    <row r="16" ht="75.0" customHeight="1">
      <c r="A16" s="9" t="s">
        <v>106</v>
      </c>
      <c r="B16" s="8" t="s">
        <v>107</v>
      </c>
      <c r="C16" s="9" t="s">
        <v>48</v>
      </c>
      <c r="D16" s="10" t="s">
        <v>35</v>
      </c>
      <c r="E16" s="9"/>
      <c r="F16" s="11" t="s">
        <v>116</v>
      </c>
      <c r="G16" s="12" t="s">
        <v>109</v>
      </c>
      <c r="H16" s="12"/>
      <c r="I16" s="9" t="s">
        <v>37</v>
      </c>
      <c r="J16" s="9" t="s">
        <v>92</v>
      </c>
      <c r="K16" s="11" t="s">
        <v>117</v>
      </c>
      <c r="L16" s="20" t="s">
        <v>118</v>
      </c>
      <c r="M16" s="9" t="s">
        <v>41</v>
      </c>
      <c r="N16" s="11" t="s">
        <v>119</v>
      </c>
      <c r="O16" s="11" t="s">
        <v>119</v>
      </c>
      <c r="P16" s="13"/>
      <c r="Q16" s="14"/>
      <c r="R16" s="13"/>
      <c r="S16" s="13"/>
      <c r="T16" s="13"/>
      <c r="U16" s="13"/>
      <c r="V16" s="13"/>
      <c r="W16" s="13"/>
      <c r="X16" s="15"/>
      <c r="Y16" s="9" t="s">
        <v>44</v>
      </c>
      <c r="Z16" s="13" t="str">
        <f t="shared" si="1"/>
        <v>{"id":"M4-NyO-46c-E-1-BR","stimulus":"&lt;p&gt;Decomponha este número seguindo o exemplo: 45 = 4 × 10 + 5.&lt;/p&gt;","template":"&lt;p style=\"text-align: center\"&gt;{{T1}} = {{response}}&lt;/p&gt;","hint":"&lt;p&gt;Um número pode ser decomposto como a soma de seus algarismos multiplicados por 1, 10, 100 ou 1000, dependendo da posição que o algarismo ocupa no número.&lt;/p&gt;","feedback":"&lt;p&gt;Um número pode ser decomposto como a soma de seus algarismos multiplicados por 1, 10, 100 ou 1000, dependendo da posição que o algarismo ocupa no número.&lt;/p&gt;","seed":{"parameters":[{"name":"Q1","label":null,"min":1,"max":9,"step":1},{"name":"Q2","label":null,"min":1,"max":9,"step":1},{"name":"Q3","label":null,"min":1,"max":9,"step":1},{"name":"Q4","label":null,"min":1,"max":9,"step":1}],"calculated":[{"name":"T1","label":"{{function}}","function":"{{Q1}}*1000 + {{Q2}}*100 + {{Q3}}*10+{{Q4}}","temp":true},{"name":"A1","label":"{{function}}","function":"{{Q1}}\\times1000+{{Q2}}\\times100+{{Q3}}\\times10+{{Q4}}"}],"uniques":true},"algorithm":{"name":"calculateOperation","params":{"method":"equivLiteral","keyboard":"INTERMEDIATE"}}}</v>
      </c>
      <c r="AA16" s="11" t="s">
        <v>120</v>
      </c>
      <c r="AB16" s="14" t="str">
        <f t="shared" si="2"/>
        <v>M4-NyO-46c-E-1</v>
      </c>
      <c r="AC16" s="14" t="str">
        <f t="shared" si="3"/>
        <v>M4-NyO-46c-E-1-BR</v>
      </c>
      <c r="AD16" s="14"/>
      <c r="AE16" s="14"/>
      <c r="AF16" s="16" t="s">
        <v>46</v>
      </c>
      <c r="AG16" s="7" t="s">
        <v>47</v>
      </c>
    </row>
    <row r="17" ht="75.0" customHeight="1">
      <c r="A17" s="9" t="s">
        <v>106</v>
      </c>
      <c r="B17" s="8" t="s">
        <v>107</v>
      </c>
      <c r="C17" s="9" t="s">
        <v>67</v>
      </c>
      <c r="D17" s="10" t="s">
        <v>35</v>
      </c>
      <c r="E17" s="9"/>
      <c r="F17" s="11" t="s">
        <v>121</v>
      </c>
      <c r="G17" s="12" t="s">
        <v>109</v>
      </c>
      <c r="H17" s="12"/>
      <c r="I17" s="9" t="s">
        <v>37</v>
      </c>
      <c r="J17" s="9" t="s">
        <v>92</v>
      </c>
      <c r="K17" s="11" t="s">
        <v>117</v>
      </c>
      <c r="L17" s="20" t="s">
        <v>118</v>
      </c>
      <c r="M17" s="9" t="s">
        <v>41</v>
      </c>
      <c r="N17" s="11" t="s">
        <v>119</v>
      </c>
      <c r="O17" s="11" t="s">
        <v>119</v>
      </c>
      <c r="P17" s="13"/>
      <c r="Q17" s="14"/>
      <c r="R17" s="13"/>
      <c r="S17" s="13"/>
      <c r="T17" s="13"/>
      <c r="U17" s="13"/>
      <c r="V17" s="13"/>
      <c r="W17" s="13"/>
      <c r="X17" s="15"/>
      <c r="Y17" s="9" t="s">
        <v>44</v>
      </c>
      <c r="Z17" s="13" t="str">
        <f t="shared" si="1"/>
        <v>{"id":"M4-NyO-46c-A-1-BR","stimulus":"&lt;p&gt;Uma editora tem um total de {{T1}} livros em seu catálogo. Decomponha este número seguindo o exemplo: 34 = 3 × 10 + 4.&lt;/p&gt;","template":"&lt;p style=\"text-align: center\"&gt;{{T1}} = {{response}}&lt;/p&gt;","hint":"&lt;p&gt;Um número pode ser decomposto como a soma de seus algarismos multiplicados por 1, 10, 100 ou 1000, dependendo da posição que o algarismo ocupa no número.&lt;/p&gt;","feedback":"&lt;p&gt;Um número pode ser decomposto como a soma de seus algarismos multiplicados por 1, 10, 100 ou 1000, dependendo da posição que o algarismo ocupa no número.&lt;/p&gt;","seed":{"parameters":[{"name":"Q1","label":null,"min":1,"max":9,"step":1},{"name":"Q2","label":null,"min":1,"max":9,"step":1},{"name":"Q3","label":null,"min":1,"max":9,"step":1},{"name":"Q4","label":null,"min":1,"max":9,"step":1}],"calculated":[{"name":"T1","label":"{{function}}","function":"{{Q1}}*1000 + {{Q2}}*100 + {{Q3}}*10+{{Q4}}","temp":true},{"name":"A1","label":"{{function}}","function":"{{Q1}}\\times1000+{{Q2}}\\times100+{{Q3}}\\times10+{{Q4}}"}],"uniques":true},"algorithm":{"name":"calculateOperation","params":{"method":"equivLiteral","keyboard":"INTERMEDIATE"}}}</v>
      </c>
      <c r="AA17" s="11" t="s">
        <v>122</v>
      </c>
      <c r="AB17" s="14" t="str">
        <f t="shared" si="2"/>
        <v>M4-NyO-46c-A-1</v>
      </c>
      <c r="AC17" s="14" t="str">
        <f t="shared" si="3"/>
        <v>M4-NyO-46c-A-1-BR</v>
      </c>
      <c r="AD17" s="14"/>
      <c r="AE17" s="14"/>
      <c r="AF17" s="16" t="s">
        <v>46</v>
      </c>
      <c r="AG17" s="7" t="s">
        <v>47</v>
      </c>
    </row>
    <row r="18" ht="75.0" customHeight="1">
      <c r="A18" s="9" t="s">
        <v>106</v>
      </c>
      <c r="B18" s="8" t="s">
        <v>107</v>
      </c>
      <c r="C18" s="9" t="s">
        <v>67</v>
      </c>
      <c r="D18" s="10" t="s">
        <v>35</v>
      </c>
      <c r="E18" s="9"/>
      <c r="F18" s="11" t="s">
        <v>123</v>
      </c>
      <c r="G18" s="12" t="s">
        <v>109</v>
      </c>
      <c r="H18" s="12"/>
      <c r="I18" s="9" t="s">
        <v>37</v>
      </c>
      <c r="J18" s="9" t="s">
        <v>92</v>
      </c>
      <c r="K18" s="11" t="s">
        <v>117</v>
      </c>
      <c r="L18" s="20" t="s">
        <v>118</v>
      </c>
      <c r="M18" s="9" t="s">
        <v>41</v>
      </c>
      <c r="N18" s="11" t="s">
        <v>119</v>
      </c>
      <c r="O18" s="11" t="s">
        <v>119</v>
      </c>
      <c r="P18" s="13"/>
      <c r="Q18" s="14"/>
      <c r="R18" s="13"/>
      <c r="S18" s="13"/>
      <c r="T18" s="13"/>
      <c r="U18" s="13"/>
      <c r="V18" s="13"/>
      <c r="W18" s="13"/>
      <c r="X18" s="15"/>
      <c r="Y18" s="9" t="s">
        <v>44</v>
      </c>
      <c r="Z18" s="13" t="str">
        <f t="shared" si="1"/>
        <v>{"id":"M4-NyO-46c-A-2-BR","stimulus":"&lt;p&gt;Uma cidade reciclou {{T1}} baterias este mês para combater a poluição ambiental. Decomponha o número de baterias seguindo este exemplo: 89 = 8 × 10 + 9.&lt;/p&gt;","template":"&lt;p style=\"text-align: center\"&gt;{{T1}} = {{response}}&lt;/p&gt;","hint":"&lt;p&gt;Um número pode ser decomposto como a soma de seus algarismos multiplicados por 1, 10, 100 ou 1000, dependendo da posição que o algarismo ocupa no número.&lt;/p&gt;","feedback":"&lt;p&gt;Um número pode ser decomposto como a soma de seus algarismos multiplicados por 1, 10, 100 ou 1000, dependendo da posição que o algarismo ocupa no número.&lt;/p&gt;","seed":{"parameters":[{"name":"Q1","label":null,"min":1,"max":9,"step":1},{"name":"Q2","label":null,"min":1,"max":9,"step":1},{"name":"Q3","label":null,"min":1,"max":9,"step":1},{"name":"Q4","label":null,"min":1,"max":9,"step":1}],"calculated":[{"name":"T1","label":"{{function}}","function":"{{Q1}}*1000 + {{Q2}}*100 + {{Q3}}*10+{{Q4}}","temp":true},{"name":"A1","label":"{{function}}","function":"{{Q1}}\\times1000+{{Q2}}\\times100+{{Q3}}\\times10+{{Q4}}"}],"uniques":true},"algorithm":{"name":"calculateOperation","params":{"method":"equivLiteral","keyboard":"INTERMEDIATE"}}}</v>
      </c>
      <c r="AA18" s="11" t="s">
        <v>124</v>
      </c>
      <c r="AB18" s="14" t="str">
        <f t="shared" si="2"/>
        <v>M4-NyO-46c-A-2</v>
      </c>
      <c r="AC18" s="14" t="str">
        <f t="shared" si="3"/>
        <v>M4-NyO-46c-A-2-BR</v>
      </c>
      <c r="AD18" s="14"/>
      <c r="AE18" s="14"/>
      <c r="AF18" s="16" t="s">
        <v>46</v>
      </c>
      <c r="AG18" s="7" t="s">
        <v>47</v>
      </c>
    </row>
    <row r="19" ht="75.0" customHeight="1">
      <c r="A19" s="9" t="s">
        <v>106</v>
      </c>
      <c r="B19" s="8" t="s">
        <v>107</v>
      </c>
      <c r="C19" s="9" t="s">
        <v>67</v>
      </c>
      <c r="D19" s="10" t="s">
        <v>35</v>
      </c>
      <c r="E19" s="9"/>
      <c r="F19" s="11" t="s">
        <v>125</v>
      </c>
      <c r="G19" s="12" t="s">
        <v>109</v>
      </c>
      <c r="H19" s="12"/>
      <c r="I19" s="9" t="s">
        <v>37</v>
      </c>
      <c r="J19" s="9" t="s">
        <v>92</v>
      </c>
      <c r="K19" s="11" t="s">
        <v>117</v>
      </c>
      <c r="L19" s="20" t="s">
        <v>118</v>
      </c>
      <c r="M19" s="9" t="s">
        <v>41</v>
      </c>
      <c r="N19" s="11" t="s">
        <v>119</v>
      </c>
      <c r="O19" s="11" t="s">
        <v>119</v>
      </c>
      <c r="P19" s="13"/>
      <c r="Q19" s="14"/>
      <c r="R19" s="13"/>
      <c r="S19" s="13"/>
      <c r="T19" s="13"/>
      <c r="U19" s="13"/>
      <c r="V19" s="13"/>
      <c r="W19" s="13"/>
      <c r="X19" s="15"/>
      <c r="Y19" s="9" t="s">
        <v>44</v>
      </c>
      <c r="Z19" s="13" t="str">
        <f t="shared" si="1"/>
        <v>{"id":"M4-NyO-46c-A-3-BR","stimulus":"&lt;p&gt;Uma cooperativa de agricultores envasilhou {{T1}} l de leite em uma semana. Decomponha este número seguindo o exemplo: 98= 9 × 10 + 8.&lt;/p&gt;","template":"&lt;p style=\"text-align: center\"&gt;{{T1}} = {{response}}&lt;/p&gt;","hint":"&lt;p&gt;Um número pode ser decomposto como a soma de seus algarismos multiplicados por 1, 10, 100 ou 1000, dependendo da posição que o algarismo ocupa no número.&lt;/p&gt;","feedback":"&lt;p&gt;Um número pode ser decomposto como a soma de seus algarismos multiplicados por 1, 10, 100 ou 1000, dependendo da posição que o algarismo ocupa no número.&lt;/p&gt;","seed":{"parameters":[{"name":"Q1","label":null,"min":1,"max":9,"step":1},{"name":"Q2","label":null,"min":1,"max":9,"step":1},{"name":"Q3","label":null,"min":1,"max":9,"step":1},{"name":"Q4","label":null,"min":1,"max":9,"step":1}],"calculated":[{"name":"T1","label":"{{function}}","function":"{{Q1}}*1000 + {{Q2}}*100 + {{Q3}}*10+{{Q4}}","temp":true},{"name":"A1","label":"{{function}}","function":"{{Q1}}\\times1000+{{Q2}}\\times100+{{Q3}}\\times10+{{Q4}}"}],"uniques":true},"algorithm":{"name":"calculateOperation","params":{"method":"equivLiteral","keyboard":"INTERMEDIATE"}}}</v>
      </c>
      <c r="AA19" s="11" t="s">
        <v>126</v>
      </c>
      <c r="AB19" s="14" t="str">
        <f t="shared" si="2"/>
        <v>M4-NyO-46c-A-3</v>
      </c>
      <c r="AC19" s="14" t="str">
        <f t="shared" si="3"/>
        <v>M4-NyO-46c-A-3-BR</v>
      </c>
      <c r="AD19" s="14"/>
      <c r="AE19" s="14"/>
      <c r="AF19" s="16" t="s">
        <v>46</v>
      </c>
      <c r="AG19" s="7" t="s">
        <v>47</v>
      </c>
    </row>
    <row r="20" ht="75.0" customHeight="1">
      <c r="A20" s="9" t="s">
        <v>127</v>
      </c>
      <c r="B20" s="8" t="s">
        <v>128</v>
      </c>
      <c r="C20" s="9" t="s">
        <v>34</v>
      </c>
      <c r="D20" s="10" t="s">
        <v>35</v>
      </c>
      <c r="E20" s="9"/>
      <c r="F20" s="11" t="s">
        <v>129</v>
      </c>
      <c r="G20" s="12"/>
      <c r="H20" s="12"/>
      <c r="I20" s="9" t="s">
        <v>37</v>
      </c>
      <c r="J20" s="9" t="s">
        <v>110</v>
      </c>
      <c r="K20" s="12" t="s">
        <v>130</v>
      </c>
      <c r="L20" s="12" t="s">
        <v>112</v>
      </c>
      <c r="M20" s="9" t="s">
        <v>41</v>
      </c>
      <c r="N20" s="12" t="s">
        <v>131</v>
      </c>
      <c r="O20" s="12" t="s">
        <v>132</v>
      </c>
      <c r="P20" s="13"/>
      <c r="Q20" s="14"/>
      <c r="R20" s="13"/>
      <c r="S20" s="13"/>
      <c r="T20" s="13"/>
      <c r="U20" s="13"/>
      <c r="V20" s="13"/>
      <c r="W20" s="13"/>
      <c r="X20" s="15"/>
      <c r="Y20" s="9" t="s">
        <v>44</v>
      </c>
      <c r="Z20" s="13" t="str">
        <f t="shared" si="1"/>
        <v>{"id":"M4-NyO-47a-I-1-BR","stimulus":"&lt;p&gt;Indique se essas comparações estão corretas ou incorretas.&lt;/p&gt;","hint":"&lt;p&gt;O símbolo &gt; significa &lt;i&gt;maior que&lt;/i&gt; e o símbolo &lt;, &lt;i&gt;menor que.&lt;/i&gt;&lt;/p&gt;","feedback":"&lt;p&gt;Um número é maior que outro (&gt;) quando seus algarismos da esquerda para a direita são maiores. E ao contrário, é menor que outro (&lt;) quando seus algarismos são menores.&lt;/p&gt;","seed":{"parameters":[{"name":"Q1","label":null,"min":7000,"max":7499,"step":1},{"name":"Q2","label":null,"min":7500,"max":7999,"step":1},{"name":"Q3","label":null,"min":1000,"max":1499,"step":1},{"name":"Q4","label":null,"min":1500,"max":1999,"step":1},{"name":"Q5","label":null,"min":1000,"max":4999,"step":1},{"name":"Q6","label":null,"min":5000,"max":9999,"step":1},{"name":"Q7","label":null,"min":1000,"max":3999,"step":1},{"name":"Q8","label":null,"min":4000,"max":9999,"step":1}],"calculated":[{"name":"A1","label":"{{Q1}} &lt; {{Q2}}"},{"name":"A2","label":"{{Q4}} &gt; {{Q3}}"},{"name":"A3","label":"{{Q5}} &lt; {{Q6}}"},{"name":"A4","label":"{{Q7}} &lt; {{Q8}}"},{"name":"A5","label":"{{Q2}} &lt; {{Q1}}","incorrect":true},{"name":"A6","label":"{{Q3}} &gt; {{Q4}}","incorrect":true},{"name":"A7","label":"{{Q6}} &lt; {{Q5}}","incorrect":true},{"name":"A8","label":"{{Q8}} &lt; {{Q7}}","incorrect":true}],"uniques":true},"algorithm":{"name":"trueFalse","template":"Choice matrix – inline","params":{"countCorrect":2,"countIncorrect":1,"showCheckIcon":false,"options":["Correta","Incorreta"]}}}</v>
      </c>
      <c r="AA20" s="12" t="s">
        <v>133</v>
      </c>
      <c r="AB20" s="14" t="str">
        <f t="shared" si="2"/>
        <v>M4-NyO-47a-I-1</v>
      </c>
      <c r="AC20" s="14" t="str">
        <f t="shared" si="3"/>
        <v>M4-NyO-47a-I-1-BR</v>
      </c>
      <c r="AD20" s="14"/>
      <c r="AE20" s="14"/>
      <c r="AF20" s="16" t="s">
        <v>46</v>
      </c>
      <c r="AG20" s="7" t="s">
        <v>47</v>
      </c>
    </row>
    <row r="21" ht="75.0" customHeight="1">
      <c r="A21" s="9" t="s">
        <v>127</v>
      </c>
      <c r="B21" s="8" t="s">
        <v>128</v>
      </c>
      <c r="C21" s="9" t="s">
        <v>48</v>
      </c>
      <c r="D21" s="10" t="s">
        <v>35</v>
      </c>
      <c r="E21" s="9"/>
      <c r="F21" s="12" t="s">
        <v>134</v>
      </c>
      <c r="G21" s="12" t="s">
        <v>135</v>
      </c>
      <c r="H21" s="12"/>
      <c r="I21" s="9" t="s">
        <v>37</v>
      </c>
      <c r="J21" s="9" t="s">
        <v>92</v>
      </c>
      <c r="K21" s="11" t="s">
        <v>136</v>
      </c>
      <c r="L21" s="12" t="s">
        <v>137</v>
      </c>
      <c r="M21" s="9" t="s">
        <v>41</v>
      </c>
      <c r="N21" s="11" t="s">
        <v>131</v>
      </c>
      <c r="O21" s="11" t="s">
        <v>138</v>
      </c>
      <c r="P21" s="13"/>
      <c r="Q21" s="14"/>
      <c r="R21" s="13"/>
      <c r="S21" s="13"/>
      <c r="T21" s="13"/>
      <c r="U21" s="13"/>
      <c r="V21" s="13"/>
      <c r="W21" s="13"/>
      <c r="X21" s="15"/>
      <c r="Y21" s="9" t="s">
        <v>44</v>
      </c>
      <c r="Z21" s="13" t="str">
        <f t="shared" si="1"/>
        <v>{"id":"M4-NyO-47a-E-1-BR","stimulus":"&lt;p&gt;Preencha as lacunas para ordenar esses números: {{Q1}}, {{Q2}} e {{Q3}}.&lt;/p&gt;","template":"&lt;div style=\"display:flex; justify-content:center;\"&gt;&lt;p&gt;{{response}} &gt; {{response}} &gt; {{response}}&lt;/p&gt;&lt;/div&gt;","hint":"&lt;p&gt;O símbolo &gt; significa &lt;i&gt;maior que&lt;/i&gt; e o símbolo &lt;, &lt;i&gt;menor que.&lt;/i&gt;&lt;/p&gt;","feedback":"&lt;p&gt;Se dois números tiverem a mesma quantidade de algarismos, deve-se compará-los começando pelos algarismos à esquerda. Se um dos dois tem mais algarismos que o outro, então esse número é o maior.&lt;/p&gt;","seed":{"parameters":[{"name":"Q1","label":null,"min":1000,"max":9999,"step":1},{"name":"Q2","label":null,"min":1000,"max":9999,"step":1},{"name":"Q3","label":null,"min":1000,"max":9999,"step":1}],"calculated":[{"name":"A1","label":"{{function}}","function":"math.max({{Q1}}, {{Q2}}, {{Q3}})"},{"name":"A2","label":"{{function}}","function":"{{Q1}}+{{Q2}}+{{Q3}}-math.max({{Q1}}, {{Q2}}, {{Q3}})-math.min({{Q1}}, {{Q2}}, {{Q3}})"},{"name":"A3","label":"{{function}}","function":"math.min({{Q1}}, {{Q2}}, {{Q3}})"}],"uniques":true},"algorithm":{"name":"calculateOperation","params":{"method":"equivLiteral","keyboard":"NUMERICAL"}}}</v>
      </c>
      <c r="AA21" s="11" t="s">
        <v>139</v>
      </c>
      <c r="AB21" s="14" t="str">
        <f t="shared" si="2"/>
        <v>M4-NyO-47a-E-1</v>
      </c>
      <c r="AC21" s="14" t="str">
        <f t="shared" si="3"/>
        <v>M4-NyO-47a-E-1-BR</v>
      </c>
      <c r="AD21" s="14"/>
      <c r="AE21" s="14"/>
      <c r="AF21" s="16" t="s">
        <v>46</v>
      </c>
      <c r="AG21" s="7" t="s">
        <v>47</v>
      </c>
    </row>
    <row r="22" ht="75.0" customHeight="1">
      <c r="A22" s="9" t="s">
        <v>127</v>
      </c>
      <c r="B22" s="8" t="s">
        <v>128</v>
      </c>
      <c r="C22" s="9" t="s">
        <v>67</v>
      </c>
      <c r="D22" s="10" t="s">
        <v>35</v>
      </c>
      <c r="E22" s="9"/>
      <c r="F22" s="11" t="s">
        <v>140</v>
      </c>
      <c r="G22" s="12" t="s">
        <v>135</v>
      </c>
      <c r="H22" s="12"/>
      <c r="I22" s="9" t="s">
        <v>37</v>
      </c>
      <c r="J22" s="9" t="s">
        <v>92</v>
      </c>
      <c r="K22" s="11" t="s">
        <v>136</v>
      </c>
      <c r="L22" s="12" t="s">
        <v>141</v>
      </c>
      <c r="M22" s="9" t="s">
        <v>41</v>
      </c>
      <c r="N22" s="11" t="s">
        <v>131</v>
      </c>
      <c r="O22" s="11" t="s">
        <v>138</v>
      </c>
      <c r="P22" s="13"/>
      <c r="Q22" s="14"/>
      <c r="R22" s="13"/>
      <c r="S22" s="13"/>
      <c r="T22" s="13"/>
      <c r="U22" s="13"/>
      <c r="V22" s="13"/>
      <c r="W22" s="13"/>
      <c r="X22" s="15"/>
      <c r="Y22" s="9" t="s">
        <v>44</v>
      </c>
      <c r="Z22" s="13" t="str">
        <f t="shared" si="1"/>
        <v>{"id":"M4-NyO-47a-A-1-BR","stimulus":"&lt;p&gt;O cantor mais reconhecido de uma gravadora vendeu {{Q1}} cópias de seu álbum, o segundo cantor vendeu, {{Q2}} e o terceiro, {{Q3}}. Preencha as lacunas para classificar as vendas.&lt;/p&gt;","template":"&lt;div style=\"display:flex; justify-content:center;\"&gt;&lt;p&gt;{{response}} &gt; {{response}} &gt; {{response}}&lt;/p&gt;&lt;/div&gt;","hint":"&lt;p&gt;O símbolo &gt; significa &lt;i&gt;maior que&lt;/i&gt; e o símbolo &lt;, &lt;i&gt;menor que.&lt;/i&gt;&lt;/p&gt;","feedback":"&lt;p&gt;Se dois números tiverem a mesma quantidade de algarismos, deve-se compará-los começando pelos algarismos à esquerda. Se um dos dois tem mais algarismos que o outro, então esse número é o maior.&lt;/p&gt;","seed":{"parameters":[{"name":"Q1","label":null,"min":1000,"max":9999,"step":1},{"name":"Q2","label":null,"min":1000,"max":9999,"step":1},{"name":"Q3","label":null,"min":1000,"max":9999,"step":1}],"calculated":[{"name":"A1","label":"{{function}}","function":"math.max({{Q1}}, {{Q2}}, {{Q3}})"},{"name":"A2","label":"{{function}}","function":"{{Q1}}+{{Q2}}+{{Q3}}-math.max({{Q1}}, {{Q2}}, {{Q3}})-math.min({{Q1}}, {{Q2}}, {{Q3}})"},{"name":"A3","label":"{{function}}","function":"math.min({{Q1}}, {{Q2}}, {{Q3}})"}],"uniques":true},"algorithm":{"name":"calculateOperation","params":{"method":"equivLiteral","keyboard":"NUMERICAL"}}}</v>
      </c>
      <c r="AA22" s="11" t="s">
        <v>142</v>
      </c>
      <c r="AB22" s="14" t="str">
        <f t="shared" si="2"/>
        <v>M4-NyO-47a-A-1</v>
      </c>
      <c r="AC22" s="14" t="str">
        <f t="shared" si="3"/>
        <v>M4-NyO-47a-A-1-BR</v>
      </c>
      <c r="AD22" s="14"/>
      <c r="AE22" s="14"/>
      <c r="AF22" s="16" t="s">
        <v>46</v>
      </c>
      <c r="AG22" s="7" t="s">
        <v>47</v>
      </c>
    </row>
    <row r="23" ht="75.0" customHeight="1">
      <c r="A23" s="9" t="s">
        <v>127</v>
      </c>
      <c r="B23" s="8" t="s">
        <v>128</v>
      </c>
      <c r="C23" s="9" t="s">
        <v>67</v>
      </c>
      <c r="D23" s="10" t="s">
        <v>35</v>
      </c>
      <c r="E23" s="9"/>
      <c r="F23" s="11" t="s">
        <v>143</v>
      </c>
      <c r="G23" s="12" t="s">
        <v>135</v>
      </c>
      <c r="H23" s="8"/>
      <c r="I23" s="19" t="s">
        <v>37</v>
      </c>
      <c r="J23" s="9" t="s">
        <v>92</v>
      </c>
      <c r="K23" s="11" t="s">
        <v>144</v>
      </c>
      <c r="L23" s="12" t="s">
        <v>141</v>
      </c>
      <c r="M23" s="19" t="s">
        <v>41</v>
      </c>
      <c r="N23" s="8" t="s">
        <v>131</v>
      </c>
      <c r="O23" s="8" t="s">
        <v>145</v>
      </c>
      <c r="P23" s="13"/>
      <c r="Q23" s="14"/>
      <c r="R23" s="13"/>
      <c r="S23" s="13"/>
      <c r="T23" s="13"/>
      <c r="U23" s="13"/>
      <c r="V23" s="13"/>
      <c r="W23" s="13"/>
      <c r="X23" s="15"/>
      <c r="Y23" s="9" t="s">
        <v>44</v>
      </c>
      <c r="Z23" s="13" t="str">
        <f t="shared" si="1"/>
        <v>{"id":"M4-NyO-47a-A-2-BR","stimulus":"&lt;p&gt;Durante os últimos anos, uma loja de calçados vendeu {{Q1}} sapatos {{Q4}}, {{Q2}} {{Q5}} e {{Q3}} {{Q6}}. A gerente da loja deseja saber qual cor de sapato vendeu mais e qual vendeu menos. Ajude-a completando as lacunas com o número das vendas de cada cor.&lt;/p&gt;","template":"&lt;div style=\"display:flex; justify-content:center;\"&gt;&lt;p&gt;{{response}} &gt; {{response}} &gt; {{response}}&lt;/p&gt;&lt;/div&gt;","hint":"&lt;p&gt;O símbolo &gt; significa &lt;i&gt;maior que&lt;/i&gt; e o símbolo &lt; significa &lt;i&gt;menor que.&lt;/i&gt;&lt;/p&gt;","feedback":"&lt;p&gt;Se dois números tiverem a mesma quantidade de algarismos, deve-se compará-los começando pelos algarismos à esquerda. Se um dos dois tem mais algarismos que o outro, então esse número é o maior.&lt;/p&gt;","seed":{"parameters":[{"name":"Q1","label":null,"min":1000,"max":9999,"step":1},{"name":"Q2","label":null,"min":1000,"max":9999,"step":1},{"name":"Q3","label":null,"min":1000,"max":9999,"step":1},{"name":"Q4","label":null,"list":["brancos","vermelhos","azuis","pretos","verdes"]},{"name":"Q5","label":null,"list":["brancos","vermelhos","azuis","pretos","verdes"]},{"name":"Q6","label":null,"list":["brancos","vermelhos","azuis","pretos","verdes"]}],"calculated":[{"name":"A1","label":"{{function}}","function":"math.max({{Q1}}, {{Q2}}, {{Q3}})"},{"name":"A2","label":"{{function}}","function":"{{Q1}}+{{Q2}}+{{Q3}}-math.max({{Q1}}, {{Q2}}, {{Q3}})-math.min({{Q1}}, {{Q2}}, {{Q3}})"},{"name":"A3","label":"{{function}}","function":"math.min({{Q1}}, {{Q2}}, {{Q3}})"}],"uniques":true},"algorithm":{"name":"calculateOperation","params":{"method":"equivLiteral","keyboard":"NUMERICAL"}}}</v>
      </c>
      <c r="AA23" s="11" t="s">
        <v>146</v>
      </c>
      <c r="AB23" s="14" t="str">
        <f t="shared" si="2"/>
        <v>M4-NyO-47a-A-2</v>
      </c>
      <c r="AC23" s="14" t="str">
        <f t="shared" si="3"/>
        <v>M4-NyO-47a-A-2-BR</v>
      </c>
      <c r="AD23" s="14"/>
      <c r="AE23" s="14"/>
      <c r="AF23" s="16" t="s">
        <v>46</v>
      </c>
      <c r="AG23" s="7" t="s">
        <v>47</v>
      </c>
    </row>
    <row r="24" ht="75.0" customHeight="1">
      <c r="A24" s="9" t="s">
        <v>127</v>
      </c>
      <c r="B24" s="8" t="s">
        <v>128</v>
      </c>
      <c r="C24" s="9" t="s">
        <v>67</v>
      </c>
      <c r="D24" s="10" t="s">
        <v>35</v>
      </c>
      <c r="E24" s="9"/>
      <c r="F24" s="11" t="s">
        <v>147</v>
      </c>
      <c r="G24" s="12" t="s">
        <v>148</v>
      </c>
      <c r="H24" s="12"/>
      <c r="I24" s="9"/>
      <c r="J24" s="9" t="s">
        <v>92</v>
      </c>
      <c r="K24" s="12" t="s">
        <v>149</v>
      </c>
      <c r="L24" s="12" t="s">
        <v>150</v>
      </c>
      <c r="M24" s="9" t="s">
        <v>41</v>
      </c>
      <c r="N24" s="12" t="s">
        <v>131</v>
      </c>
      <c r="O24" s="12" t="s">
        <v>145</v>
      </c>
      <c r="P24" s="13"/>
      <c r="Q24" s="14"/>
      <c r="R24" s="13"/>
      <c r="S24" s="13"/>
      <c r="T24" s="13"/>
      <c r="U24" s="13"/>
      <c r="V24" s="13"/>
      <c r="W24" s="13"/>
      <c r="X24" s="15"/>
      <c r="Y24" s="9" t="s">
        <v>44</v>
      </c>
      <c r="Z24" s="13" t="str">
        <f t="shared" si="1"/>
        <v>{"id":"M4-NyO-47a-A-3-BR","stimulus":"&lt;p&gt;Uma gráfica imprimiu {{Q3}} figurinhas de jogadores de futebol, {{Q1}} de jogadores de tênis e {{Q2}} de jogadores de basquete. Para saber de qual esporte foram impressas mais figurinhas, preencha as lacunas para ordenar as quantidades.&lt;/p&gt;","template":"&lt;div style=\"display:flex; justify-content:center;\"&gt;&lt;p&gt;{{response}} &lt; {{response}} &lt; {{response}}&lt;/p&gt;&lt;/div&gt;","hint":"&lt;p&gt;O símbolo &gt; significa &lt;i&gt;maior que&lt;/i&gt; e o símbolo &lt; significa &lt;i&gt;menor que.&lt;/i&gt;&lt;/p&gt;","feedback":"&lt;p&gt;Se dois números tiverem a mesma quantidade de algarismos, deve-se compará-los começando pelos algarismos à esquerda. Se um dos dois tem mais algarismos que o outro, então esse número é o maior.&lt;/p&gt;","seed":{"parameters":[{"name":"Q1","label":null,"min":1000,"max":9999,"step":1},{"name":"Q2","label":null,"min":1000,"max":9999,"step":1},{"name":"Q3","label":null,"min":1000,"max":9999,"step":1}],"calculated":[{"name":"A1","label":"{{function}}","function":"math.min({{Q1}}, {{Q2}}, {{Q3}})"},{"name":"A2","label":"{{function}}","function":"{{Q1}}+{{Q2}}+{{Q3}}-math.max({{Q1}}, {{Q2}}, {{Q3}})-math.min({{Q1}}, {{Q2}}, {{Q3}})"},{"name":"A3","label":"{{function}}","function":"math.max({{Q1}}, {{Q2}}, {{Q3}})"}],"uniques":true},"algorithm":{"name":"calculateOperation","params":{"method":"equivLiteral","keyboard":"NUMERICAL"}}}</v>
      </c>
      <c r="AA24" s="11" t="s">
        <v>151</v>
      </c>
      <c r="AB24" s="14" t="str">
        <f t="shared" si="2"/>
        <v>M4-NyO-47a-A-3</v>
      </c>
      <c r="AC24" s="14" t="str">
        <f t="shared" si="3"/>
        <v>M4-NyO-47a-A-3-BR</v>
      </c>
      <c r="AD24" s="14"/>
      <c r="AE24" s="14"/>
      <c r="AF24" s="16" t="s">
        <v>46</v>
      </c>
      <c r="AG24" s="7" t="s">
        <v>47</v>
      </c>
    </row>
    <row r="25" ht="75.0" customHeight="1">
      <c r="A25" s="9" t="s">
        <v>152</v>
      </c>
      <c r="B25" s="12" t="s">
        <v>153</v>
      </c>
      <c r="C25" s="9" t="s">
        <v>34</v>
      </c>
      <c r="D25" s="10" t="s">
        <v>35</v>
      </c>
      <c r="E25" s="9"/>
      <c r="F25" s="11" t="s">
        <v>154</v>
      </c>
      <c r="G25" s="12"/>
      <c r="H25" s="12"/>
      <c r="I25" s="9" t="s">
        <v>84</v>
      </c>
      <c r="J25" s="9" t="s">
        <v>155</v>
      </c>
      <c r="K25" s="12" t="s">
        <v>156</v>
      </c>
      <c r="L25" s="12" t="s">
        <v>157</v>
      </c>
      <c r="M25" s="9" t="s">
        <v>41</v>
      </c>
      <c r="N25" s="8" t="s">
        <v>42</v>
      </c>
      <c r="O25" s="18" t="s">
        <v>43</v>
      </c>
      <c r="P25" s="13"/>
      <c r="Q25" s="14"/>
      <c r="R25" s="13"/>
      <c r="S25" s="13"/>
      <c r="T25" s="13"/>
      <c r="U25" s="13"/>
      <c r="V25" s="13"/>
      <c r="W25" s="13"/>
      <c r="X25" s="15"/>
      <c r="Y25" s="9" t="s">
        <v>44</v>
      </c>
      <c r="Z25" s="13" t="str">
        <f t="shared" si="1"/>
        <v>{"id":"M4-NyO-37a-I-1-BR","stimulus":"&lt;p&gt;Arraste a forma como o número é lido para o local apropiado.&lt;/p&gt;","hint":"&lt;p&gt;A posição de cada algarismo determina a forma como o número é lido.&lt;/p&gt;","feedback":"&lt;p&gt;A posição de cada algarismo determina a forma como o número é lido. Por isso, 30 se lê diferente de 300.&lt;/p&gt;","seed":{"parameters":[{"name":"Q1","label":null,"min":10000,"max":99999,"step":1},{"name":"Q2","label":null,"min":10000,"max":99999,"step":1},{"name":"Q3","label":null,"min":10000,"max":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false},"template":"Match list"}}</v>
      </c>
      <c r="AA25" s="11" t="s">
        <v>158</v>
      </c>
      <c r="AB25" s="14" t="str">
        <f t="shared" si="2"/>
        <v>M4-NyO-37a-I-1</v>
      </c>
      <c r="AC25" s="14" t="str">
        <f t="shared" si="3"/>
        <v>M4-NyO-37a-I-1-BR</v>
      </c>
      <c r="AD25" s="14"/>
      <c r="AE25" s="14"/>
      <c r="AF25" s="16" t="s">
        <v>46</v>
      </c>
      <c r="AG25" s="7" t="s">
        <v>47</v>
      </c>
    </row>
    <row r="26" ht="75.0" customHeight="1">
      <c r="A26" s="9" t="s">
        <v>152</v>
      </c>
      <c r="B26" s="12" t="s">
        <v>153</v>
      </c>
      <c r="C26" s="9" t="s">
        <v>48</v>
      </c>
      <c r="D26" s="10" t="s">
        <v>35</v>
      </c>
      <c r="E26" s="7"/>
      <c r="F26" s="11" t="s">
        <v>49</v>
      </c>
      <c r="G26" s="12" t="s">
        <v>59</v>
      </c>
      <c r="H26" s="12"/>
      <c r="I26" s="9"/>
      <c r="J26" s="9" t="s">
        <v>51</v>
      </c>
      <c r="K26" s="12" t="s">
        <v>159</v>
      </c>
      <c r="L26" s="12" t="s">
        <v>160</v>
      </c>
      <c r="M26" s="9" t="s">
        <v>41</v>
      </c>
      <c r="N26" s="12" t="s">
        <v>42</v>
      </c>
      <c r="O26" s="12" t="s">
        <v>42</v>
      </c>
      <c r="P26" s="13"/>
      <c r="Q26" s="14"/>
      <c r="R26" s="13"/>
      <c r="S26" s="13"/>
      <c r="T26" s="13"/>
      <c r="U26" s="13"/>
      <c r="V26" s="13"/>
      <c r="W26" s="13"/>
      <c r="X26" s="15"/>
      <c r="Y26" s="9" t="s">
        <v>44</v>
      </c>
      <c r="Z26" s="13" t="str">
        <f t="shared" si="1"/>
        <v>{
    "id": "M4-NyO-37a-E-1-BR",
    "stimulus": "&lt;p&gt;Escreva por extenso o seguinte número.&lt;/p&gt;",
    "template": "&lt;p&gt;{{T1}}: {{response}} {{T2}}&lt;/p&gt;",
    "hint": "&lt;p&gt;A posição de cada algarismo determina a forma como o número é lido.&lt;/p&gt;",
    "feedback": "&lt;p&gt;A posição de cada algarismo determina a forma como o número é lido. Por isso, 30 se lê diferente de 300.&lt;/p&gt;",
    "seed": {
        "parameters": [
            {
                "name": "Q1",
                "label": null,
                "min": 10,
                "max": 20,
                "step": 1
            },
            {
                "name": "Q2",
                "label": null,
                "min": 2,
                "max": 9,
                "step": 1
            },
            {
                "name": "Q3",
                "label": null,
                "min": 3,
                "max": 9,
                "step": 1
            },
            {
                "name": "Q4",
                "label": null,
                "min": 1,
                "max": 9,
                "step": 1
            }
        ],
        "calculated": [
            {
                "name": "T1",
                "label": "{{function}}",
                "function": "{{Q1}}*1000+{{Q2}}*100+{{Q3}}*10+{{Q4}}",
                "temp": true
            },
            {
                "name": "T2",
                "label": "{{function}}",
                "function": "Lemonlib.numToWords({{Q2}}*100+{{Q3}}*10+{{Q4}}, 'pt')",
                "temp": true
            },
            {
                "name": "A1",
                "label": "{{function}}",
                "function": " Lemonlib.numToWords({{Q1}}*1000, 'pt')"
            }
        ],
        "uniques": true
    },
    "algorithm": {
        "name": "calculateOperation",
        "template": "Cloze with text"
    }
}</v>
      </c>
      <c r="AA26" s="12" t="s">
        <v>161</v>
      </c>
      <c r="AB26" s="14" t="str">
        <f t="shared" si="2"/>
        <v>M4-NyO-37a-E-1</v>
      </c>
      <c r="AC26" s="14" t="str">
        <f t="shared" si="3"/>
        <v>M4-NyO-37a-E-1-BR</v>
      </c>
      <c r="AD26" s="14"/>
      <c r="AE26" s="14"/>
      <c r="AF26" s="16" t="s">
        <v>46</v>
      </c>
      <c r="AG26" s="7" t="s">
        <v>47</v>
      </c>
    </row>
    <row r="27" ht="75.0" customHeight="1">
      <c r="A27" s="9" t="s">
        <v>152</v>
      </c>
      <c r="B27" s="12" t="s">
        <v>153</v>
      </c>
      <c r="C27" s="9" t="s">
        <v>48</v>
      </c>
      <c r="D27" s="10" t="s">
        <v>35</v>
      </c>
      <c r="E27" s="7"/>
      <c r="F27" s="11" t="s">
        <v>49</v>
      </c>
      <c r="G27" s="12" t="s">
        <v>162</v>
      </c>
      <c r="H27" s="12"/>
      <c r="I27" s="9"/>
      <c r="J27" s="9" t="s">
        <v>51</v>
      </c>
      <c r="K27" s="12" t="s">
        <v>163</v>
      </c>
      <c r="L27" s="12" t="s">
        <v>164</v>
      </c>
      <c r="M27" s="9" t="s">
        <v>41</v>
      </c>
      <c r="N27" s="12" t="s">
        <v>42</v>
      </c>
      <c r="O27" s="12" t="s">
        <v>42</v>
      </c>
      <c r="P27" s="13"/>
      <c r="Q27" s="14"/>
      <c r="R27" s="13"/>
      <c r="S27" s="13"/>
      <c r="T27" s="13"/>
      <c r="U27" s="13"/>
      <c r="V27" s="13"/>
      <c r="W27" s="13"/>
      <c r="X27" s="15"/>
      <c r="Y27" s="9" t="s">
        <v>44</v>
      </c>
      <c r="Z27" s="13" t="str">
        <f t="shared" si="1"/>
        <v>{
    "id": "M4-NyO-37a-E-2-BR",
    "stimulus": "&lt;p&gt;Escreva por extenso o seguinte número.&lt;/p&gt;",
    "template": "&lt;p&gt;{{T1}}: {{T2}} {{response}} e {{T3}}&lt;/p&gt;",
    "hint": "&lt;p&gt;A posição de cada algarismo determina a forma como o número é lido.&lt;/p&gt;",
    "feedback": "&lt;p&gt;A posição de cada algarismo determina a forma como o número é lido. Por isso, 30 se lê diferente de 300.&lt;/p&gt;",
    "seed": {
        "parameters": [
            {
                "name": "Q1",
                "label": null,
                "min": 10,
                "max": 99,
                "step": 1
            },
            {
                "name": "Q2",
                "label": null,
                "min": 10,
                "max": 99,
                "step": 1
            }
        ],
        "calculated": [
            {
                "name": "T1",
                "function": "{{Q1}}*1000+100+{{Q2}}",
                "temp": true
            },
            {
                "name": "T2",
                "function": "Lemonlib.numToWords({{Q1}}*1000, 'pt')",
                "temp": true
            },
            {
                "name": "T3",
                "function": "Lemonlib.numToWords({{Q2}}, 'pt')",
                "temp": true
            },
            {
                "name": "A1",
                "label": "{{function}}",
                "function": "cento"
            }
        ],
        "uniques": true
    },
    "algorithm": {
        "name": "calculateOperation",
        "template": "Cloze with text"
    }
}</v>
      </c>
      <c r="AA27" s="11" t="s">
        <v>165</v>
      </c>
      <c r="AB27" s="14" t="str">
        <f t="shared" si="2"/>
        <v>M4-NyO-37a-E-2</v>
      </c>
      <c r="AC27" s="14" t="str">
        <f t="shared" si="3"/>
        <v>M4-NyO-37a-E-2-BR</v>
      </c>
      <c r="AD27" s="14"/>
      <c r="AE27" s="14"/>
      <c r="AF27" s="16" t="s">
        <v>46</v>
      </c>
      <c r="AG27" s="7" t="s">
        <v>47</v>
      </c>
    </row>
    <row r="28" ht="75.0" customHeight="1">
      <c r="A28" s="9" t="s">
        <v>152</v>
      </c>
      <c r="B28" s="12" t="s">
        <v>153</v>
      </c>
      <c r="C28" s="9" t="s">
        <v>48</v>
      </c>
      <c r="D28" s="10" t="s">
        <v>35</v>
      </c>
      <c r="E28" s="7"/>
      <c r="F28" s="11" t="s">
        <v>49</v>
      </c>
      <c r="G28" s="12" t="s">
        <v>166</v>
      </c>
      <c r="H28" s="12"/>
      <c r="I28" s="9"/>
      <c r="J28" s="9" t="s">
        <v>51</v>
      </c>
      <c r="K28" s="12" t="s">
        <v>167</v>
      </c>
      <c r="L28" s="12" t="s">
        <v>168</v>
      </c>
      <c r="M28" s="9" t="s">
        <v>41</v>
      </c>
      <c r="N28" s="12" t="s">
        <v>42</v>
      </c>
      <c r="O28" s="12" t="s">
        <v>42</v>
      </c>
      <c r="P28" s="13"/>
      <c r="Q28" s="14"/>
      <c r="R28" s="13"/>
      <c r="S28" s="13"/>
      <c r="T28" s="13"/>
      <c r="U28" s="13"/>
      <c r="V28" s="13"/>
      <c r="W28" s="13"/>
      <c r="X28" s="15"/>
      <c r="Y28" s="9" t="s">
        <v>44</v>
      </c>
      <c r="Z28" s="13" t="str">
        <f t="shared" si="1"/>
        <v>{
    "id": "M4-NyO-37a-E-3-BR",
    "stimulus": "&lt;p&gt;Escreva por extenso o seguinte número.&lt;/p&gt;",
    "template": "&lt;p&gt;{{T1}}: {{T2}} e {{response}} {{T3}}&lt;/p&gt;",
    "hint": "&lt;p&gt;A posição de cada algarismo determina a forma como o número é lido.&lt;/p&gt;",
    "feedback": "&lt;p&gt;A posição de cada algarismo determina a forma como o número é lido. Por isso, 30 se lê diferente de 300.&lt;/p&gt;",
    "seed": {
        "parameters": [
            {
                "name": "Q1",
                "label": null,
                "min": 3,
                "max": 9,
                "step": 1
            },
            {
                "name": "Q2",
                "label": null,
                "min": 2,
                "max": 9,
                "step": 1
            },
            {
                "name": "Q3",
                "label": null,
                "min": 1,
                "max": 999,
                "step": 1
            }
        ],
        "calculated": [
            {
                "name": "T1",
                "function": "{{Q1}}*10000+{{Q2}}*1000+{{Q3}}",
                "temp": true
            },
            {
                "name": "T2",
                "function": "Lemonlib.numToWords({{Q1}}*10, 'pt')",
                "temp": true
            },
            {
                "name": "T3",
                "function": "Lemonlib.numToWords({{Q3}}, 'pt')",
                "temp": true
            },
            {
                "name": "A1",
                "label": "{{function}}",
                "function": "Lemonlib.numToWords({{Q2}}*1000, 'pt')"
            }
        ],
        "uniques": true
    },
    "algorithm": {
        "name": "calculateOperation",
        "template": "Cloze with text"
    }
}</v>
      </c>
      <c r="AA28" s="11" t="s">
        <v>169</v>
      </c>
      <c r="AB28" s="14" t="str">
        <f t="shared" si="2"/>
        <v>M4-NyO-37a-E-3</v>
      </c>
      <c r="AC28" s="14" t="str">
        <f t="shared" si="3"/>
        <v>M4-NyO-37a-E-3-BR</v>
      </c>
      <c r="AD28" s="14"/>
      <c r="AE28" s="14"/>
      <c r="AF28" s="16" t="s">
        <v>46</v>
      </c>
      <c r="AG28" s="7" t="s">
        <v>47</v>
      </c>
    </row>
    <row r="29" ht="75.0" customHeight="1">
      <c r="A29" s="9" t="s">
        <v>152</v>
      </c>
      <c r="B29" s="12" t="s">
        <v>153</v>
      </c>
      <c r="C29" s="9" t="s">
        <v>48</v>
      </c>
      <c r="D29" s="10" t="s">
        <v>35</v>
      </c>
      <c r="E29" s="7"/>
      <c r="F29" s="11" t="s">
        <v>49</v>
      </c>
      <c r="G29" s="11" t="s">
        <v>170</v>
      </c>
      <c r="H29" s="12"/>
      <c r="I29" s="9"/>
      <c r="J29" s="9" t="s">
        <v>51</v>
      </c>
      <c r="K29" s="11" t="s">
        <v>171</v>
      </c>
      <c r="L29" s="11" t="s">
        <v>172</v>
      </c>
      <c r="M29" s="9" t="s">
        <v>41</v>
      </c>
      <c r="N29" s="12" t="s">
        <v>42</v>
      </c>
      <c r="O29" s="12" t="s">
        <v>42</v>
      </c>
      <c r="P29" s="13"/>
      <c r="Q29" s="14"/>
      <c r="R29" s="13"/>
      <c r="S29" s="13"/>
      <c r="T29" s="13"/>
      <c r="U29" s="13"/>
      <c r="V29" s="13"/>
      <c r="W29" s="13"/>
      <c r="X29" s="15"/>
      <c r="Y29" s="9" t="s">
        <v>44</v>
      </c>
      <c r="Z29" s="13" t="str">
        <f t="shared" si="1"/>
        <v>{
    "id": "M4-NyO-37a-E-4-BR",
    "stimulus": "&lt;p&gt;Escreva por extenso o seguinte número.&lt;/p&gt;",
    "template": "&lt;p&gt;{{T1}}: {{response}} mil {{T2}}&lt;/p&gt;",
    "hint": "&lt;p&gt;A posição de cada algarismo determina a forma como o número é lido.&lt;/p&gt;",
    "feedback": "&lt;p&gt;A posição de cada algarismo determina a forma como o número é lido. Por isso, 30 se lê diferente de 300.&lt;/p&gt;",
    "seed": {
        "parameters": [
            {
                "name": "Q1",
                "label": null,
                "min": 10,
                "max": 39,
                "step": 1
            },
            {
                "name": "Q2",
                "label": null,
                "min": 100,
                "max": 999,
                "step": 1
            }
        ],
        "calculated": [
            {
                "name": "T1",
                "function": "{{Q1}}*1000+{{Q2}}",
                "temp": true
            },
            {
                "name": "T2",
                "function": "Lemonlib.numToWords({{Q2}}, 'pt')",
                "temp": true
            },
            {
                "name": "A1",
                "label": "{{function}}",
                "function": "Lemonlib.numToWords({{Q1}}, 'pt')"
            }
        ],
        "uniques": true
    },
    "algorithm": {
        "name": "calculateOperation",
        "template": "Cloze with text"
    }
}</v>
      </c>
      <c r="AA29" s="11" t="s">
        <v>173</v>
      </c>
      <c r="AB29" s="14" t="str">
        <f t="shared" si="2"/>
        <v>M4-NyO-37a-E-4</v>
      </c>
      <c r="AC29" s="14" t="str">
        <f t="shared" si="3"/>
        <v>M4-NyO-37a-E-4-BR</v>
      </c>
      <c r="AD29" s="14"/>
      <c r="AE29" s="14"/>
      <c r="AF29" s="16" t="s">
        <v>46</v>
      </c>
      <c r="AG29" s="7" t="s">
        <v>47</v>
      </c>
    </row>
    <row r="30" ht="75.0" customHeight="1">
      <c r="A30" s="9" t="s">
        <v>152</v>
      </c>
      <c r="B30" s="12" t="s">
        <v>153</v>
      </c>
      <c r="C30" s="9" t="s">
        <v>67</v>
      </c>
      <c r="D30" s="10" t="s">
        <v>35</v>
      </c>
      <c r="E30" s="9"/>
      <c r="F30" s="11" t="s">
        <v>174</v>
      </c>
      <c r="G30" s="11" t="s">
        <v>175</v>
      </c>
      <c r="H30" s="12"/>
      <c r="I30" s="9" t="s">
        <v>84</v>
      </c>
      <c r="J30" s="9" t="s">
        <v>51</v>
      </c>
      <c r="K30" s="11" t="s">
        <v>176</v>
      </c>
      <c r="L30" s="11" t="s">
        <v>177</v>
      </c>
      <c r="M30" s="9" t="s">
        <v>41</v>
      </c>
      <c r="N30" s="8" t="s">
        <v>42</v>
      </c>
      <c r="O30" s="18" t="s">
        <v>43</v>
      </c>
      <c r="P30" s="21"/>
      <c r="Q30" s="16"/>
      <c r="R30" s="22"/>
      <c r="S30" s="22"/>
      <c r="T30" s="22"/>
      <c r="U30" s="22"/>
      <c r="V30" s="22"/>
      <c r="W30" s="23"/>
      <c r="X30" s="24"/>
      <c r="Y30" s="9" t="s">
        <v>44</v>
      </c>
      <c r="Z30" s="13" t="str">
        <f t="shared" si="1"/>
        <v>{
    "id": "M4-NyO-37a-A-1-BR",
    "stimulus": "&lt;p&gt;Em uma cidade vivem {{T1}} pessoas. Escreva esse número por extenso.&lt;/p&gt;",
    "template": "&lt;p&gt;Na cidade vivem {{response}} {{T2}} pessoas.&lt;/p&gt;",
    "hint": "&lt;p&gt;A posição de cada algarismo determina a forma como o número é lido.&lt;/p&gt;",
    "feedback": "&lt;p&gt;A posição de cada algarismo determina a forma como o número é lido. Por isso, 30 se lê diferente de 300.&lt;/p&gt;",
    "seed": {
        "parameters": [
            {
                "name": "Q1",
                "label": null,
                "min": 10,
                "max": 20,
                "step": 1
            },
            {
                "name": "Q2",
                "label": null,
                "min": 2,
                "max": 9,
                "step": 1
            },
            {
                "name": "Q3",
                "label": null,
                "min": 3,
                "max": 9,
                "step": 1
            },
            {
                "name": "Q4",
                "label": null,
                "min": 1,
                "max": 9,
                "step": 1
            }
        ],
        "calculated": [
            {
                "name": "T1",
                "label": "{{function}}",
                "function": "{{Q1}}*1000+{{Q2}}*100+{{Q3}}*10+{{Q4}}",
                "temp": true
            },
            {
                "name": "T2",
                "label": "{{function}}",
                "function": "Lemonlib.numToWords({{Q2}}*100+{{Q3}}*10+{{Q4}}, 'pt', 'female')",
                "temp": true
            },
            {
                "name": "A1",
                "label": "{{function}}",
                "function": " Lemonlib.numToWords({{Q1}}*1000, 'pt', 'female')"
            }
        ],
        "uniques": true
    },
    "algorithm": {
        "name": "calculateOperation",
        "template": "Cloze with text"
    }
}</v>
      </c>
      <c r="AA30" s="12" t="s">
        <v>178</v>
      </c>
      <c r="AB30" s="14" t="str">
        <f t="shared" si="2"/>
        <v>M4-NyO-37a-A-1</v>
      </c>
      <c r="AC30" s="14" t="str">
        <f t="shared" si="3"/>
        <v>M4-NyO-37a-A-1-BR</v>
      </c>
      <c r="AD30" s="16"/>
      <c r="AE30" s="16"/>
      <c r="AF30" s="16" t="s">
        <v>46</v>
      </c>
      <c r="AG30" s="7" t="s">
        <v>47</v>
      </c>
    </row>
    <row r="31" ht="75.0" customHeight="1">
      <c r="A31" s="9" t="s">
        <v>152</v>
      </c>
      <c r="B31" s="12" t="s">
        <v>153</v>
      </c>
      <c r="C31" s="9" t="s">
        <v>67</v>
      </c>
      <c r="D31" s="10" t="s">
        <v>35</v>
      </c>
      <c r="E31" s="9"/>
      <c r="F31" s="11" t="s">
        <v>179</v>
      </c>
      <c r="G31" s="11" t="s">
        <v>180</v>
      </c>
      <c r="H31" s="12"/>
      <c r="I31" s="9" t="s">
        <v>84</v>
      </c>
      <c r="J31" s="9" t="s">
        <v>51</v>
      </c>
      <c r="K31" s="11" t="s">
        <v>181</v>
      </c>
      <c r="L31" s="11" t="s">
        <v>172</v>
      </c>
      <c r="M31" s="9" t="s">
        <v>41</v>
      </c>
      <c r="N31" s="8" t="s">
        <v>42</v>
      </c>
      <c r="O31" s="18" t="s">
        <v>43</v>
      </c>
      <c r="P31" s="21"/>
      <c r="Q31" s="16"/>
      <c r="R31" s="22"/>
      <c r="S31" s="22"/>
      <c r="T31" s="22"/>
      <c r="U31" s="22"/>
      <c r="V31" s="22"/>
      <c r="W31" s="23"/>
      <c r="X31" s="24"/>
      <c r="Y31" s="9" t="s">
        <v>44</v>
      </c>
      <c r="Z31" s="13" t="str">
        <f t="shared" si="1"/>
        <v>{
    "id": "M4-NyO-37a-A-2-BR",
    "stimulus": "&lt;p&gt;No estádio de futebol de uma cidade há espaço para {{T1}} espectadores. Escreva este número por extenso.&lt;/p&gt;",
    "template": "&lt;p&gt;No estádio cabem {{T2}} e {{response}} {{T4}} espectadores.&lt;/p&gt;",
    "hint": "&lt;p&gt;A posição de cada algarismo determina a forma como o número é lido.&lt;/p&gt;",
    "feedback": "&lt;p&gt;A posição de cada algarismo determina a forma como o número é lido. Por isso, 30 se lê diferente de 300.&lt;/p&gt;",
    "seed": {
        "parameters": [
            {
                "name": "Q1",
                "label": null,
                "min": 2,
                "max": 9,
                "step": 1
            },
            {
                "name": "Q2",
                "label": null,
                "min": 3,
                "max": 9,
                "step": 1
            },
            {
                "name": "Q3",
                "label": null,
                "min": 100,
                "max": 999,
                "step": 1
            }
        ],
        "calculated": [
            {
                "name": "T1",
                "label": "{{function}}",
                "function": "{{Q1}}*10000+{{Q2}}*1000+{{Q3}}",
                "temp": true
            },
            {
                "name": "T2",
                "label": "{{function}}",
                "function": "Lemonlib.numToWords({{Q1}}*10, 'pt')",
                "temp": true
            },
            {
                "name": "T3",
                "label": "{{function}}",
                "function": "Lemonlib.numToWords({{Q1}}*10000, 'pt')",
                "temp": true
            },
            {
                "name": "T4",
                "label": "{{function}}",
                "function": "Lemonlib.numToWords({{Q3}}, 'pt')",
                "temp": true
            },
            {
                "name": "A1",
                "label": "{{function}}",
                "function": " Lemonlib.numToWords({{Q2}}*1000, 'pt')"
            }
        ],
        "uniques": true
    },
    "algorithm": {
        "name": "calculateOperation",
        "template": "Cloze with text"
    }
}</v>
      </c>
      <c r="AA31" s="12" t="s">
        <v>182</v>
      </c>
      <c r="AB31" s="14" t="str">
        <f t="shared" si="2"/>
        <v>M4-NyO-37a-A-2</v>
      </c>
      <c r="AC31" s="14" t="str">
        <f t="shared" si="3"/>
        <v>M4-NyO-37a-A-2-BR</v>
      </c>
      <c r="AD31" s="16"/>
      <c r="AE31" s="16"/>
      <c r="AF31" s="16" t="s">
        <v>46</v>
      </c>
      <c r="AG31" s="7" t="s">
        <v>47</v>
      </c>
    </row>
    <row r="32" ht="75.0" customHeight="1">
      <c r="A32" s="9" t="s">
        <v>152</v>
      </c>
      <c r="B32" s="12" t="s">
        <v>153</v>
      </c>
      <c r="C32" s="9" t="s">
        <v>67</v>
      </c>
      <c r="D32" s="10" t="s">
        <v>35</v>
      </c>
      <c r="E32" s="9"/>
      <c r="F32" s="11" t="s">
        <v>183</v>
      </c>
      <c r="G32" s="11" t="s">
        <v>184</v>
      </c>
      <c r="H32" s="12"/>
      <c r="I32" s="9" t="s">
        <v>84</v>
      </c>
      <c r="J32" s="9" t="s">
        <v>51</v>
      </c>
      <c r="K32" s="11" t="s">
        <v>185</v>
      </c>
      <c r="L32" s="11" t="s">
        <v>186</v>
      </c>
      <c r="M32" s="9" t="s">
        <v>41</v>
      </c>
      <c r="N32" s="8" t="s">
        <v>42</v>
      </c>
      <c r="O32" s="18" t="s">
        <v>43</v>
      </c>
      <c r="P32" s="23"/>
      <c r="Q32" s="16"/>
      <c r="R32" s="21"/>
      <c r="S32" s="21"/>
      <c r="T32" s="21"/>
      <c r="U32" s="21"/>
      <c r="V32" s="21"/>
      <c r="W32" s="23"/>
      <c r="X32" s="16"/>
      <c r="Y32" s="9" t="s">
        <v>44</v>
      </c>
      <c r="Z32" s="13" t="str">
        <f t="shared" si="1"/>
        <v>{
    "id": "M4-NyO-37a-A-3-BR",
    "stimulus": "&lt;p&gt;O show de uma cantora foi assistido por {{T1}} pessoas. Escreva este número por extenso.&lt;/p&gt;",
    "template": "&lt;p&gt;Ao show assistiram {{T2}} {{response}} e {{T3}} pessoas.&lt;/p&gt;",
    "hint": "&lt;p&gt;A posição de cada algarismo determina a forma como o número é lido.&lt;/p&gt;",
    "feedback": "&lt;p&gt;A posição de cada algarismo determina a forma como o número é lido. Por isso, 30 se lê diferente de 300.&lt;/p&gt;",
    "seed": {
        "parameters": [
            {
                "name": "Q1",
                "label": null,
                "min": 1,
                "max": 5,
                "step": 2
            },
            {
                "name": "Q5",
                "label": null,
                "min": 3,
                "max": 9,
                "step": 2
            },
            {
                "name": "Q2",
                "label": null,
                "min": 2,
                "max": 9,
                "step": 1
            },
            {
                "name": "Q3",
                "label": null,
                "min": 1,
                "max": 9,
                "step": 1
            },
            {
                "name": "Q4",
                "label": null,
                "min": 1,
                "max": 9,
                "step": 1
            }
        ],
        "calculated": [
            {
                "name": "T1",
                "label": "{{function}}",
                "function": "{{Q1}}*10000+{{Q5}}*1000+{{Q2}}*100+{{Q3}}*10+{{Q4}}",
                "temp": true
            },
            {
                "name": "T2",
                "label": "{{function}}",
                "function": "Lemonlib.numToWords({{Q1}}*10000+{{Q5}}*1000, 'pt', 'female')",
                "temp": true
            },
            {
                "name": "T3",
                "label": "{{function}}",
                "function": "Lemonlib.numToWords({{Q3}}*10+{{Q4}}, 'pt', 'female')",
                "temp": true
            },
            {
                "name": "A1",
                "label": "{{function}}",
                "function": " Lemonlib.numToWords({{Q2}}*100, 'pt', 'female')"
            }
        ],
        "uniques": true
    },
    "algorithm": {
        "name": "calculateOperation",
        "template": "Cloze with text"
    }
}</v>
      </c>
      <c r="AA32" s="12" t="s">
        <v>187</v>
      </c>
      <c r="AB32" s="14" t="str">
        <f t="shared" si="2"/>
        <v>M4-NyO-37a-A-3</v>
      </c>
      <c r="AC32" s="14" t="str">
        <f t="shared" si="3"/>
        <v>M4-NyO-37a-A-3-BR</v>
      </c>
      <c r="AD32" s="16"/>
      <c r="AE32" s="16"/>
      <c r="AF32" s="16" t="s">
        <v>46</v>
      </c>
      <c r="AG32" s="7" t="s">
        <v>47</v>
      </c>
    </row>
    <row r="33" ht="75.0" customHeight="1">
      <c r="A33" s="9" t="s">
        <v>152</v>
      </c>
      <c r="B33" s="12" t="s">
        <v>153</v>
      </c>
      <c r="C33" s="9" t="s">
        <v>67</v>
      </c>
      <c r="D33" s="10" t="s">
        <v>35</v>
      </c>
      <c r="E33" s="9"/>
      <c r="F33" s="11" t="s">
        <v>188</v>
      </c>
      <c r="G33" s="11" t="s">
        <v>189</v>
      </c>
      <c r="H33" s="12"/>
      <c r="I33" s="9" t="s">
        <v>84</v>
      </c>
      <c r="J33" s="9" t="s">
        <v>51</v>
      </c>
      <c r="K33" s="11" t="s">
        <v>190</v>
      </c>
      <c r="L33" s="11" t="s">
        <v>191</v>
      </c>
      <c r="M33" s="9" t="s">
        <v>41</v>
      </c>
      <c r="N33" s="8" t="s">
        <v>42</v>
      </c>
      <c r="O33" s="18" t="s">
        <v>43</v>
      </c>
      <c r="P33" s="23"/>
      <c r="Q33" s="16"/>
      <c r="R33" s="21"/>
      <c r="S33" s="21"/>
      <c r="T33" s="21"/>
      <c r="U33" s="21"/>
      <c r="V33" s="21"/>
      <c r="W33" s="23"/>
      <c r="X33" s="16"/>
      <c r="Y33" s="9" t="s">
        <v>44</v>
      </c>
      <c r="Z33" s="13" t="str">
        <f t="shared" si="1"/>
        <v>{
    "id": "M4-NyO-37a-A-4-BR",
    "stimulus": "&lt;p&gt;Um vídeo em uma rede social recebeu {{T1}} curtidas. Escreva este número por extenso.&lt;/p&gt;",
    "template": "&lt;p&gt;O vídeo teve {{T2}} {{T3}} e {{response}} e {{T4}} curtidas.&lt;/p&gt;",
    "hint": "&lt;p&gt;A posição de cada algarismo determina a forma como o número é lido.&lt;/p&gt;",
    "feedback": "&lt;p&gt;A posição de cada algarismo determina a forma como o número é lido. Por isso, 30 se lê diferente de 300.&lt;/p&gt;",
    "seed": {
        "parameters": [
            {
                "name": "Q1",
                "label": null,
                "min": 1,
                "max": 9,
                "step": 1
            },
            {
                "name": "Q2",
                "label": null,
                "min": 3,
                "max": 9,
                "step": 1
            },
            {
                "name": "Q3",
                "label": null,
                "min": 3,
                "max": 9,
                "step": 1
            },
            {
                "name": "Q4",
                "label": null,
                "min": 2,
                "max": 9,
                "step": 1
            },
            {
                "name": "Q5",
                "label": null,
                "min": 1,
                "max": 9,
                "step": 1
            }
        ],
        "calculated": [
            {
                "name": "T1",
                "label": "{{function}}",
                "function": "{{Q1}}*10000+{{Q2}}*1000+{{Q3}}*100+{{Q4}}*10+{{Q5}}",
                "temp": true
            },
            {
                "name": "T2",
                "label": "{{function}}",
                "function": "Lemonlib.numToWords({{Q1}}*10000+{{Q2}}*1000, 'pt', 'female')",
                "temp": true
            },
            {
                "name": "T3",
                "label": "{{function}}",
                "function": "Lemonlib.numToWords({{Q3}}*100, 'pt', 'female')",
                "temp": true
            },
            {
                "name": "T4",
                "label": "{{function}}",
                "function": "Lemonlib.numToWords({{Q5}}, 'pt', 'female')",
                "temp": true
            },
            {
                "name": "A1",
                "label": "{{function}}",
                "function": " Lemonlib.numToWords({{Q4}}*10, 'pt', 'female')"
            }
        ],
        "uniques": true
    },
    "algorithm": {
        "name": "calculateOperation",
        "template": "Cloze with text"
    }
}</v>
      </c>
      <c r="AA33" s="12" t="s">
        <v>192</v>
      </c>
      <c r="AB33" s="14" t="str">
        <f t="shared" si="2"/>
        <v>M4-NyO-37a-A-4</v>
      </c>
      <c r="AC33" s="14" t="str">
        <f t="shared" si="3"/>
        <v>M4-NyO-37a-A-4-BR</v>
      </c>
      <c r="AD33" s="16"/>
      <c r="AE33" s="16"/>
      <c r="AF33" s="16" t="s">
        <v>46</v>
      </c>
      <c r="AG33" s="7" t="s">
        <v>47</v>
      </c>
    </row>
    <row r="34" ht="75.0" customHeight="1">
      <c r="A34" s="9" t="s">
        <v>152</v>
      </c>
      <c r="B34" s="12" t="s">
        <v>153</v>
      </c>
      <c r="C34" s="9" t="s">
        <v>67</v>
      </c>
      <c r="D34" s="10" t="s">
        <v>35</v>
      </c>
      <c r="E34" s="9"/>
      <c r="F34" s="11" t="s">
        <v>193</v>
      </c>
      <c r="G34" s="11" t="s">
        <v>194</v>
      </c>
      <c r="H34" s="12"/>
      <c r="I34" s="9" t="s">
        <v>84</v>
      </c>
      <c r="J34" s="9" t="s">
        <v>51</v>
      </c>
      <c r="K34" s="11" t="s">
        <v>176</v>
      </c>
      <c r="L34" s="11" t="s">
        <v>177</v>
      </c>
      <c r="M34" s="9" t="s">
        <v>41</v>
      </c>
      <c r="N34" s="8" t="s">
        <v>42</v>
      </c>
      <c r="O34" s="18" t="s">
        <v>43</v>
      </c>
      <c r="P34" s="23"/>
      <c r="Q34" s="16"/>
      <c r="R34" s="21"/>
      <c r="S34" s="21"/>
      <c r="T34" s="21"/>
      <c r="U34" s="21"/>
      <c r="V34" s="21"/>
      <c r="W34" s="23"/>
      <c r="X34" s="16"/>
      <c r="Y34" s="9" t="s">
        <v>44</v>
      </c>
      <c r="Z34" s="13" t="str">
        <f t="shared" si="1"/>
        <v>{
    "id": "M4-NyO-37a-A-5-BR",
    "stimulus": "&lt;p&gt;Em uma colônia vivem {{T1}} pinguins. Escreva este número por extenso.&lt;/p&gt;",
    "template": "&lt;p&gt;Na colônia vivem {{T2}} {{T3}} e {{response}} pinguins.&lt;/p&gt;",
    "hint": "&lt;p&gt;A posição de cada algarismo determina a forma como o número é lido.&lt;/p&gt;",
    "feedback": "&lt;p&gt;A posição de cada algarismo determina a forma como o número é lido. Por isso, 30 se lê diferente de 300.&lt;/p&gt;",
    "seed": {
        "parameters": [
            {
                "name": "Q1",
                "label": null,
                "min": 1,
                "max": 9,
                "step": 1
            },
            {
                "name": "Q2",
                "label": null,
                "min": 2,
                "max": 9,
                "step": 1
            },
            {
                "name": "Q3",
                "label": null,
                "min": 3,
                "max": 9,
                "step": 1
            },
            {
                "name": "Q4",
                "label": null,
                "min": 11,
                "max": 29,
                "step": 1
            }
        ],
        "calculated": [
            {
                "name": "T1",
                "label": "{{function}}",
                "function": "{{Q1}}*10000+{{Q2}}*1000+{{Q3}}*100+{{Q4}}",
                "temp": true
            },
            {
                "name": "T2",
                "label": "{{function}}",
                "function": "Lemonlib.numToWords({{Q1}}*10000+{{Q2}}*1000, 'pt')",
                "temp": true
            },
            {
                "name": "T3",
                "label": "{{function}}",
                "function": "Lemonlib.numToWords({{Q3}}*100, 'pt')",
                "temp": true
            },
            {
                "name": "A1",
                "label": "{{function}}",
                "function": " Lemonlib.numToWords({{Q4}}, 'pt')"
            }
        ],
        "uniques": true
    },
    "algorithm": {
        "name": "calculateOperation",
        "template": "Cloze with text"
    }
}</v>
      </c>
      <c r="AA34" s="12" t="s">
        <v>195</v>
      </c>
      <c r="AB34" s="14" t="str">
        <f t="shared" si="2"/>
        <v>M4-NyO-37a-A-5</v>
      </c>
      <c r="AC34" s="14" t="str">
        <f t="shared" si="3"/>
        <v>M4-NyO-37a-A-5-BR</v>
      </c>
      <c r="AD34" s="16"/>
      <c r="AE34" s="16"/>
      <c r="AF34" s="16" t="s">
        <v>46</v>
      </c>
      <c r="AG34" s="7" t="s">
        <v>47</v>
      </c>
    </row>
    <row r="35" ht="75.0" customHeight="1">
      <c r="A35" s="9" t="s">
        <v>152</v>
      </c>
      <c r="B35" s="12" t="s">
        <v>153</v>
      </c>
      <c r="C35" s="9" t="s">
        <v>67</v>
      </c>
      <c r="D35" s="10" t="s">
        <v>35</v>
      </c>
      <c r="E35" s="9"/>
      <c r="F35" s="11" t="s">
        <v>196</v>
      </c>
      <c r="G35" s="11" t="s">
        <v>197</v>
      </c>
      <c r="H35" s="12"/>
      <c r="I35" s="9" t="s">
        <v>84</v>
      </c>
      <c r="J35" s="9" t="s">
        <v>51</v>
      </c>
      <c r="K35" s="11" t="s">
        <v>181</v>
      </c>
      <c r="L35" s="11" t="s">
        <v>172</v>
      </c>
      <c r="M35" s="9" t="s">
        <v>41</v>
      </c>
      <c r="N35" s="8" t="s">
        <v>42</v>
      </c>
      <c r="O35" s="12" t="s">
        <v>42</v>
      </c>
      <c r="P35" s="23"/>
      <c r="Q35" s="16"/>
      <c r="R35" s="21"/>
      <c r="S35" s="21"/>
      <c r="T35" s="21"/>
      <c r="U35" s="21"/>
      <c r="V35" s="21"/>
      <c r="W35" s="23"/>
      <c r="X35" s="16"/>
      <c r="Y35" s="9" t="s">
        <v>44</v>
      </c>
      <c r="Z35" s="13" t="str">
        <f t="shared" si="1"/>
        <v>{
    "id": "M4-NyO-37a-A-6-BR",
    "stimulus": "&lt;p&gt;Os paleontólogos encontraram restos fósseis com {{T1}} anos de idade. Preencha a lacuna.&lt;/p&gt;",
    "template": "&lt;p&gt;Tem {{response}} mil {{T2}} anos.&lt;/p&gt;",
    "hint": "&lt;p&gt;A posição de cada algarismo determina a forma como o número é lido.&lt;/p&gt;",
    "feedback": "&lt;p&gt;A posição de cada algarismo determina a forma como o número é lido. Por isso, 30 se lê diferente de 300.&lt;/p&gt;",
    "seed": {
        "parameters": [
            {
                "name": "Q1",
                "label": null,
                "min": 10,
                "max": 30,
                "step": 1
            },
            {
                "name": "Q2",
                "label": null,
                "min": 100,
                "max": 999,
                "step": 1
            }
        ],
        "calculated": [
            {
                "name": "T1",
                "function": "{{Q1}}*1000+{{Q2}}",
                "temp": true
            },
            {
                "name": "T2",
                "function": "Lemonlib.numToWords({{Q2}}, 'pt')",
                "temp": true
            },
            {
                "name": "A1",
                "label": "{{function}}",
                "function": "Lemonlib.numToWords({{Q1}}, 'pt')"
            }
        ],
        "uniques": true
    },
    "algorithm": {
        "name": "calculateOperation",
        "template": "Cloze with text"
    }
}</v>
      </c>
      <c r="AA35" s="11" t="s">
        <v>198</v>
      </c>
      <c r="AB35" s="14" t="str">
        <f t="shared" si="2"/>
        <v>M4-NyO-37a-A-6</v>
      </c>
      <c r="AC35" s="14" t="str">
        <f t="shared" si="3"/>
        <v>M4-NyO-37a-A-6-BR</v>
      </c>
      <c r="AD35" s="16"/>
      <c r="AE35" s="16"/>
      <c r="AF35" s="16" t="s">
        <v>46</v>
      </c>
      <c r="AG35" s="7" t="s">
        <v>47</v>
      </c>
    </row>
    <row r="36" ht="75.0" customHeight="1">
      <c r="A36" s="9" t="s">
        <v>199</v>
      </c>
      <c r="B36" s="12" t="s">
        <v>200</v>
      </c>
      <c r="C36" s="9" t="s">
        <v>34</v>
      </c>
      <c r="D36" s="10" t="s">
        <v>35</v>
      </c>
      <c r="E36" s="9"/>
      <c r="F36" s="25" t="s">
        <v>201</v>
      </c>
      <c r="G36" s="25"/>
      <c r="H36" s="25"/>
      <c r="I36" s="9" t="s">
        <v>84</v>
      </c>
      <c r="J36" s="9" t="s">
        <v>155</v>
      </c>
      <c r="K36" s="11" t="s">
        <v>156</v>
      </c>
      <c r="L36" s="12" t="s">
        <v>202</v>
      </c>
      <c r="M36" s="9" t="s">
        <v>41</v>
      </c>
      <c r="N36" s="8" t="s">
        <v>42</v>
      </c>
      <c r="O36" s="18" t="s">
        <v>43</v>
      </c>
      <c r="P36" s="21"/>
      <c r="Q36" s="7"/>
      <c r="R36" s="21"/>
      <c r="S36" s="21"/>
      <c r="T36" s="21"/>
      <c r="U36" s="21"/>
      <c r="V36" s="21"/>
      <c r="W36" s="21"/>
      <c r="X36" s="7"/>
      <c r="Y36" s="9" t="s">
        <v>44</v>
      </c>
      <c r="Z36" s="13" t="str">
        <f t="shared" si="1"/>
        <v>{"id":"M4-NyO-37b-I-1-BR","stimulus":"&lt;p&gt;Arraste os números para sua forma escrita por extenso.&lt;/p&gt;","hint":"&lt;p&gt;A posição de cada algarismo determina a forma como o número é lido.&lt;/p&gt;","feedback":"&lt;p&gt;A posição de cada algarismo determina a forma como o número é lido. Por isso, 30 se lê diferente de 300.&lt;/p&gt;","seed":{"parameters":[{"name":"Q1","label":null,"min":10000,"max":99999,"step":1},{"name":"Q2","label":null,"min":10000,"max":99999,"step":1},{"name":"Q3","label":null,"min":10000,"max":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true},"template":"Match list"}}</v>
      </c>
      <c r="AA36" s="11" t="s">
        <v>203</v>
      </c>
      <c r="AB36" s="14" t="str">
        <f t="shared" si="2"/>
        <v>M4-NyO-37b-I-1</v>
      </c>
      <c r="AC36" s="14" t="str">
        <f t="shared" si="3"/>
        <v>M4-NyO-37b-I-1-BR</v>
      </c>
      <c r="AD36" s="16"/>
      <c r="AE36" s="16"/>
      <c r="AF36" s="16" t="s">
        <v>46</v>
      </c>
      <c r="AG36" s="7" t="s">
        <v>47</v>
      </c>
    </row>
    <row r="37" ht="75.0" customHeight="1">
      <c r="A37" s="9" t="s">
        <v>199</v>
      </c>
      <c r="B37" s="12" t="s">
        <v>200</v>
      </c>
      <c r="C37" s="9" t="s">
        <v>48</v>
      </c>
      <c r="D37" s="10" t="s">
        <v>35</v>
      </c>
      <c r="E37" s="9"/>
      <c r="F37" s="12" t="s">
        <v>90</v>
      </c>
      <c r="G37" s="11" t="s">
        <v>204</v>
      </c>
      <c r="H37" s="12"/>
      <c r="I37" s="9" t="s">
        <v>84</v>
      </c>
      <c r="J37" s="9" t="s">
        <v>92</v>
      </c>
      <c r="K37" s="12" t="s">
        <v>205</v>
      </c>
      <c r="L37" s="12" t="s">
        <v>206</v>
      </c>
      <c r="M37" s="9" t="s">
        <v>41</v>
      </c>
      <c r="N37" s="8" t="s">
        <v>42</v>
      </c>
      <c r="O37" s="18" t="s">
        <v>43</v>
      </c>
      <c r="P37" s="21"/>
      <c r="Q37" s="7"/>
      <c r="R37" s="21"/>
      <c r="S37" s="21"/>
      <c r="T37" s="21"/>
      <c r="U37" s="21"/>
      <c r="V37" s="21"/>
      <c r="W37" s="21"/>
      <c r="X37" s="7"/>
      <c r="Y37" s="9" t="s">
        <v>44</v>
      </c>
      <c r="Z37" s="13" t="str">
        <f t="shared" si="1"/>
        <v>{"id":"M4-NyO-37b-E-1-BR","stimulus":"&lt;p&gt;Escreva usando algarismos o número escrito por extenso.&lt;/p&gt;","template":"&lt;p&gt;O número {{T1}} escrito em algarismos é {{response}}.&lt;/p&gt;","hint":"&lt;p&gt;A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v>
      </c>
      <c r="AA37" s="11" t="s">
        <v>207</v>
      </c>
      <c r="AB37" s="14" t="str">
        <f t="shared" si="2"/>
        <v>M4-NyO-37b-E-1</v>
      </c>
      <c r="AC37" s="14" t="str">
        <f t="shared" si="3"/>
        <v>M4-NyO-37b-E-1-BR</v>
      </c>
      <c r="AD37" s="16"/>
      <c r="AE37" s="16"/>
      <c r="AF37" s="16" t="s">
        <v>46</v>
      </c>
      <c r="AG37" s="7" t="s">
        <v>47</v>
      </c>
    </row>
    <row r="38" ht="75.0" customHeight="1">
      <c r="A38" s="9" t="s">
        <v>199</v>
      </c>
      <c r="B38" s="12" t="s">
        <v>200</v>
      </c>
      <c r="C38" s="9" t="s">
        <v>67</v>
      </c>
      <c r="D38" s="10" t="s">
        <v>35</v>
      </c>
      <c r="E38" s="9"/>
      <c r="F38" s="11" t="s">
        <v>208</v>
      </c>
      <c r="G38" s="11" t="s">
        <v>209</v>
      </c>
      <c r="H38" s="12"/>
      <c r="I38" s="9" t="s">
        <v>84</v>
      </c>
      <c r="J38" s="9" t="s">
        <v>92</v>
      </c>
      <c r="K38" s="12" t="s">
        <v>205</v>
      </c>
      <c r="L38" s="12" t="s">
        <v>210</v>
      </c>
      <c r="M38" s="9" t="s">
        <v>41</v>
      </c>
      <c r="N38" s="8" t="s">
        <v>42</v>
      </c>
      <c r="O38" s="18" t="s">
        <v>43</v>
      </c>
      <c r="P38" s="21"/>
      <c r="Q38" s="7"/>
      <c r="R38" s="21"/>
      <c r="S38" s="21"/>
      <c r="T38" s="21"/>
      <c r="U38" s="21"/>
      <c r="V38" s="21"/>
      <c r="W38" s="21"/>
      <c r="X38" s="7"/>
      <c r="Y38" s="9" t="s">
        <v>44</v>
      </c>
      <c r="Z38" s="13" t="str">
        <f t="shared" si="1"/>
        <v>{"id":"M4-NyO-37b-A-1-BR","stimulus":"&lt;p&gt;Em um hospital estima-se que {{T1}} bebês nasceram durante toda a sua história. Escreva este número usando algarismos.&lt;/p&gt;","template":"&lt;p&gt;Estima-se que nasceram {{response}} bebês.&lt;/p&gt;","hint":"&lt;p&gt;A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v>
      </c>
      <c r="AA38" s="11" t="s">
        <v>211</v>
      </c>
      <c r="AB38" s="14" t="str">
        <f t="shared" si="2"/>
        <v>M4-NyO-37b-A-1</v>
      </c>
      <c r="AC38" s="14" t="str">
        <f t="shared" si="3"/>
        <v>M4-NyO-37b-A-1-BR</v>
      </c>
      <c r="AD38" s="16"/>
      <c r="AE38" s="16"/>
      <c r="AF38" s="16" t="s">
        <v>46</v>
      </c>
      <c r="AG38" s="7" t="s">
        <v>47</v>
      </c>
    </row>
    <row r="39" ht="75.0" customHeight="1">
      <c r="A39" s="9" t="s">
        <v>199</v>
      </c>
      <c r="B39" s="12" t="s">
        <v>200</v>
      </c>
      <c r="C39" s="9" t="s">
        <v>67</v>
      </c>
      <c r="D39" s="10" t="s">
        <v>35</v>
      </c>
      <c r="E39" s="9"/>
      <c r="F39" s="11" t="s">
        <v>212</v>
      </c>
      <c r="G39" s="11" t="s">
        <v>213</v>
      </c>
      <c r="H39" s="12"/>
      <c r="I39" s="9" t="s">
        <v>84</v>
      </c>
      <c r="J39" s="9" t="s">
        <v>92</v>
      </c>
      <c r="K39" s="12" t="s">
        <v>214</v>
      </c>
      <c r="L39" s="12" t="s">
        <v>210</v>
      </c>
      <c r="M39" s="9" t="s">
        <v>41</v>
      </c>
      <c r="N39" s="8" t="s">
        <v>42</v>
      </c>
      <c r="O39" s="18" t="s">
        <v>43</v>
      </c>
      <c r="P39" s="21"/>
      <c r="Q39" s="7"/>
      <c r="R39" s="21"/>
      <c r="S39" s="21"/>
      <c r="T39" s="21"/>
      <c r="U39" s="21"/>
      <c r="V39" s="21"/>
      <c r="W39" s="21"/>
      <c r="X39" s="7"/>
      <c r="Y39" s="9" t="s">
        <v>44</v>
      </c>
      <c r="Z39" s="13" t="str">
        <f t="shared" si="1"/>
        <v>{"id":"M4-NyO-37b-A-2-BR","stimulus":"&lt;p&gt;Em um país existem registrados {{T1}} patinetes elétricos. Escreva este número usando algarismos.&lt;/p&gt;","template":"&lt;p&gt;Há {{response}} patinetes elétricos registrados.&lt;/p&gt;","hint":"&lt;p&gt;A posição de cada algarismo determina a forma como o número é lido.&lt;/p&gt;","feedback":"&lt;p&gt;A posição de cada algarismo determina a forma como o número é lido. Por isso, 30 se lê diferente de 300.&lt;/p&gt;","seed":{"parameters":[{"name":"Q1","label":null,"min":10000,"max":99900,"step":100}],"calculated":[{"name":"T1","label":"{{function}}","function":"Lemonlib.numToWords({{Q1}}, 'pt')","temp":true},{"name":"A1","function":"{{Q1}}"}],"uniques":true},"algorithm":{"name":"calculateOperation","params":{"method":"equivLiteral","keyboard":"NUMERICAL"}}}</v>
      </c>
      <c r="AA39" s="11" t="s">
        <v>215</v>
      </c>
      <c r="AB39" s="14" t="str">
        <f t="shared" si="2"/>
        <v>M4-NyO-37b-A-2</v>
      </c>
      <c r="AC39" s="14" t="str">
        <f t="shared" si="3"/>
        <v>M4-NyO-37b-A-2-BR</v>
      </c>
      <c r="AD39" s="16"/>
      <c r="AE39" s="16"/>
      <c r="AF39" s="16" t="s">
        <v>46</v>
      </c>
      <c r="AG39" s="7" t="s">
        <v>47</v>
      </c>
    </row>
    <row r="40" ht="75.0" customHeight="1">
      <c r="A40" s="9" t="s">
        <v>199</v>
      </c>
      <c r="B40" s="12" t="s">
        <v>200</v>
      </c>
      <c r="C40" s="9" t="s">
        <v>67</v>
      </c>
      <c r="D40" s="10" t="s">
        <v>35</v>
      </c>
      <c r="E40" s="9"/>
      <c r="F40" s="11" t="s">
        <v>216</v>
      </c>
      <c r="G40" s="11" t="s">
        <v>217</v>
      </c>
      <c r="H40" s="12"/>
      <c r="I40" s="9" t="s">
        <v>84</v>
      </c>
      <c r="J40" s="9" t="s">
        <v>92</v>
      </c>
      <c r="K40" s="12" t="s">
        <v>218</v>
      </c>
      <c r="L40" s="12" t="s">
        <v>210</v>
      </c>
      <c r="M40" s="9" t="s">
        <v>41</v>
      </c>
      <c r="N40" s="8" t="s">
        <v>42</v>
      </c>
      <c r="O40" s="18" t="s">
        <v>43</v>
      </c>
      <c r="P40" s="21"/>
      <c r="Q40" s="7"/>
      <c r="R40" s="21"/>
      <c r="S40" s="21"/>
      <c r="T40" s="21"/>
      <c r="U40" s="21"/>
      <c r="V40" s="21"/>
      <c r="W40" s="21"/>
      <c r="X40" s="7"/>
      <c r="Y40" s="9" t="s">
        <v>44</v>
      </c>
      <c r="Z40" s="13" t="str">
        <f t="shared" si="1"/>
        <v>{"id":"M4-NyO-37b-A-3-BR","stimulus":"&lt;p&gt;Em um determinado continente, estima-se que existam cerca de {{T1}} lobos. Escreva este número usando algarismos.&lt;/p&gt;","template":"&lt;p&gt;Há {{response}} lobos no continente.&lt;/p&gt;","hint":"&lt;p&gt;A posição de cada algarismo determina a forma como o número é lido.&lt;/p&gt;","feedback":"&lt;p&gt;A posição de cada algarismo determina a forma como o número é lido. Por isso, 30 se lê diferente de 300.&lt;/p&gt;","seed":{"parameters":[{"name":"Q1","label":null,"min":10000,"max":15000,"step":10}],"calculated":[{"name":"T1","label":"{{function}}","function":"Lemonlib.numToWords({{Q1}}, 'pt')","temp":true},{"name":"A1","function":"{{Q1}}"}],"uniques":true},"algorithm":{"name":"calculateOperation","params":{"method":"equivLiteral","keyboard":"NUMERICAL"}}}</v>
      </c>
      <c r="AA40" s="11" t="s">
        <v>219</v>
      </c>
      <c r="AB40" s="14" t="str">
        <f t="shared" si="2"/>
        <v>M4-NyO-37b-A-3</v>
      </c>
      <c r="AC40" s="14" t="str">
        <f t="shared" si="3"/>
        <v>M4-NyO-37b-A-3-BR</v>
      </c>
      <c r="AD40" s="16"/>
      <c r="AE40" s="16"/>
      <c r="AF40" s="16" t="s">
        <v>46</v>
      </c>
      <c r="AG40" s="7" t="s">
        <v>47</v>
      </c>
    </row>
    <row r="41" ht="75.0" customHeight="1">
      <c r="A41" s="9" t="s">
        <v>199</v>
      </c>
      <c r="B41" s="12" t="s">
        <v>200</v>
      </c>
      <c r="C41" s="9" t="s">
        <v>67</v>
      </c>
      <c r="D41" s="10" t="s">
        <v>35</v>
      </c>
      <c r="E41" s="9"/>
      <c r="F41" s="11" t="s">
        <v>220</v>
      </c>
      <c r="G41" s="11" t="s">
        <v>221</v>
      </c>
      <c r="H41" s="12"/>
      <c r="I41" s="9" t="s">
        <v>84</v>
      </c>
      <c r="J41" s="9" t="s">
        <v>92</v>
      </c>
      <c r="K41" s="12" t="s">
        <v>222</v>
      </c>
      <c r="L41" s="12" t="s">
        <v>210</v>
      </c>
      <c r="M41" s="9" t="s">
        <v>41</v>
      </c>
      <c r="N41" s="8" t="s">
        <v>42</v>
      </c>
      <c r="O41" s="18" t="s">
        <v>43</v>
      </c>
      <c r="P41" s="21"/>
      <c r="Q41" s="7"/>
      <c r="R41" s="21"/>
      <c r="S41" s="21"/>
      <c r="T41" s="21"/>
      <c r="U41" s="21"/>
      <c r="V41" s="21"/>
      <c r="W41" s="21"/>
      <c r="X41" s="7"/>
      <c r="Y41" s="9" t="s">
        <v>44</v>
      </c>
      <c r="Z41" s="13" t="str">
        <f t="shared" si="1"/>
        <v>{"id":"M4-NyO-37b-A-4-BR","stimulus":"&lt;p&gt;Acredita-se que existam cerca de {{T1}} baleias em um oceano. Escreva este número usando algarismos.&lt;/p&gt;","template":"&lt;p&gt;Há {{response}} baleias no oceano.&lt;/p&gt;","hint":"&lt;p&gt;A posição de cada algarismo determina a forma como o número é lido.&lt;/p&gt;","feedback":"&lt;p&gt;A posição de cada algarismo determina a forma como o número é lido. Por isso, 30 se lê diferente de 300.&lt;/p&gt;","seed":{"parameters":[{"name":"Q1","label":null,"min":10000,"max":25000,"step":1000}],"calculated":[{"name":"T1","label":"{{function}}","function":"Lemonlib.numToWords({{Q1}}, 'pt')","temp":true},{"name":"A1","function":"{{Q1}}"}],"uniques":true},"algorithm":{"name":"calculateOperation","params":{"method":"equivLiteral","keyboard":"NUMERICAL"}}}</v>
      </c>
      <c r="AA41" s="11" t="s">
        <v>223</v>
      </c>
      <c r="AB41" s="14" t="str">
        <f t="shared" si="2"/>
        <v>M4-NyO-37b-A-4</v>
      </c>
      <c r="AC41" s="14" t="str">
        <f t="shared" si="3"/>
        <v>M4-NyO-37b-A-4-BR</v>
      </c>
      <c r="AD41" s="16"/>
      <c r="AE41" s="16"/>
      <c r="AF41" s="16" t="s">
        <v>46</v>
      </c>
      <c r="AG41" s="7" t="s">
        <v>47</v>
      </c>
    </row>
    <row r="42" ht="75.0" customHeight="1">
      <c r="A42" s="9" t="s">
        <v>199</v>
      </c>
      <c r="B42" s="26" t="s">
        <v>200</v>
      </c>
      <c r="C42" s="9" t="s">
        <v>67</v>
      </c>
      <c r="D42" s="10" t="s">
        <v>35</v>
      </c>
      <c r="E42" s="9"/>
      <c r="F42" s="12" t="s">
        <v>224</v>
      </c>
      <c r="G42" s="11" t="s">
        <v>225</v>
      </c>
      <c r="H42" s="12"/>
      <c r="I42" s="9" t="s">
        <v>84</v>
      </c>
      <c r="J42" s="9" t="s">
        <v>92</v>
      </c>
      <c r="K42" s="12" t="s">
        <v>205</v>
      </c>
      <c r="L42" s="12" t="s">
        <v>210</v>
      </c>
      <c r="M42" s="9" t="s">
        <v>41</v>
      </c>
      <c r="N42" s="8" t="s">
        <v>42</v>
      </c>
      <c r="O42" s="18" t="s">
        <v>43</v>
      </c>
      <c r="P42" s="23"/>
      <c r="Q42" s="16"/>
      <c r="R42" s="23"/>
      <c r="S42" s="23"/>
      <c r="T42" s="23"/>
      <c r="U42" s="23"/>
      <c r="V42" s="23"/>
      <c r="W42" s="23"/>
      <c r="X42" s="16"/>
      <c r="Y42" s="9" t="s">
        <v>44</v>
      </c>
      <c r="Z42" s="13" t="str">
        <f t="shared" si="1"/>
        <v>{"id":"M4-NyO-37b-A-5-BR","stimulus":"&lt;p&gt;Em uma cidade há {{T1}} cães registrados. Escreva este número usando algarismos.&lt;/p&gt;","template":"&lt;p&gt;Há {{response}} cachorros registrados.&lt;/p&gt;","hint":"&lt;p&gt;A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v>
      </c>
      <c r="AA42" s="11" t="s">
        <v>226</v>
      </c>
      <c r="AB42" s="14" t="str">
        <f t="shared" si="2"/>
        <v>M4-NyO-37b-A-5</v>
      </c>
      <c r="AC42" s="14" t="str">
        <f t="shared" si="3"/>
        <v>M4-NyO-37b-A-5-BR</v>
      </c>
      <c r="AD42" s="16"/>
      <c r="AE42" s="16"/>
      <c r="AF42" s="16" t="s">
        <v>46</v>
      </c>
      <c r="AG42" s="7" t="s">
        <v>47</v>
      </c>
    </row>
    <row r="43" ht="75.0" customHeight="1">
      <c r="A43" s="9" t="s">
        <v>227</v>
      </c>
      <c r="B43" s="18" t="s">
        <v>228</v>
      </c>
      <c r="C43" s="9" t="s">
        <v>34</v>
      </c>
      <c r="D43" s="10" t="s">
        <v>35</v>
      </c>
      <c r="E43" s="9"/>
      <c r="F43" s="12" t="s">
        <v>229</v>
      </c>
      <c r="G43" s="8"/>
      <c r="H43" s="9" t="s">
        <v>84</v>
      </c>
      <c r="I43" s="9" t="s">
        <v>84</v>
      </c>
      <c r="J43" s="9" t="s">
        <v>110</v>
      </c>
      <c r="K43" s="12" t="s">
        <v>230</v>
      </c>
      <c r="L43" s="12"/>
      <c r="M43" s="9" t="s">
        <v>41</v>
      </c>
      <c r="N43" s="11" t="s">
        <v>231</v>
      </c>
      <c r="O43" s="11" t="s">
        <v>232</v>
      </c>
      <c r="P43" s="23"/>
      <c r="Q43" s="16"/>
      <c r="R43" s="23"/>
      <c r="S43" s="23"/>
      <c r="T43" s="23"/>
      <c r="U43" s="23"/>
      <c r="V43" s="23"/>
      <c r="W43" s="23"/>
      <c r="X43" s="16"/>
      <c r="Y43" s="9" t="s">
        <v>44</v>
      </c>
      <c r="Z43" s="13" t="str">
        <f t="shared" si="1"/>
        <v>{"id":"M4-NyO-37c-I-1-BR","stimulus":"&lt;p&gt;Indique se as seguintes decomposições estão corretas ou incorretas.&lt;/p&gt;","hint":"&lt;p&gt;Um número pode ser decomposto como a soma de seus algarismos multiplicados por 10, 100, 1 000 ou 10 000, de acordo com a posição de cada algarismo no número.&lt;/p&gt;","feedback":"&lt;p&gt;Um número pode ser decomposto como a soma de seus algarismos multiplicados por 10, 100, 1 000 ou 10 000, de acordo com a posição de cada algarismo no número.&lt;/p&gt;","seed":{"parameters":[{"name":"Q1","label":null,"min":1,"max":9,"step":1},{"name":"Q2","label":null,"min":1,"max":9,"step":1},{"name":"Q3","label":null,"min":1,"max":9,"step":1},{"name":"Q4","label":null,"min":1,"max":9,"step":1},{"name":"Q5","label":null,"min":1,"max":9,"step":1},{"name":"Q6","label":null,"min":1,"max":9,"step":1},{"name":"Q7","label":null,"min":1,"max":9,"step":1},{"name":"Q8","label":null,"min":1,"max":9,"step":1}],"calculated":[{"name":"A1","label":"{{function}}","function":"{{Q1}}{{Q2}} {{Q3}}{{Q4}}{{Q5}} = {{Q1}} × 10 000 + {{Q2}} × 1 000 + {{Q3}} × 100 + {{Q4}} × 10 + {{Q5}}"},{"name":"A2","label":"{{function}}","function":"{{Q2}}{{Q3}} 0{{Q7}}0 = {{Q2}} × 10 000 + {{Q3}} × 1 000 + {{Q7}} × 10"},{"name":"A3","label":"{{function}}","function":"{{Q2}}{{Q8}} {{Q3}}{{Q7}}0 = {{Q2}} × 10 000 + {{Q8}} × 1 000 + {{Q3}} × 100 +{{Q7}} × 10"},{"name":"A4","label":"{{function}}","function":"{{Q4}}{{Q8}} {{Q1}}00 = {{Q4}} × 10 000 + {{Q8}} × 1 000 + {{Q1}} × 10","incorrect":true,"feedback":"{{Q4}}{{Q8}} {{Q1}}00 = {{Q4}} × 10 000 + {{Q8}} × 1 000 + {{Q1}} × 100"},{"name":"A5","label":"{{function}}","function":"{{Q4}}{{Q5}} {{Q6}}0{{Q7}} = {{Q4}} × 10 000 + {{Q5}} × 1 000 + {{Q6}} × 100 + {{Q7}} × 10","incorrect":true,"feedback":"{{Q4}}{{Q5}} {{Q6}}0{{Q7}} = {{Q4}} × 10 000 + {{Q5}} × 1 000 + {{Q6}} × 100 + {{Q7}}"},{"name":"A6","label":"{{function}}","function":"{{Q8}} {{Q4}}0{{Q8}} = {{Q8}} × 1 000 + {{Q4}} × 100 + {{Q8}} × 10","incorrect":true,"feedback":"{{Q8}} {{Q4}}0{{Q8}} = {{Q8}} × 1 000 + {{Q4}} × 100 + {{Q8}}"}],"uniques":true},"algorithm":{"name":"trueFalse","template":"Choice matrix – inline","params":{"countCorrect":2,"countIncorrect":1,"showCheckIcon":false,"options":["Correta","Incorreta"]}}}</v>
      </c>
      <c r="AA43" s="12" t="s">
        <v>233</v>
      </c>
      <c r="AB43" s="14" t="str">
        <f t="shared" si="2"/>
        <v>M4-NyO-37c-I-1</v>
      </c>
      <c r="AC43" s="14" t="str">
        <f t="shared" si="3"/>
        <v>M4-NyO-37c-I-1-BR</v>
      </c>
      <c r="AD43" s="16"/>
      <c r="AE43" s="16"/>
      <c r="AF43" s="16" t="s">
        <v>46</v>
      </c>
      <c r="AG43" s="7" t="s">
        <v>47</v>
      </c>
    </row>
    <row r="44" ht="75.0" customHeight="1">
      <c r="A44" s="9" t="s">
        <v>227</v>
      </c>
      <c r="B44" s="18" t="s">
        <v>228</v>
      </c>
      <c r="C44" s="9" t="s">
        <v>48</v>
      </c>
      <c r="D44" s="10" t="s">
        <v>35</v>
      </c>
      <c r="E44" s="9"/>
      <c r="F44" s="12" t="s">
        <v>234</v>
      </c>
      <c r="G44" s="8" t="s">
        <v>235</v>
      </c>
      <c r="H44" s="9" t="s">
        <v>84</v>
      </c>
      <c r="I44" s="9" t="s">
        <v>84</v>
      </c>
      <c r="J44" s="9" t="s">
        <v>92</v>
      </c>
      <c r="K44" s="12" t="s">
        <v>236</v>
      </c>
      <c r="L44" s="12" t="s">
        <v>237</v>
      </c>
      <c r="M44" s="9" t="s">
        <v>41</v>
      </c>
      <c r="N44" s="12" t="s">
        <v>238</v>
      </c>
      <c r="O44" s="12" t="s">
        <v>238</v>
      </c>
      <c r="P44" s="23"/>
      <c r="Q44" s="16"/>
      <c r="R44" s="23"/>
      <c r="S44" s="23"/>
      <c r="T44" s="23"/>
      <c r="U44" s="23"/>
      <c r="V44" s="23"/>
      <c r="W44" s="23"/>
      <c r="X44" s="16"/>
      <c r="Y44" s="9" t="s">
        <v>44</v>
      </c>
      <c r="Z44" s="13" t="str">
        <f t="shared" si="1"/>
        <v>{"id":"M4-NyO-37c-E-1-BR","stimulus":"&lt;p&gt;Decomponha o número a seguir. Escreva primeiro as dezenas de milhar e, por último, as unidades.&lt;/p&gt;","template":"&lt;p style=\"text-align: center\"&gt;{{Q0}}{{Q1}} {{Q2}}{{Q3}}{{Q4}} = {{response}} + {{response}} + {{response}} + {{response}} + {{response}}&lt;/p&gt;","hint":"&lt;p&gt;Um número pode ser decomposto como a soma de seus dígitos seguidos de zeros.&lt;/p&gt;","feedback":"&lt;p&gt;Um número pode ser decomposto como a soma de seus dígitos seguidos de zeros.&lt;/p&gt;","seed":{"parameters":[{"name":"Q0","label":null,"min":1,"max":9,"step":1},{"name":"Q1","label":null,"min":1,"max":9,"step":1},{"name":"Q2","label":null,"min":1,"max":9,"step":1},{"name":"Q3","label":null,"min":1,"max":9,"step":1},{"name":"Q4","label":null,"min":1,"max":9,"step":1}],"calculated":[{"name":"A0","label":"{{function}}","function":"{{Q0}}*10000"},{"name":"A1","label":"{{function}}","function":"{{Q1}}*1000"},{"name":"A2","label":"{{function}}","function":"{{Q2}}*100"},{"name":"A3","label":"{{function}}","function":"{{Q3}}*10"},{"name":"A4","label":"{{function}}","function":"{{Q4}}"}],"uniques":true},"algorithm":{"name":"calculateOperation","params":{"method":"equivLiteral","keyboard":"NUMERICAL"}}}</v>
      </c>
      <c r="AA44" s="11" t="s">
        <v>239</v>
      </c>
      <c r="AB44" s="14" t="str">
        <f t="shared" si="2"/>
        <v>M4-NyO-37c-E-1</v>
      </c>
      <c r="AC44" s="14" t="str">
        <f t="shared" si="3"/>
        <v>M4-NyO-37c-E-1-BR</v>
      </c>
      <c r="AD44" s="16"/>
      <c r="AE44" s="16"/>
      <c r="AF44" s="16" t="s">
        <v>46</v>
      </c>
      <c r="AG44" s="7" t="s">
        <v>47</v>
      </c>
    </row>
    <row r="45" ht="75.0" customHeight="1">
      <c r="A45" s="9" t="s">
        <v>227</v>
      </c>
      <c r="B45" s="18" t="s">
        <v>228</v>
      </c>
      <c r="C45" s="9" t="s">
        <v>67</v>
      </c>
      <c r="D45" s="10" t="s">
        <v>35</v>
      </c>
      <c r="E45" s="9"/>
      <c r="F45" s="12" t="s">
        <v>240</v>
      </c>
      <c r="G45" s="12" t="s">
        <v>109</v>
      </c>
      <c r="H45" s="9" t="s">
        <v>84</v>
      </c>
      <c r="I45" s="9" t="s">
        <v>84</v>
      </c>
      <c r="J45" s="9" t="s">
        <v>92</v>
      </c>
      <c r="K45" s="12" t="s">
        <v>241</v>
      </c>
      <c r="L45" s="20" t="s">
        <v>242</v>
      </c>
      <c r="M45" s="9" t="s">
        <v>41</v>
      </c>
      <c r="N45" s="12" t="s">
        <v>243</v>
      </c>
      <c r="O45" s="11" t="s">
        <v>244</v>
      </c>
      <c r="P45" s="23"/>
      <c r="Q45" s="16"/>
      <c r="R45" s="23"/>
      <c r="S45" s="23"/>
      <c r="T45" s="23"/>
      <c r="U45" s="23"/>
      <c r="V45" s="23"/>
      <c r="W45" s="23"/>
      <c r="X45" s="16"/>
      <c r="Y45" s="9" t="s">
        <v>44</v>
      </c>
      <c r="Z45" s="13" t="str">
        <f t="shared" si="1"/>
        <v>{"id":"M4-NyO-37c-A-1-BR","stimulus":"&lt;p&gt;Um clube de futebol tem {{T1}} membros. Decomponha esse número seguindo este exemplo: 534 = 5 × 100 + 3 × 10 + 4.&lt;/p&gt;","template":"&lt;p style=\"text-align: center\"&gt;{{T1}} = {{response}}&lt;/p&gt;","hint":"&lt;p&gt;Um número pode ser decomposto como a soma de seus algarismos multiplicados por 10, 100, 1 000 ou 10 000, de acordo com a posição de cada algarismo no número.&lt;/p&gt;&lt;p style=\"text-align: center\"&gt;{{T1}}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AA45" s="11" t="s">
        <v>245</v>
      </c>
      <c r="AB45" s="14" t="str">
        <f t="shared" si="2"/>
        <v>M4-NyO-37c-A-1</v>
      </c>
      <c r="AC45" s="14" t="str">
        <f t="shared" si="3"/>
        <v>M4-NyO-37c-A-1-BR</v>
      </c>
      <c r="AD45" s="16"/>
      <c r="AE45" s="16"/>
      <c r="AF45" s="16" t="s">
        <v>46</v>
      </c>
      <c r="AG45" s="7" t="s">
        <v>47</v>
      </c>
    </row>
    <row r="46" ht="75.0" customHeight="1">
      <c r="A46" s="9" t="s">
        <v>227</v>
      </c>
      <c r="B46" s="18" t="s">
        <v>228</v>
      </c>
      <c r="C46" s="9" t="s">
        <v>67</v>
      </c>
      <c r="D46" s="10" t="s">
        <v>35</v>
      </c>
      <c r="E46" s="9"/>
      <c r="F46" s="11" t="s">
        <v>246</v>
      </c>
      <c r="G46" s="12" t="s">
        <v>109</v>
      </c>
      <c r="H46" s="12"/>
      <c r="I46" s="9" t="s">
        <v>84</v>
      </c>
      <c r="J46" s="9" t="s">
        <v>92</v>
      </c>
      <c r="K46" s="12" t="s">
        <v>241</v>
      </c>
      <c r="L46" s="11" t="s">
        <v>247</v>
      </c>
      <c r="M46" s="9" t="s">
        <v>41</v>
      </c>
      <c r="N46" s="12" t="s">
        <v>243</v>
      </c>
      <c r="O46" s="11" t="s">
        <v>244</v>
      </c>
      <c r="P46" s="23"/>
      <c r="Q46" s="16"/>
      <c r="R46" s="23"/>
      <c r="S46" s="23"/>
      <c r="T46" s="23"/>
      <c r="U46" s="23"/>
      <c r="V46" s="23"/>
      <c r="W46" s="23"/>
      <c r="X46" s="16"/>
      <c r="Y46" s="9" t="s">
        <v>44</v>
      </c>
      <c r="Z46" s="13" t="str">
        <f t="shared" si="1"/>
        <v>{"id":"M4-NyO-37c-A-2-BR","stimulus":"&lt;p&gt;Foram vendidas {{T1}} unidades de um novo sorvete em um único dia. Decomponha esse número seguindo este exemplo: 975 = 9 × 100 + 7 × 10 + 5.&lt;/p&gt;","template":"&lt;p style=\"text-align: center\"&gt;{{T1}} = {{response}}&lt;/p&gt;","hint":"&lt;p&gt;Um número pode ser decomposto como a soma de seus algarismos multiplicados por 10, 100, 1 000 ou 10 000, de acordo com a posição de cada algarismo no número.&lt;/p&gt;&lt;p style=\"text-align: center\"&gt;{{T1}}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AA46" s="11" t="s">
        <v>248</v>
      </c>
      <c r="AB46" s="14" t="str">
        <f t="shared" si="2"/>
        <v>M4-NyO-37c-A-2</v>
      </c>
      <c r="AC46" s="14" t="str">
        <f t="shared" si="3"/>
        <v>M4-NyO-37c-A-2-BR</v>
      </c>
      <c r="AD46" s="16"/>
      <c r="AE46" s="16"/>
      <c r="AF46" s="16" t="s">
        <v>46</v>
      </c>
      <c r="AG46" s="7" t="s">
        <v>47</v>
      </c>
    </row>
    <row r="47" ht="75.0" customHeight="1">
      <c r="A47" s="9" t="s">
        <v>227</v>
      </c>
      <c r="B47" s="18" t="s">
        <v>228</v>
      </c>
      <c r="C47" s="9" t="s">
        <v>67</v>
      </c>
      <c r="D47" s="10" t="s">
        <v>35</v>
      </c>
      <c r="E47" s="9"/>
      <c r="F47" s="11" t="s">
        <v>249</v>
      </c>
      <c r="G47" s="12" t="s">
        <v>109</v>
      </c>
      <c r="H47" s="12"/>
      <c r="I47" s="9" t="s">
        <v>84</v>
      </c>
      <c r="J47" s="9" t="s">
        <v>92</v>
      </c>
      <c r="K47" s="12" t="s">
        <v>241</v>
      </c>
      <c r="L47" s="11" t="s">
        <v>247</v>
      </c>
      <c r="M47" s="9" t="s">
        <v>41</v>
      </c>
      <c r="N47" s="12" t="s">
        <v>243</v>
      </c>
      <c r="O47" s="11" t="s">
        <v>244</v>
      </c>
      <c r="P47" s="23"/>
      <c r="Q47" s="16"/>
      <c r="R47" s="23"/>
      <c r="S47" s="23"/>
      <c r="T47" s="23"/>
      <c r="U47" s="23"/>
      <c r="V47" s="23"/>
      <c r="W47" s="23"/>
      <c r="X47" s="16"/>
      <c r="Y47" s="9" t="s">
        <v>44</v>
      </c>
      <c r="Z47" s="13" t="str">
        <f t="shared" si="1"/>
        <v>{"id":"M4-NyO-37c-A-3-BR","stimulus":"&lt;p&gt;Em uma determinada cidade, estima-se que existam {{T1}} motocicletas. Decomponha esse número seguindo este exemplo: 231 = 3 × 100 + 2 × 10 + 1.&lt;/p&gt;","template":"&lt;p style=\"text-align: center\"&gt;{{T1}} = {{response}}&lt;/p&gt;","hint":"&lt;p&gt;Um número pode ser decomposto como a soma de seus algarismos multiplicados por 10, 100, 1 000 ou 10 000, de acordo com a posição de cada algarismo no número.&lt;/p&gt;&lt;p style=\"text-align: center\"&gt;{{T1}}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AA47" s="11" t="s">
        <v>250</v>
      </c>
      <c r="AB47" s="14" t="str">
        <f t="shared" si="2"/>
        <v>M4-NyO-37c-A-3</v>
      </c>
      <c r="AC47" s="14" t="str">
        <f t="shared" si="3"/>
        <v>M4-NyO-37c-A-3-BR</v>
      </c>
      <c r="AD47" s="16"/>
      <c r="AE47" s="16"/>
      <c r="AF47" s="16" t="s">
        <v>46</v>
      </c>
      <c r="AG47" s="7" t="s">
        <v>47</v>
      </c>
    </row>
    <row r="48" ht="75.0" customHeight="1">
      <c r="A48" s="9" t="s">
        <v>227</v>
      </c>
      <c r="B48" s="18" t="s">
        <v>228</v>
      </c>
      <c r="C48" s="9" t="s">
        <v>67</v>
      </c>
      <c r="D48" s="10" t="s">
        <v>35</v>
      </c>
      <c r="E48" s="9"/>
      <c r="F48" s="12" t="s">
        <v>251</v>
      </c>
      <c r="G48" s="12" t="s">
        <v>109</v>
      </c>
      <c r="H48" s="12"/>
      <c r="I48" s="9" t="s">
        <v>84</v>
      </c>
      <c r="J48" s="9" t="s">
        <v>92</v>
      </c>
      <c r="K48" s="12" t="s">
        <v>241</v>
      </c>
      <c r="L48" s="11" t="s">
        <v>247</v>
      </c>
      <c r="M48" s="9" t="s">
        <v>41</v>
      </c>
      <c r="N48" s="12" t="s">
        <v>243</v>
      </c>
      <c r="O48" s="11" t="s">
        <v>244</v>
      </c>
      <c r="P48" s="23"/>
      <c r="Q48" s="16"/>
      <c r="R48" s="23"/>
      <c r="S48" s="23"/>
      <c r="T48" s="23"/>
      <c r="U48" s="23"/>
      <c r="V48" s="23"/>
      <c r="W48" s="23"/>
      <c r="X48" s="16"/>
      <c r="Y48" s="9" t="s">
        <v>44</v>
      </c>
      <c r="Z48" s="13" t="str">
        <f t="shared" si="1"/>
        <v>{"id":"M4-NyO-37c-A-4-BR","stimulus":"&lt;p&gt;Um aplicativo de celular obteve {{T1}} &lt;i&gt;downloads&lt;/i&gt;. Decomponha esse número seguindo este exemplo: 556 = 5 × 100 + 5 × 10 + 6.&lt;/p&gt;","template":"&lt;p style=\"text-align: center\"&gt;{{T1}} = {{response}}&lt;/p&gt;","hint":"&lt;p&gt;Um número pode ser decomposto como a soma de seus algarismos multiplicados por 10, 100, 1 000 ou 10 000, de acordo com a posição de cada algarismo no número.&lt;/p&gt;&lt;p style=\"text-align: center\"&gt;{{T1}}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AA48" s="11" t="s">
        <v>252</v>
      </c>
      <c r="AB48" s="14" t="str">
        <f t="shared" si="2"/>
        <v>M4-NyO-37c-A-4</v>
      </c>
      <c r="AC48" s="14" t="str">
        <f t="shared" si="3"/>
        <v>M4-NyO-37c-A-4-BR</v>
      </c>
      <c r="AD48" s="16"/>
      <c r="AE48" s="16"/>
      <c r="AF48" s="16" t="s">
        <v>46</v>
      </c>
      <c r="AG48" s="7" t="s">
        <v>47</v>
      </c>
    </row>
    <row r="49" ht="75.0" customHeight="1">
      <c r="A49" s="9" t="s">
        <v>227</v>
      </c>
      <c r="B49" s="18" t="s">
        <v>228</v>
      </c>
      <c r="C49" s="9" t="s">
        <v>67</v>
      </c>
      <c r="D49" s="10" t="s">
        <v>35</v>
      </c>
      <c r="E49" s="9"/>
      <c r="F49" s="12" t="s">
        <v>253</v>
      </c>
      <c r="G49" s="12" t="s">
        <v>109</v>
      </c>
      <c r="H49" s="12"/>
      <c r="I49" s="9" t="s">
        <v>84</v>
      </c>
      <c r="J49" s="9" t="s">
        <v>92</v>
      </c>
      <c r="K49" s="12" t="s">
        <v>241</v>
      </c>
      <c r="L49" s="11" t="s">
        <v>247</v>
      </c>
      <c r="M49" s="9" t="s">
        <v>41</v>
      </c>
      <c r="N49" s="12" t="s">
        <v>243</v>
      </c>
      <c r="O49" s="11" t="s">
        <v>244</v>
      </c>
      <c r="P49" s="23"/>
      <c r="Q49" s="16"/>
      <c r="R49" s="23"/>
      <c r="S49" s="23"/>
      <c r="T49" s="23"/>
      <c r="U49" s="23"/>
      <c r="V49" s="23"/>
      <c r="W49" s="23"/>
      <c r="X49" s="16"/>
      <c r="Y49" s="9" t="s">
        <v>44</v>
      </c>
      <c r="Z49" s="13" t="str">
        <f t="shared" si="1"/>
        <v>{"id":"M4-NyO-37c-A-5-BR","stimulus":"&lt;p&gt;Uma rede de academias tem {{T1}} assinantes em todo o país. Decomponha esse número seguindo este exemplo: 874 = 8 × 100 + 7 × 10 + 4.&lt;/p&gt;","template":"&lt;p style=\"text-align: center\"&gt;{{T1}} = {{response}}&lt;/p&gt;","hint":"&lt;p&gt;Um número pode ser decomposto como a soma de seus algarismos multiplicados por 10, 100, 1 000 ou 10 000, de acordo com a posição de cada algarismo no número.&lt;/p&gt;&lt;p style=\"text-align: center\"&gt;{{T1}}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AA49" s="11" t="s">
        <v>254</v>
      </c>
      <c r="AB49" s="14" t="str">
        <f t="shared" si="2"/>
        <v>M4-NyO-37c-A-5</v>
      </c>
      <c r="AC49" s="14" t="str">
        <f t="shared" si="3"/>
        <v>M4-NyO-37c-A-5-BR</v>
      </c>
      <c r="AD49" s="16"/>
      <c r="AE49" s="16"/>
      <c r="AF49" s="16" t="s">
        <v>46</v>
      </c>
      <c r="AG49" s="7" t="s">
        <v>47</v>
      </c>
    </row>
    <row r="50" ht="75.0" customHeight="1">
      <c r="A50" s="9" t="s">
        <v>255</v>
      </c>
      <c r="B50" s="12" t="s">
        <v>256</v>
      </c>
      <c r="C50" s="9" t="s">
        <v>34</v>
      </c>
      <c r="D50" s="10" t="s">
        <v>35</v>
      </c>
      <c r="E50" s="7"/>
      <c r="F50" s="25" t="s">
        <v>257</v>
      </c>
      <c r="G50" s="25"/>
      <c r="H50" s="25"/>
      <c r="I50" s="9" t="s">
        <v>84</v>
      </c>
      <c r="J50" s="9" t="s">
        <v>155</v>
      </c>
      <c r="K50" s="12" t="s">
        <v>258</v>
      </c>
      <c r="L50" s="12" t="s">
        <v>259</v>
      </c>
      <c r="M50" s="9" t="s">
        <v>41</v>
      </c>
      <c r="N50" s="8" t="s">
        <v>42</v>
      </c>
      <c r="O50" s="18" t="s">
        <v>43</v>
      </c>
      <c r="P50" s="12"/>
      <c r="Q50" s="16"/>
      <c r="R50" s="21"/>
      <c r="S50" s="21"/>
      <c r="T50" s="23"/>
      <c r="U50" s="23"/>
      <c r="V50" s="21"/>
      <c r="W50" s="21"/>
      <c r="X50" s="11"/>
      <c r="Y50" s="9" t="s">
        <v>44</v>
      </c>
      <c r="Z50" s="13" t="str">
        <f t="shared" si="1"/>
        <v>{
 "id": "M4-NyO-1b-I-1-BR",
 "stimulus": "&lt;p&gt;Combine a forma escrita por extenso de cada número com a forma escrita por algarismos.&lt;/p&gt;",
 "hint": "&lt;p&gt;A posição de cada algarismo determina a forma como o número é lido.&lt;/p&gt;",
 "feedback": "&lt;p&gt;A posição de cada algarismo determina a forma como o número é lido. Por isso, 30 se lê diferente de 300.&lt;/p&gt;",
 "seed": {
 "parameters": [
 {
 "name": "Q1",
 "label": null,
 "min": 100000,
 "max": 999999,
 "step": 1
 },
 {
 "name": "Q2",
 "label": null,
 "min": 100000,
 "max": 999999,
 "step": 1
 },
 {
 "name": "Q3",
 "label": null,
 "min": 1000000,
 "max": 9999999,
 "step": 1
 },
 {
 "name": "Q4",
 "label": null,
 "min": 1000000,
 "max": 9999999,
 "step": 1
 }
 ],
 "calculated": [
 {
 "name": "T1",
 "label": "{{function}}",
 "function": "Lemonlib.numToWords({{Q1}}, 'pt')",
 "temp": true
 },
 {
 "name": "T2",
 "label": "{{function}}",
 "function": "Lemonlib.numToWords({{Q2}}, 'pt')",
 "temp": true
 },
 {
 "name": "T3",
 "label": "{{function}}",
 "function": "Lemonlib.numToWords({{Q3}}, 'pt')",
 "temp": true
 },
 {
 "name": "T4",
 "label": "{{function}}",
 "function": "Lemonlib.numToWords({{Q4}}, 'pt')",
 "temp": true
 },
 {
 "name": "A1",
 "label": "{{T1}}",
 "function": "{{Q1}}"
 },
 {
 "name": "A2",
 "label": "{{T2}}",
 "function": "{{Q2}}"
 },
 {
 "name": "A3",
 "label": "{{T3}}",
 "function": "{{Q3}}"
 },
 {
 "name": "A4",
 "label": "{{T4}}",
 "function": "{{Q4}}"
 }
 ],
 "uniques": true
 },
 "algorithm": {
 "name": "linkOperationResult",
 "params": {
 "invert": true
 },
 "template": "Match list"
 }
 }</v>
      </c>
      <c r="AA50" s="27" t="s">
        <v>260</v>
      </c>
      <c r="AB50" s="14" t="str">
        <f t="shared" si="2"/>
        <v>M4-NyO-1b-I-1</v>
      </c>
      <c r="AC50" s="14" t="str">
        <f t="shared" si="3"/>
        <v>M4-NyO-1b-I-1-BR</v>
      </c>
      <c r="AD50" s="7" t="s">
        <v>261</v>
      </c>
      <c r="AE50" s="16"/>
      <c r="AF50" s="28"/>
      <c r="AG50" s="7" t="s">
        <v>47</v>
      </c>
    </row>
    <row r="51" ht="75.0" customHeight="1">
      <c r="A51" s="9" t="s">
        <v>255</v>
      </c>
      <c r="B51" s="12" t="s">
        <v>256</v>
      </c>
      <c r="C51" s="9" t="s">
        <v>48</v>
      </c>
      <c r="D51" s="10" t="s">
        <v>35</v>
      </c>
      <c r="E51" s="7"/>
      <c r="F51" s="12" t="s">
        <v>90</v>
      </c>
      <c r="G51" s="11" t="s">
        <v>204</v>
      </c>
      <c r="H51" s="12"/>
      <c r="I51" s="9" t="s">
        <v>84</v>
      </c>
      <c r="J51" s="9" t="s">
        <v>92</v>
      </c>
      <c r="K51" s="12" t="s">
        <v>262</v>
      </c>
      <c r="L51" s="12" t="s">
        <v>206</v>
      </c>
      <c r="M51" s="9" t="s">
        <v>41</v>
      </c>
      <c r="N51" s="8" t="s">
        <v>42</v>
      </c>
      <c r="O51" s="18" t="s">
        <v>43</v>
      </c>
      <c r="P51" s="29"/>
      <c r="Q51" s="16"/>
      <c r="R51" s="21"/>
      <c r="S51" s="21"/>
      <c r="T51" s="23"/>
      <c r="U51" s="23"/>
      <c r="V51" s="21"/>
      <c r="W51" s="21"/>
      <c r="X51" s="11"/>
      <c r="Y51" s="9" t="s">
        <v>44</v>
      </c>
      <c r="Z51" s="13" t="str">
        <f t="shared" si="1"/>
        <v>{
    "id": "M4-NyO-1b-E-1-BR",
    "stimulus": "&lt;p&gt;Escreva o número a seguir usando algarismos.&lt;/p&gt;",
    "hint": "&lt;p&gt;A posição de cada algarismo determina a forma como o número é lido.&lt;/p&gt;",
    "feedback": "&lt;p&gt;A posição de cada algarismo determina a forma como o número é lido. Por isso, 30 se lê diferente de 300.&lt;/p&gt;",
    "template": "&lt;p&gt;O número {{T1}} é {{response}}.&lt;/p&gt;",
    "seed": {
        "parameters": [
            {
                "name": "Q1",
                "label": null,
                "min": 100000,
                "max": 999999,
                "step": 1
            }
        ],
        "calculated": [
            {
                "name": "T1",
                "label": "{{function}}",
                "function": "Lemonlib.numToWords({{Q1}}, 'pt')",
                "temp": true
            },
            {
                "name": "A1",
                "function": "{{Q1}}"
            }
        ],
        "uniques": true
    },
    "algorithm": {
        "name": "calculateOperation",
        "params": {
            "method": "equivLiteral","keyboard": "NUMERICAL"
        }
    }
}</v>
      </c>
      <c r="AA51" s="30" t="s">
        <v>263</v>
      </c>
      <c r="AB51" s="14" t="str">
        <f t="shared" si="2"/>
        <v>M4-NyO-1b-E-1</v>
      </c>
      <c r="AC51" s="14" t="str">
        <f t="shared" si="3"/>
        <v>M4-NyO-1b-E-1-BR</v>
      </c>
      <c r="AD51" s="7" t="s">
        <v>261</v>
      </c>
      <c r="AE51" s="16"/>
      <c r="AF51" s="28"/>
      <c r="AG51" s="7" t="s">
        <v>47</v>
      </c>
    </row>
    <row r="52" ht="75.0" customHeight="1">
      <c r="A52" s="9" t="s">
        <v>255</v>
      </c>
      <c r="B52" s="12" t="s">
        <v>256</v>
      </c>
      <c r="C52" s="9" t="s">
        <v>48</v>
      </c>
      <c r="D52" s="10" t="s">
        <v>35</v>
      </c>
      <c r="E52" s="9"/>
      <c r="F52" s="12" t="s">
        <v>90</v>
      </c>
      <c r="G52" s="11" t="s">
        <v>204</v>
      </c>
      <c r="H52" s="12"/>
      <c r="I52" s="9" t="s">
        <v>84</v>
      </c>
      <c r="J52" s="9" t="s">
        <v>92</v>
      </c>
      <c r="K52" s="12" t="s">
        <v>264</v>
      </c>
      <c r="L52" s="12" t="s">
        <v>265</v>
      </c>
      <c r="M52" s="9" t="s">
        <v>41</v>
      </c>
      <c r="N52" s="8" t="s">
        <v>87</v>
      </c>
      <c r="O52" s="18" t="s">
        <v>43</v>
      </c>
      <c r="P52" s="21"/>
      <c r="Q52" s="16"/>
      <c r="R52" s="21"/>
      <c r="S52" s="21"/>
      <c r="T52" s="23"/>
      <c r="U52" s="23"/>
      <c r="V52" s="21"/>
      <c r="W52" s="21"/>
      <c r="X52" s="11"/>
      <c r="Y52" s="9" t="s">
        <v>44</v>
      </c>
      <c r="Z52" s="13" t="str">
        <f t="shared" si="1"/>
        <v>{
    "id": "M4-NyO-1b-E-2-BR",
    "stimulus": "&lt;p&gt;Escreva o número a seguir usando algarismos.&lt;/p&gt;",
    "hint": "&lt;p&gt;O valor de cada algarismo é posicional, ou seja, depende do lugar que ocupa no número.&lt;/p&gt;",
    "feedback": "&lt;p&gt;A posição de cada algarismo determina a forma como o número é lido. Por isso, 30 se lê diferente de 300.&lt;/p&gt;",
    "template": "&lt;p&gt;O número {{T1}} é {{response}}.&lt;/p&gt;",
    "seed": {
        "parameters": [
            {
                "name": "Q3",
                "label": null,
                "min": 1000000,
                "max": 9999999,
                "step": 1
            }
        ],
        "calculated": [
            {
                "name": "T1",
                "label": "{{function}}",
                "function": "Lemonlib.numToWords({{Q3}}, 'pt')",
                "temp": true
            },
            {
                "name": "A1",
                "function": "{{Q3}}"
            }
        ],
        "uniques": true
    },
    "algorithm": {
        "name": "calculateOperation",
        "params": {
            "method": "equivLiteral","keyboard": "NUMERICAL"
        }
    }
}</v>
      </c>
      <c r="AA52" s="30" t="s">
        <v>266</v>
      </c>
      <c r="AB52" s="14" t="str">
        <f t="shared" si="2"/>
        <v>M4-NyO-1b-E-2</v>
      </c>
      <c r="AC52" s="14" t="str">
        <f t="shared" si="3"/>
        <v>M4-NyO-1b-E-2-BR</v>
      </c>
      <c r="AD52" s="7" t="s">
        <v>261</v>
      </c>
      <c r="AE52" s="16"/>
      <c r="AF52" s="28"/>
      <c r="AG52" s="7" t="s">
        <v>47</v>
      </c>
    </row>
    <row r="53" ht="75.0" customHeight="1">
      <c r="A53" s="9" t="s">
        <v>255</v>
      </c>
      <c r="B53" s="12" t="s">
        <v>256</v>
      </c>
      <c r="C53" s="9" t="s">
        <v>67</v>
      </c>
      <c r="D53" s="10" t="s">
        <v>35</v>
      </c>
      <c r="E53" s="9"/>
      <c r="F53" s="11" t="s">
        <v>267</v>
      </c>
      <c r="G53" s="11" t="s">
        <v>268</v>
      </c>
      <c r="H53" s="12"/>
      <c r="I53" s="9" t="s">
        <v>84</v>
      </c>
      <c r="J53" s="9" t="s">
        <v>92</v>
      </c>
      <c r="K53" s="12" t="s">
        <v>269</v>
      </c>
      <c r="L53" s="12" t="s">
        <v>265</v>
      </c>
      <c r="M53" s="9" t="s">
        <v>41</v>
      </c>
      <c r="N53" s="8" t="s">
        <v>87</v>
      </c>
      <c r="O53" s="18" t="s">
        <v>43</v>
      </c>
      <c r="P53" s="21"/>
      <c r="Q53" s="16"/>
      <c r="R53" s="21"/>
      <c r="S53" s="21"/>
      <c r="T53" s="23"/>
      <c r="U53" s="23"/>
      <c r="V53" s="21"/>
      <c r="W53" s="21"/>
      <c r="X53" s="11"/>
      <c r="Y53" s="9" t="s">
        <v>44</v>
      </c>
      <c r="Z53" s="13" t="str">
        <f t="shared" si="1"/>
        <v>{
    "id": "M4-NyO-1b-A-1-BR",
    "stimulus": "&lt;p&gt;Foi encontrado um fóssil que tem {{T1}} anos. Escreva este número usando algarismos.&lt;/p&gt;",
    "template": "&lt;p&gt;O número {{T1}} é {{response}}.&lt;/p&gt;",
    "hint": "&lt;p&gt;O valor de cada algarismo é posicional, ou seja, depende do lugar que ocupa no número.&lt;/p&gt;",
    "feedback": "&lt;p&gt;A posição de cada algarismo determina a forma como o número é lido. Por isso, 30 se lê diferente de 300.&lt;/p&gt;",
    "seed": {
        "parameters": [
            {
                "name": "Q3",
                "label": null,
                "min": 1000000,
                "max": 1500000,
                "step": 10000
            }
        ],
        "calculated": [
            {
                "name": "T1",
                "label": "{{function}}",
                "function": "Lemonlib.numToWords({{Q3}}, 'pt')",
                "temp": true
            },
            {
                "name": "A1",
                "function": "{{Q3}}"
            }
        ],
        "uniques": true
    },
    "algorithm": {
        "name": "calculateOperation",
        "params": {
            "method": "equivLiteral","keyboard": "NUMERICAL"
        }
    }
}</v>
      </c>
      <c r="AA53" s="30" t="s">
        <v>270</v>
      </c>
      <c r="AB53" s="14" t="str">
        <f t="shared" si="2"/>
        <v>M4-NyO-1b-A-1</v>
      </c>
      <c r="AC53" s="14" t="str">
        <f t="shared" si="3"/>
        <v>M4-NyO-1b-A-1-BR</v>
      </c>
      <c r="AD53" s="7" t="s">
        <v>261</v>
      </c>
      <c r="AE53" s="16"/>
      <c r="AF53" s="28"/>
      <c r="AG53" s="7" t="s">
        <v>47</v>
      </c>
    </row>
    <row r="54" ht="75.0" customHeight="1">
      <c r="A54" s="9" t="s">
        <v>255</v>
      </c>
      <c r="B54" s="12" t="s">
        <v>256</v>
      </c>
      <c r="C54" s="9" t="s">
        <v>67</v>
      </c>
      <c r="D54" s="10" t="s">
        <v>35</v>
      </c>
      <c r="E54" s="9"/>
      <c r="F54" s="11" t="s">
        <v>271</v>
      </c>
      <c r="G54" s="11" t="s">
        <v>272</v>
      </c>
      <c r="H54" s="12"/>
      <c r="I54" s="9" t="s">
        <v>84</v>
      </c>
      <c r="J54" s="9" t="s">
        <v>92</v>
      </c>
      <c r="K54" s="12" t="s">
        <v>273</v>
      </c>
      <c r="L54" s="12" t="s">
        <v>265</v>
      </c>
      <c r="M54" s="9" t="s">
        <v>41</v>
      </c>
      <c r="N54" s="8" t="s">
        <v>87</v>
      </c>
      <c r="O54" s="18" t="s">
        <v>43</v>
      </c>
      <c r="P54" s="23"/>
      <c r="Q54" s="16"/>
      <c r="R54" s="23"/>
      <c r="S54" s="23"/>
      <c r="T54" s="23"/>
      <c r="U54" s="23"/>
      <c r="V54" s="23"/>
      <c r="W54" s="23"/>
      <c r="X54" s="16"/>
      <c r="Y54" s="9" t="s">
        <v>44</v>
      </c>
      <c r="Z54" s="13" t="str">
        <f t="shared" si="1"/>
        <v>{
    "id": "M4-NyO-1b-A-2-BR",
    "stimulus": "&lt;p&gt;Um jornal possui {{T1}} assinantes. Escreva este número usando algarismos.&lt;/p&gt;",
    "template": "&lt;p&gt;O jornal tem {{response}} assinantes.&lt;/p&gt;",
    "hint": "&lt;p&gt;O valor de cada algarismo é posicional, ou seja, depende do lugar que ocupa no número.&lt;/p&gt;",
    "feedback": "&lt;p&gt;A posição de cada algarismo determina a forma como o número é lido. Por isso, 30 se lê diferente de 300.&lt;/p&gt;",
    "seed": {
        "parameters": [
            {
                "name": "Q3",
                "label": null,
                "min": 1000000,
                "max": 1500000,
                "step": 1
            }
        ],
        "calculated": [
            {
                "name": "T1",
                "label": "{{function}}",
                "function": "Lemonlib.numToWords({{Q3}}, 'pt')",
                "temp": true
            },
            {
                "name": "A1",
                "function": "{{Q3}}"
            }
        ],
        "uniques": true
    },
    "algorithm": {
        "name": "calculateOperation",
        "params": {
            "method": "equivLiteral","keyboard": "NUMERICAL"
        }
    }
}</v>
      </c>
      <c r="AA54" s="30" t="s">
        <v>274</v>
      </c>
      <c r="AB54" s="14" t="str">
        <f t="shared" si="2"/>
        <v>M4-NyO-1b-A-2</v>
      </c>
      <c r="AC54" s="14" t="str">
        <f t="shared" si="3"/>
        <v>M4-NyO-1b-A-2-BR</v>
      </c>
      <c r="AD54" s="7" t="s">
        <v>261</v>
      </c>
      <c r="AE54" s="16"/>
      <c r="AF54" s="28"/>
      <c r="AG54" s="7" t="s">
        <v>47</v>
      </c>
    </row>
    <row r="55" ht="75.0" customHeight="1">
      <c r="A55" s="9" t="s">
        <v>255</v>
      </c>
      <c r="B55" s="12" t="s">
        <v>256</v>
      </c>
      <c r="C55" s="9" t="s">
        <v>67</v>
      </c>
      <c r="D55" s="10" t="s">
        <v>35</v>
      </c>
      <c r="E55" s="9"/>
      <c r="F55" s="11" t="s">
        <v>275</v>
      </c>
      <c r="G55" s="11" t="s">
        <v>276</v>
      </c>
      <c r="H55" s="12"/>
      <c r="I55" s="9" t="s">
        <v>84</v>
      </c>
      <c r="J55" s="9" t="s">
        <v>92</v>
      </c>
      <c r="K55" s="12" t="s">
        <v>277</v>
      </c>
      <c r="L55" s="12" t="s">
        <v>206</v>
      </c>
      <c r="M55" s="9" t="s">
        <v>41</v>
      </c>
      <c r="N55" s="8" t="s">
        <v>87</v>
      </c>
      <c r="O55" s="18" t="s">
        <v>43</v>
      </c>
      <c r="P55" s="23"/>
      <c r="Q55" s="16"/>
      <c r="R55" s="21"/>
      <c r="S55" s="21"/>
      <c r="T55" s="23"/>
      <c r="U55" s="23"/>
      <c r="V55" s="21"/>
      <c r="W55" s="21"/>
      <c r="X55" s="16"/>
      <c r="Y55" s="9" t="s">
        <v>44</v>
      </c>
      <c r="Z55" s="13" t="str">
        <f t="shared" si="1"/>
        <v>{
    "id": "M4-NyO-1b-A-3-BR",
    "stimulus": "&lt;p&gt;Há {{T1}} pessoas conectadas a uma transmissão de uma &lt;i&gt;youtuber.&lt;/i&gt; Escreva este número usando algarismos.&lt;/p&gt;",
    "template": "&lt;p&gt;Há {{response}} pessoas conectadas.&lt;/p&gt;",
    "hint": "&lt;p&gt;O valor de cada algarismo é posicional, ou seja, depende do lugar que ocupa no número.&lt;/p&gt;",
    "feedback": "&lt;p&gt;A posição de cada algarismo determina a forma como o número é lido. Por isso, 30 se lê diferente de 300.&lt;/p&gt;",
    "seed": {
        "parameters": [
            {
                "name": "Q1",
                "label": null,
                "min": 100000,
                "max": 399999,
                "step": 1
            }
        ],
        "calculated": [
            {
                "name": "T1",
                "label": "{{function}}",
                "function": "Lemonlib.numToWords({{Q1}}, 'pt')",
                "temp": true
            },
            {
                "name": "A1",
                "function": "{{Q1}}"
            }
        ],
        "uniques": true
    },
    "algorithm": {
        "name": "calculateOperation",
        "params": {
            "method": "equivLiteral","keyboard": "NUMERICAL"
        }
    }
}</v>
      </c>
      <c r="AA55" s="30" t="s">
        <v>278</v>
      </c>
      <c r="AB55" s="14" t="str">
        <f t="shared" si="2"/>
        <v>M4-NyO-1b-A-3</v>
      </c>
      <c r="AC55" s="14" t="str">
        <f t="shared" si="3"/>
        <v>M4-NyO-1b-A-3-BR</v>
      </c>
      <c r="AD55" s="7" t="s">
        <v>261</v>
      </c>
      <c r="AE55" s="16"/>
      <c r="AF55" s="28"/>
      <c r="AG55" s="7" t="s">
        <v>47</v>
      </c>
    </row>
    <row r="56" ht="75.0" customHeight="1">
      <c r="A56" s="9" t="s">
        <v>255</v>
      </c>
      <c r="B56" s="12" t="s">
        <v>256</v>
      </c>
      <c r="C56" s="9" t="s">
        <v>67</v>
      </c>
      <c r="D56" s="10" t="s">
        <v>35</v>
      </c>
      <c r="E56" s="9"/>
      <c r="F56" s="11" t="s">
        <v>279</v>
      </c>
      <c r="G56" s="11" t="s">
        <v>280</v>
      </c>
      <c r="H56" s="12"/>
      <c r="I56" s="9" t="s">
        <v>84</v>
      </c>
      <c r="J56" s="9" t="s">
        <v>92</v>
      </c>
      <c r="K56" s="12" t="s">
        <v>277</v>
      </c>
      <c r="L56" s="12" t="s">
        <v>206</v>
      </c>
      <c r="M56" s="9" t="s">
        <v>41</v>
      </c>
      <c r="N56" s="8" t="s">
        <v>87</v>
      </c>
      <c r="O56" s="18" t="s">
        <v>43</v>
      </c>
      <c r="P56" s="21"/>
      <c r="Q56" s="16"/>
      <c r="R56" s="21"/>
      <c r="S56" s="21"/>
      <c r="T56" s="23"/>
      <c r="U56" s="21"/>
      <c r="V56" s="21"/>
      <c r="W56" s="21"/>
      <c r="X56" s="16"/>
      <c r="Y56" s="9" t="s">
        <v>44</v>
      </c>
      <c r="Z56" s="13" t="str">
        <f t="shared" si="1"/>
        <v>{
    "id": "M4-NyO-1b-A-4-BR",
    "stimulus": "&lt;p&gt;Em uma biblioteca há {{T1}} livros. Escreva este número usando algarismos.&lt;/p&gt;",
    "template": "&lt;p&gt;Há {{response}} livros.&lt;/p&gt;",
    "hint": "&lt;p&gt;O valor de cada algarismo é posicional, ou seja, depende do lugar que ocupa no número.&lt;/p&gt;",
    "feedback": "&lt;p&gt;A posição de cada algarismo determina a forma como o número é lido. Por isso, 30 se lê diferente de 300.&lt;/p&gt;",
    "seed": {
        "parameters": [
            {
                "name": "Q1",
                "label": null,
                "min": 100000,
                "max": 399999,
                "step": 1
            }
        ],
        "calculated": [
            {
                "name": "T1",
                "label": "{{function}}",
                "function": "Lemonlib.numToWords({{Q1}}, 'pt')",
                "temp": true
            },
            {
                "name": "A1",
                "function": "{{Q1}}"
            }
        ],
        "uniques": true
    },
    "algorithm": {
        "name": "calculateOperation",
        "params": {
            "method": "equivLiteral","keyboard": "NUMERICAL"
        }
    }
}</v>
      </c>
      <c r="AA56" s="30" t="s">
        <v>281</v>
      </c>
      <c r="AB56" s="14" t="str">
        <f t="shared" si="2"/>
        <v>M4-NyO-1b-A-4</v>
      </c>
      <c r="AC56" s="14" t="str">
        <f t="shared" si="3"/>
        <v>M4-NyO-1b-A-4-BR</v>
      </c>
      <c r="AD56" s="7" t="s">
        <v>261</v>
      </c>
      <c r="AE56" s="16"/>
      <c r="AF56" s="28"/>
      <c r="AG56" s="7" t="s">
        <v>47</v>
      </c>
    </row>
    <row r="57" ht="75.0" customHeight="1">
      <c r="A57" s="9" t="s">
        <v>255</v>
      </c>
      <c r="B57" s="12" t="s">
        <v>256</v>
      </c>
      <c r="C57" s="9" t="s">
        <v>67</v>
      </c>
      <c r="D57" s="10" t="s">
        <v>35</v>
      </c>
      <c r="E57" s="9"/>
      <c r="F57" s="11" t="s">
        <v>282</v>
      </c>
      <c r="G57" s="11" t="s">
        <v>283</v>
      </c>
      <c r="H57" s="12"/>
      <c r="I57" s="9" t="s">
        <v>84</v>
      </c>
      <c r="J57" s="9" t="s">
        <v>92</v>
      </c>
      <c r="K57" s="12" t="s">
        <v>284</v>
      </c>
      <c r="L57" s="12" t="s">
        <v>265</v>
      </c>
      <c r="M57" s="9" t="s">
        <v>41</v>
      </c>
      <c r="N57" s="8" t="s">
        <v>87</v>
      </c>
      <c r="O57" s="18" t="s">
        <v>43</v>
      </c>
      <c r="P57" s="21"/>
      <c r="Q57" s="16"/>
      <c r="R57" s="21"/>
      <c r="S57" s="21"/>
      <c r="T57" s="23"/>
      <c r="U57" s="21"/>
      <c r="V57" s="21"/>
      <c r="W57" s="21"/>
      <c r="X57" s="16"/>
      <c r="Y57" s="9" t="s">
        <v>44</v>
      </c>
      <c r="Z57" s="13" t="str">
        <f t="shared" si="1"/>
        <v>{
    "id": "M4-NyO-1b-A-5-BR",
    "stimulus": "&lt;p&gt;Ao longo de um mês {{T1}} pessoas visitaram um monumento. Escreva este número usando algarismos.&lt;/p&gt;",
    "template": "&lt;p&gt;Visitaram o monumento {{response}} pessoas.&lt;/p&gt;",
    "hint": "&lt;p&gt;O valor de cada algarismo é posicional, ou seja, depende do lugar que ocupa no número.&lt;/p&gt;",
    "feedback": "&lt;p&gt;A posição de cada algarismo determina a forma como o número é lido. Por isso, 30 se lê diferente de 300.&lt;/p&gt;",
    "seed": {
        "parameters": [
            {
                "name": "Q3",
                "label": null,
                "min": 1000000,
                "max": 5000000,
                "step": 1
            }
        ],
        "calculated": [
            {
                "name": "T1",
                "label": "{{function}}",
                "function": "Lemonlib.numToWords({{Q3}}, 'pt')",
                "temp": true
            },
            {
                "name": "A1",
                "function": "{{Q3}}"
            }
        ],
        "uniques": true
    },
    "algorithm": {
        "name": "calculateOperation",
        "params": {
            "method": "equivLiteral","keyboard": "NUMERICAL"
        }
    }
}</v>
      </c>
      <c r="AA57" s="30" t="s">
        <v>285</v>
      </c>
      <c r="AB57" s="14" t="str">
        <f t="shared" si="2"/>
        <v>M4-NyO-1b-A-5</v>
      </c>
      <c r="AC57" s="14" t="str">
        <f t="shared" si="3"/>
        <v>M4-NyO-1b-A-5-BR</v>
      </c>
      <c r="AD57" s="7" t="s">
        <v>261</v>
      </c>
      <c r="AE57" s="16"/>
      <c r="AF57" s="28"/>
      <c r="AG57" s="7" t="s">
        <v>47</v>
      </c>
    </row>
    <row r="58" ht="75.0" customHeight="1">
      <c r="A58" s="9" t="s">
        <v>286</v>
      </c>
      <c r="B58" s="12" t="s">
        <v>287</v>
      </c>
      <c r="C58" s="9" t="s">
        <v>34</v>
      </c>
      <c r="D58" s="10" t="s">
        <v>35</v>
      </c>
      <c r="E58" s="9"/>
      <c r="F58" s="12" t="s">
        <v>288</v>
      </c>
      <c r="G58" s="8"/>
      <c r="H58" s="9" t="s">
        <v>84</v>
      </c>
      <c r="I58" s="9" t="s">
        <v>84</v>
      </c>
      <c r="J58" s="9" t="s">
        <v>110</v>
      </c>
      <c r="K58" s="12" t="s">
        <v>289</v>
      </c>
      <c r="L58" s="12"/>
      <c r="M58" s="9" t="s">
        <v>41</v>
      </c>
      <c r="N58" s="12" t="s">
        <v>238</v>
      </c>
      <c r="O58" s="11" t="s">
        <v>290</v>
      </c>
      <c r="P58" s="21"/>
      <c r="Q58" s="16"/>
      <c r="R58" s="21"/>
      <c r="S58" s="21"/>
      <c r="T58" s="21"/>
      <c r="U58" s="21"/>
      <c r="V58" s="21"/>
      <c r="W58" s="21"/>
      <c r="X58" s="16"/>
      <c r="Y58" s="9" t="s">
        <v>44</v>
      </c>
      <c r="Z58" s="13" t="str">
        <f t="shared" si="1"/>
        <v>{
    "id": "M4-NyO-1c-I-1-BR",
    "stimulus": "&lt;p&gt;Indique se as seguintes decomposições estão corretas ou incorretas.&lt;/p&gt;",
    "hint": "&lt;p&gt;Um número pode ser decomposto como a soma de seus dígitos seguidos de zeros.&lt;/p&gt;",
    "feedback": "&lt;p&gt;Um número pode ser decomposto como a soma de seus dígitos seguidos de zeros.&lt;/p&gt;",
    "template": "",
    "seed": {
        "parameters": [
            {
                "name": "Q0",
                "label": null,
                "min": 1,
                "max": 9,
                "step": 1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"A1",
                "label": "{{Q0}}{{Q1}}{{Q2}} {{Q3}}{{Q4}}{{Q5}} = {{Q0}} × 100 000 + {{Q1}} × 10 000 + {{Q2}} × 1 000 + {{Q3}} × 100 + {{Q4}} × 10 + {{Q5}}"
            },
            {
                "name": "A2",
                "label": "{{Q1}}{{Q3}}{{Q5}} 0{{Q7}}0 = {{Q1}} × 100 000 + {{Q3}} × 10 000 + {{Q5}} × 1 000 + {{Q7}} × 10"
            },
            {
                "name": "A3",
                "label": "{{Q0}} {{Q1}}{{Q2}}{{Q8}} {{Q3}}{{Q7}}0 = {{Q0}} × 1 000 000 + {{Q1}} × 100 000 + {{Q2}} × 10 000 + {{Q8}} × 1 000 + {{Q3}} × 100 +{{Q7}} × 10"
            },
            {
                "name": "A4",
                "label": "{{Q4}}0{{Q8}} {{Q1}}00 = {{Q4}} × 10 000 + {{Q8}} × 1 000 + {{Q1}} × 100",
                "incorrect": true,
                "feedback": "&lt;p&gt;La descomposición correcta es {{Q4}}0{{Q8}} {{Q1}}00 = {{Q4}} × 100 000 + {{Q8}} × 1000 + {{Q1}} × 100&lt;/p&gt;"
            },
            {
                "name": "A5",
                "label": "{{Q4}}{{Q5}}0 {{Q6}}0{{Q7}} = {{Q4}} × 100 000 + {{Q5}} × 10 000 + {{Q6}} × 10 000 + {{Q7}} × 10 000",
                "incorrect": true,
                "feedback": "&lt;p&gt;La descomposición correcta es {{Q4}}{{Q5}}0 {{Q6}}0{{Q7}} = {{Q4}} × 100 000 + {{Q5}} × 10 000 + {{Q6}} × 100 + {{Q7}}&lt;/p&gt;"
            },
            {
                "name": "A4",
                "label": "{{Q1}} {{Q2}}{{Q6}}{{Q8}} {{Q4}}0{{Q8}} = {{Q1}} × 1 000 000 + {{Q2}} × 100 000 + {{Q6}} × 10 000 + {{Q8}} × 1 000 + {{Q4}} × 100 + {{Q8}} × 10",
                "incorrect": true,
                "feedback": "&lt;p&gt;La descomposición correcta es {{Q1}} {{Q2}}{{Q6}}{{Q8}} {{Q4}}0{{Q8}} ={{Q1}} × 1 000 000 + {{Q2}} × 100 000 +  {{Q6}} × 10 000 + {{Q8}} × 1 000 + {{Q4}} × 100 + {{Q8}}&lt;/p&gt;"
            }
        ],
        "uniques": true
    },
    "algorithm": {
        "name": "trueFalse",
        "template": "Choice matrix – inline",
        "params": {
            "countCorrect": 2,
            "countIncorrect": 1,
            "showCheckIcon": false,
            "options": [
                "Correta",
                "Incorreta"
            ]
        }
    }
}</v>
      </c>
      <c r="AA58" s="30" t="s">
        <v>291</v>
      </c>
      <c r="AB58" s="14" t="str">
        <f t="shared" si="2"/>
        <v>M4-NyO-1c-I-1</v>
      </c>
      <c r="AC58" s="14" t="str">
        <f t="shared" si="3"/>
        <v>M4-NyO-1c-I-1-BR</v>
      </c>
      <c r="AD58" s="7" t="s">
        <v>261</v>
      </c>
      <c r="AE58" s="16"/>
      <c r="AF58" s="28"/>
      <c r="AG58" s="7" t="s">
        <v>47</v>
      </c>
    </row>
    <row r="59" ht="75.0" customHeight="1">
      <c r="A59" s="9" t="s">
        <v>286</v>
      </c>
      <c r="B59" s="12" t="s">
        <v>287</v>
      </c>
      <c r="C59" s="9" t="s">
        <v>48</v>
      </c>
      <c r="D59" s="10" t="s">
        <v>35</v>
      </c>
      <c r="E59" s="9"/>
      <c r="F59" s="12" t="s">
        <v>292</v>
      </c>
      <c r="G59" s="8" t="s">
        <v>293</v>
      </c>
      <c r="H59" s="9" t="s">
        <v>84</v>
      </c>
      <c r="I59" s="9" t="s">
        <v>84</v>
      </c>
      <c r="J59" s="9" t="s">
        <v>92</v>
      </c>
      <c r="K59" s="12" t="s">
        <v>236</v>
      </c>
      <c r="L59" s="12" t="s">
        <v>294</v>
      </c>
      <c r="M59" s="9" t="s">
        <v>41</v>
      </c>
      <c r="N59" s="12" t="s">
        <v>238</v>
      </c>
      <c r="O59" s="12" t="s">
        <v>238</v>
      </c>
      <c r="P59" s="21"/>
      <c r="Q59" s="16"/>
      <c r="R59" s="23"/>
      <c r="S59" s="23"/>
      <c r="T59" s="23"/>
      <c r="U59" s="23"/>
      <c r="V59" s="23"/>
      <c r="W59" s="23"/>
      <c r="X59" s="16"/>
      <c r="Y59" s="9" t="s">
        <v>44</v>
      </c>
      <c r="Z59" s="13" t="str">
        <f t="shared" si="1"/>
        <v>{
    "id": "M4-NyO-1c-E-1-BR",
    "stimulus": "&lt;p&gt;Decomponha o seguinte número. Escreva primero as centenas de milhar e, por último, as unidades.&lt;/p&gt;",
    "template": "&lt;p style=\"text-align: center\"&gt;{{Q0}}{{Q1}}{{Q2}} {{Q3}}0{{Q4}} = {{response}} + {{response}} + {{response}} + {{response}} + {{response}}&lt;/p&gt;",
    "hint": "&lt;p&gt;Um número pode ser decomposto como a soma de seus dígitos seguidos de zeros.&lt;/p&gt;",
    "feedback": "&lt;p&gt;Um número pode ser decomposto como a soma de seus dígitos seguidos de zeros.&lt;/p&gt;",
    "seed": {
        "parameters": [
            {
                "name": "Q0",
                "label": null,
                "min": 1,
                "max": 9,
                "step": 1
            },
            {
                "name": "Q1",
                "label": null,
                "min": 1,
                "max": 9,
                "step": 1
            },
            {
                "name": "Q2",
                "label": null,
                "min": 1,
                "max": 9,
                "step": 1
            },
            {
                "name": "Q3",
                "label": null,
                "min": 1,
                "max": 9,
                "step": 1
            },
            {
                "name": "Q4",
                "label": null,
                "min": 1,
                "max": 9,
                "step": 1
            }
        ],
        "calculated": [
            {
                "name": "A0",
                "function": "{{Q0}}*100000"
            },
            {
                "name": "A1",
                "function": "{{Q1}}*10000"
            },
            {
                "name": "A2",
                "function": "{{Q2}}*1000"
            },
            {
                "name": "A3",
                "function": "{{Q3}}*100"
            },
            {
                "name": "A4",
                "function": "{{Q4}}"
            }
        ],
        "uniques": true
    },
    "algorithm": {
        "name": "calculateOperation",
        "params": {
            "method": "equivLiteral","keyboard": "NUMERICAL"
        }
    }
}</v>
      </c>
      <c r="AA59" s="30" t="s">
        <v>295</v>
      </c>
      <c r="AB59" s="14" t="str">
        <f t="shared" si="2"/>
        <v>M4-NyO-1c-E-1</v>
      </c>
      <c r="AC59" s="14" t="str">
        <f t="shared" si="3"/>
        <v>M4-NyO-1c-E-1-BR</v>
      </c>
      <c r="AD59" s="7" t="s">
        <v>261</v>
      </c>
      <c r="AE59" s="16"/>
      <c r="AF59" s="28"/>
      <c r="AG59" s="7" t="s">
        <v>47</v>
      </c>
    </row>
    <row r="60" ht="75.0" customHeight="1">
      <c r="A60" s="9" t="s">
        <v>286</v>
      </c>
      <c r="B60" s="12" t="s">
        <v>287</v>
      </c>
      <c r="C60" s="9" t="s">
        <v>48</v>
      </c>
      <c r="D60" s="10" t="s">
        <v>35</v>
      </c>
      <c r="E60" s="7"/>
      <c r="F60" s="12" t="s">
        <v>292</v>
      </c>
      <c r="G60" s="8" t="s">
        <v>296</v>
      </c>
      <c r="H60" s="9" t="s">
        <v>84</v>
      </c>
      <c r="I60" s="9" t="s">
        <v>84</v>
      </c>
      <c r="J60" s="9" t="s">
        <v>92</v>
      </c>
      <c r="K60" s="12" t="s">
        <v>236</v>
      </c>
      <c r="L60" s="12" t="s">
        <v>297</v>
      </c>
      <c r="M60" s="9" t="s">
        <v>41</v>
      </c>
      <c r="N60" s="12" t="s">
        <v>238</v>
      </c>
      <c r="O60" s="12" t="s">
        <v>238</v>
      </c>
      <c r="P60" s="21"/>
      <c r="Q60" s="16"/>
      <c r="R60" s="23"/>
      <c r="S60" s="23"/>
      <c r="T60" s="23"/>
      <c r="U60" s="23"/>
      <c r="V60" s="23"/>
      <c r="W60" s="23"/>
      <c r="X60" s="16"/>
      <c r="Y60" s="9" t="s">
        <v>44</v>
      </c>
      <c r="Z60" s="13" t="str">
        <f t="shared" si="1"/>
        <v>{
    "id": "M4-NyO-1c-E-2-BR",
    "stimulus": "&lt;p&gt;Decomponha o seguinte número. Escreva primero as centenas de milhar e, por último, as unidades.&lt;/p&gt;",
    "template": "&lt;p style=\"text-align: center\"&gt;{{Q0}}{{Q1}}0 0{{Q3}}{{Q4}} = {{response}} + {{response}} + {{response}} + {{response}}&lt;/p&gt;",
    "hint": "&lt;p&gt;Um número pode ser decomposto como a soma de seus dígitos seguidos de zeros.&lt;/p&gt;",
    "feedback": "&lt;p&gt;Um número pode ser decomposto como a soma de seus dígitos seguidos de zeros.&lt;/p&gt;",
    "seed": {
        "parameters": [
            {
                "name": "Q0",
                "label": null,
                "min": 1,
                "max": 9,
                "step": 1
            },
            {
                "name": "Q1",
                "label": null,
                "min": 1,
                "max": 9,
                "step": 1
            },
            {
                "name": "Q2",
                "label": null,
                "min": 1,
                "max": 9,
                "step": 1
            },
            {
                "name": "Q3",
                "label": null,
                "min": 1,
                "max": 9,
                "step": 1
            },
            {
                "name": "Q4",
                "label": null,
                "min": 1,
                "max": 9,
                "step": 1
            }
        ],
        "calculated": [
            {
                "name": "A0",
                "function": "{{Q0}}*100000"
            },
            {
                "name": "A1",
                "function": "{{Q1}}*10000"
            },
            {
                "name": "A3",
                "function": "{{Q3}}*10"
            },
            {
                "name": "A4",
                "function": "{{Q4}}"
            }
        ],
        "uniques": true
    },
    "algorithm": {
        "name": "calculateOperation",
        "params": {
            "method": "equivLiteral","keyboard": "NUMERICAL"
        }
    }
}</v>
      </c>
      <c r="AA60" s="30" t="s">
        <v>298</v>
      </c>
      <c r="AB60" s="14" t="str">
        <f t="shared" si="2"/>
        <v>M4-NyO-1c-E-2</v>
      </c>
      <c r="AC60" s="14" t="str">
        <f t="shared" si="3"/>
        <v>M4-NyO-1c-E-2-BR</v>
      </c>
      <c r="AD60" s="7" t="s">
        <v>261</v>
      </c>
      <c r="AE60" s="16"/>
      <c r="AF60" s="28"/>
      <c r="AG60" s="7" t="s">
        <v>47</v>
      </c>
    </row>
    <row r="61" ht="75.0" customHeight="1">
      <c r="A61" s="9" t="s">
        <v>286</v>
      </c>
      <c r="B61" s="12" t="s">
        <v>287</v>
      </c>
      <c r="C61" s="9" t="s">
        <v>67</v>
      </c>
      <c r="D61" s="10" t="s">
        <v>35</v>
      </c>
      <c r="E61" s="9"/>
      <c r="F61" s="11" t="s">
        <v>299</v>
      </c>
      <c r="G61" s="12" t="s">
        <v>109</v>
      </c>
      <c r="H61" s="9" t="s">
        <v>84</v>
      </c>
      <c r="I61" s="9" t="s">
        <v>84</v>
      </c>
      <c r="J61" s="9" t="s">
        <v>92</v>
      </c>
      <c r="K61" s="12" t="s">
        <v>300</v>
      </c>
      <c r="L61" s="11" t="s">
        <v>301</v>
      </c>
      <c r="M61" s="9" t="s">
        <v>41</v>
      </c>
      <c r="N61" s="12" t="s">
        <v>231</v>
      </c>
      <c r="O61" s="11" t="s">
        <v>302</v>
      </c>
      <c r="P61" s="21"/>
      <c r="Q61" s="16"/>
      <c r="R61" s="23"/>
      <c r="S61" s="23"/>
      <c r="T61" s="23"/>
      <c r="U61" s="23"/>
      <c r="V61" s="23"/>
      <c r="W61" s="23"/>
      <c r="X61" s="16"/>
      <c r="Y61" s="9" t="s">
        <v>44</v>
      </c>
      <c r="Z61" s="13" t="str">
        <f t="shared" si="1"/>
        <v>{
    "id": "M4-NyO-1c-A-1-BR",
    "stimulus": "&lt;p&gt;De acordo com seus registros, uma ONG verificou que tem {{T1}} parceiros. Decomponha esse número seguindo este exemplo: 534 = 5 × 100 + 3 × 10 + 4.&lt;/p&gt;",
    "template": "&lt;p style=\"text-align: center\"&gt;{{T1}} = {{response}}&lt;/p&gt;",
    "hint": "&lt;p&gt;Um número pode ser decomposto como a soma de seus algarismos multiplicados por 10, 100, 1 000 etc., de acordo com a posição de cada algarismo no número.&lt;/p&gt;",
    "feedback": "&lt;p&gt;Um número pode ser decomposto como a soma de seus algarismos multiplicados por 10, 100, 1 000 etc., de acordo com a posição de cada algarismo no número.&lt;/p&gt;",
    "seed": {
        "parameters": [
            {
                "name": "Q1",
                "label": null,
                "min": 1,
                "max": 2,
                "step": 1
            },
            {
                "name": "Q2",
                "label": null,
                "min": 1,
                "max": 9,
                "step": 2
            },
            {
                "name": "Q3",
                "label": null,
                "min": 1,
                "max": 9,
                "step": 2
            },
            {
                "name": "Q4",
                "label": null,
                "min": 1,
                "max": 9,
                "step": 2
            },
            {
                "name": "Q5",
                "label": null,
                "min": 1,
                "max": 9,
                "step": 2
            },
            {
                "name": "Q6",
                "label": null,
                "min": 1,
                "max": 9,
                "step": 2
            }
        ],
        "calculated": [
            {
                "name": "T1",
                "function": "{{Q1}}*100000 + {{Q2}}*10000 + {{Q3}}*1000 + {{Q4}}*100+{{Q5}}*10+{{Q6}}",
                "temp": true
            },
            {
                "name": "A1",
                "function": "{{Q1}}\\times100000+{{Q2}}\\times10000+{{Q3}}\\times1000+{{Q4}}\\times100+{{Q5}}\\times10+{{Q6}}"
            }
        ],
        "uniques": true
    },
    "algorithm": {
        "name": "calculateOperation",
        "params": {
            "method": "equivLiteral","keyboard": "INTERMEDIATE"
        }
    }
}</v>
      </c>
      <c r="AA61" s="30" t="s">
        <v>303</v>
      </c>
      <c r="AB61" s="14" t="str">
        <f t="shared" si="2"/>
        <v>M4-NyO-1c-A-1</v>
      </c>
      <c r="AC61" s="14" t="str">
        <f t="shared" si="3"/>
        <v>M4-NyO-1c-A-1-BR</v>
      </c>
      <c r="AD61" s="7" t="s">
        <v>261</v>
      </c>
      <c r="AE61" s="16"/>
      <c r="AF61" s="28"/>
      <c r="AG61" s="7" t="s">
        <v>47</v>
      </c>
    </row>
    <row r="62" ht="75.0" customHeight="1">
      <c r="A62" s="9" t="s">
        <v>286</v>
      </c>
      <c r="B62" s="12" t="s">
        <v>287</v>
      </c>
      <c r="C62" s="9" t="s">
        <v>67</v>
      </c>
      <c r="D62" s="10" t="s">
        <v>35</v>
      </c>
      <c r="E62" s="9"/>
      <c r="F62" s="11" t="s">
        <v>304</v>
      </c>
      <c r="G62" s="12" t="s">
        <v>109</v>
      </c>
      <c r="H62" s="12"/>
      <c r="I62" s="9" t="s">
        <v>84</v>
      </c>
      <c r="J62" s="9" t="s">
        <v>92</v>
      </c>
      <c r="K62" s="12" t="s">
        <v>300</v>
      </c>
      <c r="L62" s="11" t="s">
        <v>301</v>
      </c>
      <c r="M62" s="9" t="s">
        <v>41</v>
      </c>
      <c r="N62" s="12" t="s">
        <v>231</v>
      </c>
      <c r="O62" s="11" t="s">
        <v>302</v>
      </c>
      <c r="P62" s="21"/>
      <c r="Q62" s="16"/>
      <c r="R62" s="23"/>
      <c r="S62" s="23"/>
      <c r="T62" s="23"/>
      <c r="U62" s="23"/>
      <c r="V62" s="23"/>
      <c r="W62" s="23"/>
      <c r="X62" s="16"/>
      <c r="Y62" s="9" t="s">
        <v>44</v>
      </c>
      <c r="Z62" s="13" t="str">
        <f t="shared" si="1"/>
        <v>{
    "id": "M4-NyO-1c-A-2-BR",
    "stimulus": "&lt;p&gt;Fora vendidas {{T1}} unidades de um novo carro. Decomponha o número de carros seguindo este exemplo: 975 = 9 × 100 + 7 × 10 + 5.&lt;/p&gt;",
    "template": "&lt;p style=\"text-align: center\"&gt;{{T1}} = {{response}}&lt;/p&gt;",
    "hint": "&lt;p&gt;Um número pode ser decomposto como a soma de seus algarismos multiplicados por 10, 100, 1 000 etc., de acordo com a posição de cada algarismo no número.&lt;/p&gt;",
    "feedback": "&lt;p&gt;Um número pode ser decomposto como a soma de seus algarismos multiplicados por 10, 100, 1 000 etc., de acordo com a posição de cada algarismo no número.&lt;/p&gt;",
    "seed": {
        "parameters": [
            {
                "name": "Q1",
                "label": null,
                "min": 1,
                "max": 2,
                "step": 1
            },
            {
                "name": "Q2",
                "label": null,
                "min": 1,
                "max": 9,
                "step": 2
            },
            {
                "name": "Q3",
                "label": null,
                "min": 1,
                "max": 9,
                "step": 2
            },
            {
                "name": "Q4",
                "label": null,
                "min": 1,
                "max": 9,
                "step": 2
            },
            {
                "name": "Q5",
                "label": null,
                "min": 1,
                "max": 9,
                "step": 2
            },
            {
                "name": "Q6",
                "label": null,
                "min": 1,
                "max": 9,
                "step": 2
            }
        ],
        "calculated": [
            {
                "name": "T1",
                "function": "{{Q1}}*100000 + {{Q2}}*10000 + {{Q3}}*1000 + {{Q4}}*100+{{Q5}}*10+{{Q6}}",
                "temp": true
            },
            {
                "name": "A1",
                "function": "{{Q1}}\\times100000+{{Q2}}\\times10000+{{Q3}}\\times1000+{{Q4}}\\times100+{{Q5}}\\times10+{{Q6}}"
            }
        ],
        "uniques": true
    },
    "algorithm": {
        "name": "calculateOperation",
        "params": {
            "method": "equivLiteral","keyboard": "INTERMEDIATE"
        }
    }
}</v>
      </c>
      <c r="AA62" s="30" t="s">
        <v>305</v>
      </c>
      <c r="AB62" s="14" t="str">
        <f t="shared" si="2"/>
        <v>M4-NyO-1c-A-2</v>
      </c>
      <c r="AC62" s="14" t="str">
        <f t="shared" si="3"/>
        <v>M4-NyO-1c-A-2-BR</v>
      </c>
      <c r="AD62" s="7" t="s">
        <v>261</v>
      </c>
      <c r="AE62" s="16"/>
      <c r="AF62" s="28"/>
      <c r="AG62" s="7" t="s">
        <v>47</v>
      </c>
    </row>
    <row r="63" ht="75.0" customHeight="1">
      <c r="A63" s="9" t="s">
        <v>286</v>
      </c>
      <c r="B63" s="12" t="s">
        <v>287</v>
      </c>
      <c r="C63" s="9" t="s">
        <v>67</v>
      </c>
      <c r="D63" s="10" t="s">
        <v>35</v>
      </c>
      <c r="E63" s="9"/>
      <c r="F63" s="12" t="s">
        <v>306</v>
      </c>
      <c r="G63" s="12" t="s">
        <v>109</v>
      </c>
      <c r="H63" s="12"/>
      <c r="I63" s="9" t="s">
        <v>84</v>
      </c>
      <c r="J63" s="9" t="s">
        <v>92</v>
      </c>
      <c r="K63" s="12" t="s">
        <v>307</v>
      </c>
      <c r="L63" s="11" t="s">
        <v>308</v>
      </c>
      <c r="M63" s="9" t="s">
        <v>41</v>
      </c>
      <c r="N63" s="12" t="s">
        <v>231</v>
      </c>
      <c r="O63" s="11" t="s">
        <v>302</v>
      </c>
      <c r="P63" s="21"/>
      <c r="Q63" s="16"/>
      <c r="R63" s="23"/>
      <c r="S63" s="23"/>
      <c r="T63" s="23"/>
      <c r="U63" s="23"/>
      <c r="V63" s="23"/>
      <c r="W63" s="23"/>
      <c r="X63" s="16"/>
      <c r="Y63" s="9" t="s">
        <v>44</v>
      </c>
      <c r="Z63" s="13" t="str">
        <f t="shared" si="1"/>
        <v>{
    "id": "M4-NyO-1c-A-3-BR",
    "stimulus": "&lt;p&gt;Estima-se que em um país existam {{T1}} bicicletas. Decomponha o número de bicicletas seguindo este exemplo: 231 = 3 × 100 + 2 × 10 + 1.&lt;/p&gt;",
    "template": "&lt;p style=\"text-align: center\"&gt;{{T1}} = {{response}}&lt;/p&gt;",
    "hint": "&lt;p&gt;Um número pode ser decomposto como a soma de seus algarismos multiplicados por 10, 100, 1 000 etc., de acordo com a posição de cada algarismo no número.&lt;/p&gt;",
    "feedback": "&lt;p&gt;Um número pode ser decomposto como a soma de seus algarismos multiplicados por 10, 100, 1 000 etc., de acordo com a posição de cada algarismo no número.&lt;/p&gt;",
    "seed": {
        "parameters": [
            {
                "name": "Q1",
                "label": null,
                "min": 1,
                "max": 2,
                "step": 1
            },
            {
                "name": "Q2",
                "label": null,
                "min": 1,
                "max": 9,
                "step": 2
            },
            {
                "name": "Q3",
                "label": null,
                "min": 1,
                "max": 9,
                "step": 2
            },
            {
                "name": "Q4",
                "label": null,
                "min": 1,
                "max": 9,
                "step": 2
            },
            {
                "name": "Q5",
                "label": null,
                "min": 1,
                "max": 9,
                "step": 2
            },
            {
                "name": "Q6",
                "label": null,
                "min": 1,
                "max": 9,
                "step": 2
            },
            {
                "name": "Q7",
                "label": null,
                "min": 1,
                "max": 9,
                "step": 2
            }
        ],
        "calculated": [
            {
                "name": "T1",
                "function": "{{Q1}}*1000000 + {{Q2}}*100000 + {{Q3}}*10000 + {{Q4}}*1000+{{Q5}}*100+{{Q6}}*10+{{Q7}}",
                "temp": true
            },
            {
                "name": "A1",
                "function": "{{Q1}}\\times1000000+{{Q2}}\\times100000+{{Q3}}\\times10000+{{Q4}}\\times1000+{{Q5}}\\times100+{{Q6}}\\times10+{{Q7}}"
            }
        ],
        "uniques": true
    },
    "algorithm": {
        "name": "calculateOperation",
        "params": {
            "method": "equivLiteral","keyboard": "INTERMEDIATE"
        }
    }
}</v>
      </c>
      <c r="AA63" s="30" t="s">
        <v>309</v>
      </c>
      <c r="AB63" s="14" t="str">
        <f t="shared" si="2"/>
        <v>M4-NyO-1c-A-3</v>
      </c>
      <c r="AC63" s="14" t="str">
        <f t="shared" si="3"/>
        <v>M4-NyO-1c-A-3-BR</v>
      </c>
      <c r="AD63" s="7" t="s">
        <v>261</v>
      </c>
      <c r="AE63" s="16"/>
      <c r="AF63" s="28"/>
      <c r="AG63" s="7" t="s">
        <v>47</v>
      </c>
    </row>
    <row r="64" ht="75.0" customHeight="1">
      <c r="A64" s="9" t="s">
        <v>286</v>
      </c>
      <c r="B64" s="12" t="s">
        <v>287</v>
      </c>
      <c r="C64" s="9" t="s">
        <v>67</v>
      </c>
      <c r="D64" s="10" t="s">
        <v>35</v>
      </c>
      <c r="E64" s="9"/>
      <c r="F64" s="12" t="s">
        <v>310</v>
      </c>
      <c r="G64" s="12" t="s">
        <v>109</v>
      </c>
      <c r="H64" s="12"/>
      <c r="I64" s="9" t="s">
        <v>84</v>
      </c>
      <c r="J64" s="9" t="s">
        <v>92</v>
      </c>
      <c r="K64" s="12" t="s">
        <v>307</v>
      </c>
      <c r="L64" s="11" t="s">
        <v>308</v>
      </c>
      <c r="M64" s="9" t="s">
        <v>41</v>
      </c>
      <c r="N64" s="12" t="s">
        <v>231</v>
      </c>
      <c r="O64" s="11" t="s">
        <v>302</v>
      </c>
      <c r="P64" s="21"/>
      <c r="Q64" s="16"/>
      <c r="R64" s="23"/>
      <c r="S64" s="23"/>
      <c r="T64" s="23"/>
      <c r="U64" s="23"/>
      <c r="V64" s="23"/>
      <c r="W64" s="23"/>
      <c r="X64" s="16"/>
      <c r="Y64" s="9" t="s">
        <v>44</v>
      </c>
      <c r="Z64" s="13" t="str">
        <f t="shared" si="1"/>
        <v>{
    "id": "M4-NyO-1c-A-4-BR",
    "stimulus": "&lt;p&gt;Uma página da web recebeu {{T1}} visitas. Decomponha esse número seguindo este exemplo: 556 = 5 × 100 + 5 × 10 + 6.&lt;/p&gt;",
    "template": "&lt;p style=\"text-align: center\"&gt;{{T1}} = {{response}}&lt;/p&gt;",
    "hint": "&lt;p&gt;Um número pode ser decomposto como a soma de seus algarismos multiplicados por 10, 100, 1 000 etc., de acordo com a posição de cada algarismo no número.&lt;/p&gt;",
    "feedback": "&lt;p&gt;Um número pode ser decomposto como a soma de seus algarismos multiplicados por 10, 100, 1 000 etc., de acordo com a posição de cada algarismo no número.&lt;/p&gt;",
    "seed": {
        "parameters": [
            {
                "name": "Q1",
                "label": null,
                "min": 1,
                "max": 2,
                "step": 1
            },
            {
                "name": "Q2",
                "label": null,
                "min": 1,
                "max": 9,
                "step": 2
            },
            {
                "name": "Q3",
                "label": null,
                "min": 1,
                "max": 9,
                "step": 2
            },
            {
                "name": "Q4",
                "label": null,
                "min": 1,
                "max": 9,
                "step": 2
            },
            {
                "name": "Q5",
                "label": null,
                "min": 1,
                "max": 9,
                "step": 2
            },
            {
                "name": "Q6",
                "label": null,
                "min": 1,
                "max": 9,
                "step": 2
            },
            {
                "name": "Q7",
                "label": null,
                "min": 1,
                "max": 9,
                "step": 2
            }
        ],
        "calculated": [
            {
                "name": "T1",
                "function": "{{Q1}}*1000000 + {{Q2}}*100000 + {{Q3}}*10000 + {{Q4}}*1000+{{Q5}}*100+{{Q6}}*10+{{Q7}}",
                "temp": true
            },
            {
                "name": "A1",
                "function": "{{Q1}}\\times1000000+{{Q2}}\\times100000+{{Q3}}\\times10000+{{Q4}}\\times1000+{{Q5}}\\times100+{{Q6}}\\times10+{{Q7}}"
            }
        ],
        "uniques": true
    },
    "algorithm": {
        "name": "calculateOperation",
        "params": {
            "method": "equivLiteral","keyboard": "INTERMEDIATE"
        }
    }
}</v>
      </c>
      <c r="AA64" s="30" t="s">
        <v>311</v>
      </c>
      <c r="AB64" s="14" t="str">
        <f t="shared" si="2"/>
        <v>M4-NyO-1c-A-4</v>
      </c>
      <c r="AC64" s="14" t="str">
        <f t="shared" si="3"/>
        <v>M4-NyO-1c-A-4-BR</v>
      </c>
      <c r="AD64" s="7" t="s">
        <v>261</v>
      </c>
      <c r="AE64" s="16"/>
      <c r="AF64" s="28"/>
      <c r="AG64" s="7" t="s">
        <v>47</v>
      </c>
    </row>
    <row r="65" ht="75.0" customHeight="1">
      <c r="A65" s="9" t="s">
        <v>286</v>
      </c>
      <c r="B65" s="12" t="s">
        <v>287</v>
      </c>
      <c r="C65" s="9" t="s">
        <v>67</v>
      </c>
      <c r="D65" s="10" t="s">
        <v>35</v>
      </c>
      <c r="E65" s="9"/>
      <c r="F65" s="12" t="s">
        <v>312</v>
      </c>
      <c r="G65" s="12" t="s">
        <v>109</v>
      </c>
      <c r="H65" s="12"/>
      <c r="I65" s="9" t="s">
        <v>84</v>
      </c>
      <c r="J65" s="9" t="s">
        <v>92</v>
      </c>
      <c r="K65" s="12" t="s">
        <v>307</v>
      </c>
      <c r="L65" s="11" t="s">
        <v>308</v>
      </c>
      <c r="M65" s="9" t="s">
        <v>41</v>
      </c>
      <c r="N65" s="12" t="s">
        <v>231</v>
      </c>
      <c r="O65" s="11" t="s">
        <v>302</v>
      </c>
      <c r="P65" s="31"/>
      <c r="Q65" s="16"/>
      <c r="R65" s="23"/>
      <c r="S65" s="23"/>
      <c r="T65" s="23"/>
      <c r="U65" s="23"/>
      <c r="V65" s="23"/>
      <c r="W65" s="23"/>
      <c r="X65" s="16"/>
      <c r="Y65" s="9" t="s">
        <v>44</v>
      </c>
      <c r="Z65" s="13" t="str">
        <f t="shared" si="1"/>
        <v>{
    "id": "M4-NyO-1c-A-5-BR",
    "stimulus": "&lt;p&gt;Uma companhia telefônica tem {{T1}} clientes. Decomponha esse número seguindo este exemplo: 874 = 8 × 100 + 7 × 10 + 4.&lt;/p&gt;",
    "template": "&lt;p style=\"text-align: center\"&gt;{{T1}} = {{response}}&lt;/p&gt;",
    "hint": "&lt;p&gt;Um número pode ser decomposto como a soma de seus algarismos multiplicados por 10, 100, 1 000 etc., de acordo com a posição de cada algarismo no número.&lt;/p&gt;",
    "feedback": "&lt;p&gt;Um número pode ser decomposto como a soma de seus algarismos multiplicados por 10, 100, 1 000 etc., de acordo com a posição de cada algarismo no número.&lt;/p&gt;",
    "seed": {
        "parameters": [
            {
                "name": "Q1",
                "label": null,
                "min": 1,
                "max": 2,
                "step": 1
            },
            {
                "name": "Q2",
                "label": null,
                "min": 1,
                "max": 9,
                "step": 2
            },
            {
                "name": "Q3",
                "label": null,
                "min": 1,
                "max": 9,
                "step": 2
            },
            {
                "name": "Q4",
                "label": null,
                "min": 1,
                "max": 9,
                "step": 2
            },
            {
                "name": "Q5",
                "label": null,
                "min": 1,
                "max": 9,
                "step": 2
            },
            {
                "name": "Q6",
                "label": null,
                "min": 1,
                "max": 9,
                "step": 2
            },
            {
                "name": "Q7",
                "label": null,
                "min": 1,
                "max": 9,
                "step": 2
            }
        ],
        "calculated": [
            {
                "name": "T1",
                "function": "{{Q1}}*1000000 + {{Q2}}*100000 + {{Q3}}*10000 + {{Q4}}*1000+{{Q5}}*100+{{Q6}}*10+{{Q7}}",
                "temp": true
            },
            {
                "name": "A1",
                "function": "{{Q1}}\\times1000000+{{Q2}}\\times100000+{{Q3}}\\times10000+{{Q4}}\\times1000+{{Q5}}\\times100+{{Q6}}\\times10+{{Q7}}"
            }
        ],
        "uniques": true
    },
    "algorithm": {
        "name": "calculateOperation",
        "params": {
            "method": "equivLiteral","keyboard": "INTERMEDIATE"
        }
    }
}</v>
      </c>
      <c r="AA65" s="30" t="s">
        <v>313</v>
      </c>
      <c r="AB65" s="14" t="str">
        <f t="shared" si="2"/>
        <v>M4-NyO-1c-A-5</v>
      </c>
      <c r="AC65" s="14" t="str">
        <f t="shared" si="3"/>
        <v>M4-NyO-1c-A-5-BR</v>
      </c>
      <c r="AD65" s="7" t="s">
        <v>261</v>
      </c>
      <c r="AE65" s="16"/>
      <c r="AF65" s="28"/>
      <c r="AG65" s="7" t="s">
        <v>47</v>
      </c>
    </row>
    <row r="66" ht="75.0" customHeight="1">
      <c r="A66" s="9" t="s">
        <v>314</v>
      </c>
      <c r="B66" s="12" t="s">
        <v>315</v>
      </c>
      <c r="C66" s="9" t="s">
        <v>34</v>
      </c>
      <c r="D66" s="10" t="s">
        <v>35</v>
      </c>
      <c r="E66" s="9"/>
      <c r="F66" s="11" t="s">
        <v>316</v>
      </c>
      <c r="G66" s="12"/>
      <c r="H66" s="12"/>
      <c r="I66" s="9" t="s">
        <v>37</v>
      </c>
      <c r="J66" s="7" t="s">
        <v>317</v>
      </c>
      <c r="K66" s="11" t="s">
        <v>318</v>
      </c>
      <c r="L66" s="11" t="s">
        <v>319</v>
      </c>
      <c r="M66" s="9" t="s">
        <v>41</v>
      </c>
      <c r="N66" s="12" t="s">
        <v>131</v>
      </c>
      <c r="O66" s="11" t="s">
        <v>320</v>
      </c>
      <c r="P66" s="9"/>
      <c r="Q66" s="24"/>
      <c r="R66" s="23"/>
      <c r="S66" s="23"/>
      <c r="T66" s="23"/>
      <c r="U66" s="23"/>
      <c r="V66" s="23"/>
      <c r="W66" s="23"/>
      <c r="X66" s="16"/>
      <c r="Y66" s="9" t="s">
        <v>44</v>
      </c>
      <c r="Z66" s="13" t="str">
        <f t="shared" si="1"/>
        <v>{
    "id": "M4-NyO-2a-I-1-BR",
    "stimulus": "&lt;p&gt;Indica se as seguintes comparações estão corretas ou incorretas.&lt;/p&gt;",
    "template": "&lt;p&gt;Há {{response}} g de lentilhas restantes.&lt;/p&gt;",
    "hint": "&lt;p&gt;O símbolo &gt; significa &lt;i&gt;maior que&lt;/i&gt; e o símbolo &lt;, &lt;i&gt;menor que.&lt;/i&gt;&lt;/p&gt;",
    "feedback": "&lt;p&gt;Um número é maior que outro (&gt;) quando seus dígitos da esquerda para a direita são maiores. Em vez disso, é menor que outro (&lt;) quando seus dígitos são menores.&lt;/p&gt;",
    "seed": {
        "parameters": [
            {
                "name": "Q1",
                "label": null,
                "min": 7000000,
                "max": 7049999,
                "step": 1
            },
            {
                "name": "Q2",
                "label": null,
                "min": 750000,
                "max": 799999,
                "step": 1
            },
            {
                "name": "Q3",
                "label": null,
                "min": 1000000,
                "max": 1049999,
                "step": 1
            },
            {
                "name": "Q4",
                "label": null,
                "min": 1500,
                "max": 1999,
                "step": 1
            },
            {
                "name": "Q5",
                "label": null,
                "min": 100000,
                "max": 499999,
                "step": 1
            },
            {
                "name": "Q6",
                "label": null,
                "min": 5000000,
                "max": 9999999,
                "step": 1
            },
            {
                "name": "Q7",
                "label": null,
                "min": 100000,
                "max": 399999,
                "step": 1
            },
            {
                "name": "Q8",
                "label": null,
                "min": 4000000,
                "max": 9999999,
                "step": 1
            }
        ],
        "calculated": [
            {
                "name": "A1",
                "label": "{{Q1}} &gt; {{Q2}}",
                "function": ""
            },
            {
                "name": "A2",
                "label": "{{Q4}} &lt; {{Q3}}",
                "function": ""
            },
            {
                "name": "A3",
                "label": "{{Q5}} &lt; {{Q6}}",
                "function": ""
            },
            {
                "name": "A4",
                "label": "{{Q7}} &lt; {{Q8}}",
                "function": ""
            },
            {
                "name": "A5",
                "label": "{{Q2}} &gt; {{Q1}}",
                "function": "",
                "incorrect": true
            },
            {
                "name": "A6",
                "label": "{{Q3}} &lt; {{Q4}}",
                "function": "",
                "incorrect": true
            },
            {
                "name": "A7",
                "label": "{{Q6}} &lt; {{Q5}}",
                "function": "",
                "incorrect": true
            },
            {
                "name": "A8",
                "label": "{{Q8}} &lt; {{Q7}}",
                "function": "",
                "incorrect": true
            }
        ],
        "uniques": true
    },
    "algorithm": {
        "name": "trueFalse",
        "template": "Choice matrix – inline",
        "params": {
            "countCorrect": 2,
            "countIncorrect": 2,
            "showCheckIcon": false,
            "options": [
                "Correta",
                "Incorreta"
            ]
        }
    }
}</v>
      </c>
      <c r="AA66" s="30" t="s">
        <v>321</v>
      </c>
      <c r="AB66" s="14" t="str">
        <f t="shared" si="2"/>
        <v>M4-NyO-2a-I-1</v>
      </c>
      <c r="AC66" s="14" t="str">
        <f t="shared" si="3"/>
        <v>M4-NyO-2a-I-1-BR</v>
      </c>
      <c r="AD66" s="7" t="s">
        <v>261</v>
      </c>
      <c r="AE66" s="16"/>
      <c r="AF66" s="28"/>
      <c r="AG66" s="7" t="s">
        <v>47</v>
      </c>
    </row>
    <row r="67" ht="75.0" customHeight="1">
      <c r="A67" s="7" t="s">
        <v>314</v>
      </c>
      <c r="B67" s="12" t="s">
        <v>315</v>
      </c>
      <c r="C67" s="9" t="s">
        <v>48</v>
      </c>
      <c r="D67" s="10" t="s">
        <v>35</v>
      </c>
      <c r="E67" s="9"/>
      <c r="F67" s="11" t="s">
        <v>134</v>
      </c>
      <c r="G67" s="11" t="s">
        <v>135</v>
      </c>
      <c r="H67" s="12"/>
      <c r="I67" s="9" t="s">
        <v>37</v>
      </c>
      <c r="J67" s="16" t="s">
        <v>92</v>
      </c>
      <c r="K67" s="11" t="s">
        <v>322</v>
      </c>
      <c r="L67" s="11" t="s">
        <v>137</v>
      </c>
      <c r="M67" s="9" t="s">
        <v>41</v>
      </c>
      <c r="N67" s="32" t="s">
        <v>323</v>
      </c>
      <c r="O67" s="32" t="s">
        <v>323</v>
      </c>
      <c r="P67" s="9"/>
      <c r="Q67" s="24"/>
      <c r="R67" s="21"/>
      <c r="S67" s="21"/>
      <c r="T67" s="23"/>
      <c r="U67" s="23"/>
      <c r="V67" s="21"/>
      <c r="W67" s="21"/>
      <c r="X67" s="16"/>
      <c r="Y67" s="9" t="s">
        <v>44</v>
      </c>
      <c r="Z67" s="13" t="str">
        <f t="shared" si="1"/>
        <v>{
    "id": "M4-NyO-2a-E-1-BR",
    "stimulus": "&lt;p&gt;Preencha os espaços em branco para ordenar estes três números: {{Q1}}, {{Q2}} e {{Q3}}.&lt;/p&gt;",
    "template": "&lt;p style=\"text-align: center\"&gt;{{response}} &gt; {{response}} &gt; {{response}}&lt;/p&gt;",
    "hint": "&lt;p&gt;Se dois números tiverem o mesmo número de dígitos, compare-os um por um começando da esquerda. Se um tiver mais dígitos que o outro, então esse é o maior.&lt;/p&gt;",
    "feedback": "&lt;p&gt;Se dois números tiverem o mesmo número de dígitos, compare-os um por um começando da esquerda. Se um tiver mais dígitos que o outro, então esse é o maior.&lt;/p&gt;",
    "seed": {
        "parameters": [
            {
                "name": "Q1",
                "label": null,
                "min": 100000,
                "max": 9999999,
                "step": 1
            },
            {
                "name": "Q2",
                "label": null,
                "min": 100000,
                "max": 9999999,
                "step": 1
            },
            {
                "name": "Q3",
                "label": null,
                "min": 100000,
                "max": 9999999,
                "step": 1
            }
        ],
        "calculated": [
            {
                "name": "A1",
                "function": "math.max({{Q1}}, {{Q2}}, {{Q3}})"
            },
            {
                "name": "A2",
                "function": "{{Q1}}+{{Q2}}+{{Q3}}-math.max({{Q1}}, {{Q2}}, {{Q3}})-math.min({{Q1}}, {{Q2}}, {{Q3}})"
            },
            {
                "name": "A3",
                "function": "math.min({{Q1}}, {{Q2}}, {{Q3}})"
            }
        ],
        "uniques": true
    },
    "algorithm": {
        "name": "calculateOperation",
        "params": {
            "method": "equivLiteral"
        }
    }
}</v>
      </c>
      <c r="AA67" s="21" t="s">
        <v>324</v>
      </c>
      <c r="AB67" s="14" t="str">
        <f t="shared" si="2"/>
        <v>M4-NyO-2a-E-1</v>
      </c>
      <c r="AC67" s="14" t="str">
        <f t="shared" si="3"/>
        <v>M4-NyO-2a-E-1-BR</v>
      </c>
      <c r="AD67" s="7" t="s">
        <v>261</v>
      </c>
      <c r="AE67" s="16"/>
      <c r="AF67" s="28"/>
      <c r="AG67" s="7" t="s">
        <v>47</v>
      </c>
    </row>
    <row r="68" ht="75.0" customHeight="1">
      <c r="A68" s="9" t="s">
        <v>314</v>
      </c>
      <c r="B68" s="12" t="s">
        <v>315</v>
      </c>
      <c r="C68" s="9" t="s">
        <v>67</v>
      </c>
      <c r="D68" s="10" t="s">
        <v>35</v>
      </c>
      <c r="E68" s="9"/>
      <c r="F68" s="11" t="s">
        <v>325</v>
      </c>
      <c r="G68" s="11" t="s">
        <v>135</v>
      </c>
      <c r="H68" s="12"/>
      <c r="I68" s="9" t="s">
        <v>37</v>
      </c>
      <c r="J68" s="16" t="s">
        <v>92</v>
      </c>
      <c r="K68" s="11" t="s">
        <v>322</v>
      </c>
      <c r="L68" s="11" t="s">
        <v>137</v>
      </c>
      <c r="M68" s="9" t="s">
        <v>41</v>
      </c>
      <c r="N68" s="32" t="s">
        <v>323</v>
      </c>
      <c r="O68" s="32" t="s">
        <v>323</v>
      </c>
      <c r="P68" s="9"/>
      <c r="Q68" s="24"/>
      <c r="R68" s="21"/>
      <c r="S68" s="21"/>
      <c r="T68" s="21"/>
      <c r="U68" s="23"/>
      <c r="V68" s="21"/>
      <c r="W68" s="21"/>
      <c r="X68" s="16"/>
      <c r="Y68" s="9" t="s">
        <v>44</v>
      </c>
      <c r="Z68" s="13" t="str">
        <f t="shared" si="1"/>
        <v>{
    "id": "M4-NyO-2a-A-1-BR",
    "stimulus": "&lt;p&gt;Mario quer comprar uma casa e já visitou três. Todas as três são perfeitas e ele duvida qual deve comprar, por isso vai levar em conta o preço de cada uma antes de fazer a sua decisão. O mais central custa {{Q3}} €, o com terraço grande custa {{Q1}} € e o maior tem um preço de {{Q2}} €. Encomende do maior para o menor, preenchendo as diferenças com o preço de cada casa.&lt;/p&gt;",
    "template": "&lt;p style=\"text-align: center\"&gt;{{response}} &gt; {{response}} &gt; {{response}}&lt;/p&gt;",
    "hint": "&lt;p&gt;Se dois números tiverem o mesmo número de dígitos, compare-os um por um começando da esquerda. Se um tiver mais dígitos que o outro, então esse é o maior.&lt;/p&gt;",
    "feedback": "&lt;p&gt;Se dois números tiverem o mesmo número de dígitos, compare-os um por um começando da esquerda. Se um tiver mais dígitos que o outro, então esse é o maior.&lt;/p&gt;",
    "seed": {
        "parameters": [
            {
                "name": "Q1",
                "label": null,
                "min": 100000,
                "max": 400000,
                "step": 1
            },
            {
                "name": "Q2",
                "label": null,
                "min": 100000,
                "max": 400000,
                "step": 1
            },
            {
                "name": "Q3",
                "label": null,
                "min": 100000,
                "max": 400000,
                "step": 1
            }
        ],
        "calculated": [
            {
                "name": "A1",
                "function": "math.max({{Q1}}, {{Q2}}, {{Q3}})"
            },
            {
                "name": "A2",
                "function": "{{Q1}}+{{Q2}}+{{Q3}}-math.max({{Q1}}, {{Q2}}, {{Q3}})-math.min({{Q1}}, {{Q2}}, {{Q3}})"
            },
            {
                "name": "A3",
                "function": "math.min({{Q1}}, {{Q2}}, {{Q3}})"
            }
        ],
        "uniques": true
    },
    "algorithm": {
        "name": "calculateOperation",
        "params": {
            "method": "equivLiteral"
        }
    }
}</v>
      </c>
      <c r="AA68" s="21" t="s">
        <v>326</v>
      </c>
      <c r="AB68" s="14" t="str">
        <f t="shared" si="2"/>
        <v>M4-NyO-2a-A-1</v>
      </c>
      <c r="AC68" s="14" t="str">
        <f t="shared" si="3"/>
        <v>M4-NyO-2a-A-1-BR</v>
      </c>
      <c r="AD68" s="7" t="s">
        <v>261</v>
      </c>
      <c r="AE68" s="16"/>
      <c r="AF68" s="28"/>
      <c r="AG68" s="7" t="s">
        <v>47</v>
      </c>
    </row>
    <row r="69" ht="75.0" customHeight="1">
      <c r="A69" s="9" t="s">
        <v>314</v>
      </c>
      <c r="B69" s="12" t="s">
        <v>315</v>
      </c>
      <c r="C69" s="9" t="s">
        <v>67</v>
      </c>
      <c r="D69" s="10" t="s">
        <v>35</v>
      </c>
      <c r="E69" s="9"/>
      <c r="F69" s="11" t="s">
        <v>327</v>
      </c>
      <c r="G69" s="11" t="s">
        <v>135</v>
      </c>
      <c r="H69" s="12"/>
      <c r="I69" s="9" t="s">
        <v>37</v>
      </c>
      <c r="J69" s="16" t="s">
        <v>92</v>
      </c>
      <c r="K69" s="11" t="s">
        <v>328</v>
      </c>
      <c r="L69" s="12" t="s">
        <v>141</v>
      </c>
      <c r="M69" s="9" t="s">
        <v>41</v>
      </c>
      <c r="N69" s="11" t="s">
        <v>323</v>
      </c>
      <c r="O69" s="32" t="s">
        <v>323</v>
      </c>
      <c r="P69" s="9"/>
      <c r="Q69" s="24"/>
      <c r="R69" s="21"/>
      <c r="S69" s="21"/>
      <c r="T69" s="23"/>
      <c r="U69" s="23"/>
      <c r="V69" s="21"/>
      <c r="W69" s="21"/>
      <c r="X69" s="16"/>
      <c r="Y69" s="9" t="s">
        <v>44</v>
      </c>
      <c r="Z69" s="13" t="str">
        <f t="shared" si="1"/>
        <v>{
    "id": "M4-NyO-2a-A-2-BR",
    "stimulus": "&lt;p&gt;Ana e seus amigos compraram um bilhete de loteria que foi sorteado na sexta-feira. Como cada um pagou um valor diferente para comprá-lo, eles decidem distribuir o prêmio com base no dinheiro que cada um colocou. Como esta Ana obteve {{Q3}} €, Pilar recebeu {{Q1}} € e Bea ganhou {{Q2}} € Ordene os montantes do maior para o menor, preenchendo as lacunas com o número de euros que cada um recebeu um.&lt;/p&gt;",
    "template": "&lt;p style=\"text-align: center\"&gt;{{response}} &gt; {{response}} &gt; {{response}}&lt;/p&gt;",
    "hint": "&lt;p&gt;Se dois números tiverem o mesmo número de dígitos, compare-os um por um começando da esquerda. Se um tiver mais dígitos que o outro, então esse é o maior.&lt;/p&gt;",
    "feedback": "&lt;p&gt;Se dois números tiverem o mesmo número de dígitos, compare-os um por um começando da esquerda. Se um tiver mais dígitos que o outro, então esse é o maior.&lt;/p&gt;",
    "seed": {
        "parameters": [
            {
                "name": "Q1",
                "label": null,
                "min": 10000,
                "max": 9999999,
                "step": 1
            },
            {
                "name": "Q2",
                "label": null,
                "min": 10000,
                "max": 9999999,
                "step": 1
            },
            {
                "name": "Q3",
                "label": null,
                "min": 100000,
                "max": 9999999,
                "step": 1
            }
        ],
        "calculated": [
            {
                "name": "A1",
                "function": "math.max({{Q1}}, {{Q2}}, {{Q3}})"
            },
            {
                "name": "A2",
                "function": "{{Q1}}+{{Q2}}+{{Q3}}-math.max({{Q1}}, {{Q2}}, {{Q3}})-math.min({{Q1}}, {{Q2}}, {{Q3}})"
            },
            {
                "name": "A3",
                "function": "math.min({{Q1}}, {{Q2}}, {{Q3}})"
            }
        ],
        "uniques": true
    },
    "algorithm": {
        "name": "calculateOperation",
        "params": {
            "method": "equivLiteral"
        }
    }
}</v>
      </c>
      <c r="AA69" s="21" t="s">
        <v>329</v>
      </c>
      <c r="AB69" s="14" t="str">
        <f t="shared" si="2"/>
        <v>M4-NyO-2a-A-2</v>
      </c>
      <c r="AC69" s="14" t="str">
        <f t="shared" si="3"/>
        <v>M4-NyO-2a-A-2-BR</v>
      </c>
      <c r="AD69" s="7" t="s">
        <v>261</v>
      </c>
      <c r="AE69" s="16"/>
      <c r="AF69" s="28"/>
      <c r="AG69" s="7" t="s">
        <v>47</v>
      </c>
    </row>
    <row r="70" ht="75.0" customHeight="1">
      <c r="A70" s="9" t="s">
        <v>314</v>
      </c>
      <c r="B70" s="12" t="s">
        <v>315</v>
      </c>
      <c r="C70" s="9" t="s">
        <v>67</v>
      </c>
      <c r="D70" s="10" t="s">
        <v>35</v>
      </c>
      <c r="E70" s="9"/>
      <c r="F70" s="11" t="s">
        <v>330</v>
      </c>
      <c r="G70" s="11" t="s">
        <v>135</v>
      </c>
      <c r="H70" s="12"/>
      <c r="I70" s="9" t="s">
        <v>84</v>
      </c>
      <c r="J70" s="9" t="s">
        <v>92</v>
      </c>
      <c r="K70" s="11" t="s">
        <v>328</v>
      </c>
      <c r="L70" s="12" t="s">
        <v>141</v>
      </c>
      <c r="M70" s="9" t="s">
        <v>41</v>
      </c>
      <c r="N70" s="32" t="s">
        <v>323</v>
      </c>
      <c r="O70" s="32" t="s">
        <v>323</v>
      </c>
      <c r="P70" s="9"/>
      <c r="Q70" s="24"/>
      <c r="R70" s="23"/>
      <c r="S70" s="23"/>
      <c r="T70" s="23"/>
      <c r="U70" s="23"/>
      <c r="V70" s="23"/>
      <c r="W70" s="23"/>
      <c r="X70" s="16"/>
      <c r="Y70" s="9" t="s">
        <v>44</v>
      </c>
      <c r="Z70" s="13" t="str">
        <f t="shared" si="1"/>
        <v>{
    "id": "M4-NyO-2a-A-3-BR",
    "stimulus": "&lt;p&gt;Uma fábrica de eletrodomésticos recebeu um pedido de {{Q3}} parafusos, {{Q1}} porcas e {{Q2}} arruelas. Encomende as quantidades da maior para a menor de acordo com o número de unidades recebidas de cada tipo.&lt;/p&gt;",
    "template": "&lt;p style=\"text-align: center\"&gt;{{response}} &gt; {{response}} &gt; {{response}}&lt;/p&gt;",
    "hint": "&lt;p&gt;Se dois números tiverem o mesmo número de dígitos, compare-os um por um começando da esquerda. Se um tiver mais dígitos que o outro, então esse é o maior.&lt;/p&gt;",
    "feedback": "&lt;p&gt;Se dois números tiverem o mesmo número de dígitos, compare-os um por um começando da esquerda. Se um tiver mais dígitos que o outro, então esse é o maior.&lt;/p&gt;",
    "seed": {
        "parameters": [
            {
                "name": "Q1",
                "label": null,
                "min": 10000,
                "max": 9999999,
                "step": 1
            },
            {
                "name": "Q2",
                "label": null,
                "min": 10000,
                "max": 9999999,
                "step": 1
            },
            {
                "name": "Q3",
                "label": null,
                "min": 100000,
                "max": 9999999,
                "step": 1
            }
        ],
        "calculated": [
            {
                "name": "A1",
                "function": "math.max({{Q1}}, {{Q2}}, {{Q3}})"
            },
            {
                "name": "A2",
                "function": "{{Q1}}+{{Q2}}+{{Q3}}-math.max({{Q1}}, {{Q2}}, {{Q3}})-math.min({{Q1}}, {{Q2}}, {{Q3}})"
            },
            {
                "name": "A3",
                "function": "math.min({{Q1}}, {{Q2}}, {{Q3}})"
            }
        ],
        "uniques": true
    },
    "algorithm": {
        "name": "calculateOperation",
        "params": {
            "method": "equivLiteral"
        }
    }
}</v>
      </c>
      <c r="AA70" s="21" t="s">
        <v>331</v>
      </c>
      <c r="AB70" s="14" t="str">
        <f t="shared" si="2"/>
        <v>M4-NyO-2a-A-3</v>
      </c>
      <c r="AC70" s="14" t="str">
        <f t="shared" si="3"/>
        <v>M4-NyO-2a-A-3-BR</v>
      </c>
      <c r="AD70" s="7" t="s">
        <v>261</v>
      </c>
      <c r="AE70" s="16"/>
      <c r="AF70" s="28"/>
      <c r="AG70" s="7" t="s">
        <v>47</v>
      </c>
    </row>
    <row r="71" ht="75.0" customHeight="1">
      <c r="A71" s="9" t="s">
        <v>332</v>
      </c>
      <c r="B71" s="12" t="s">
        <v>333</v>
      </c>
      <c r="C71" s="33" t="s">
        <v>34</v>
      </c>
      <c r="D71" s="10" t="s">
        <v>35</v>
      </c>
      <c r="E71" s="7"/>
      <c r="F71" s="11" t="s">
        <v>334</v>
      </c>
      <c r="G71" s="12"/>
      <c r="H71" s="24"/>
      <c r="I71" s="9" t="s">
        <v>335</v>
      </c>
      <c r="J71" s="9" t="s">
        <v>336</v>
      </c>
      <c r="K71" s="11"/>
      <c r="L71" s="12" t="s">
        <v>337</v>
      </c>
      <c r="M71" s="9" t="s">
        <v>41</v>
      </c>
      <c r="N71" s="24" t="s">
        <v>338</v>
      </c>
      <c r="O71" s="11" t="s">
        <v>339</v>
      </c>
      <c r="P71" s="34"/>
      <c r="Q71" s="35"/>
      <c r="R71" s="36"/>
      <c r="S71" s="36"/>
      <c r="T71" s="36"/>
      <c r="U71" s="36"/>
      <c r="V71" s="34"/>
      <c r="W71" s="34"/>
      <c r="X71" s="35"/>
      <c r="Y71" s="9" t="s">
        <v>44</v>
      </c>
      <c r="Z71" s="13" t="str">
        <f t="shared" si="1"/>
        <v>{"id":"M4-NyO-3a-I-1-BR","stimulus":"&lt;p&gt;Coloque estes números na reta numérica.&lt;/p&gt;","feedback":"&lt;p&gt;Na reta numérica, os números pequenos estão à esquerda e os maiores estão à direita.&lt;/p&gt;","hint":"&lt;p&gt;Na reta numérica, os números pequenos estão à esquerda e os maiores estão à direita.&lt;/p&gt;","algorithm":{"name":"numberline","params":{"min":1000,"divisions":25,"distance":10,"numbers":3,"frequency":5}}}</v>
      </c>
      <c r="AA71" s="12" t="s">
        <v>340</v>
      </c>
      <c r="AB71" s="14" t="str">
        <f t="shared" si="2"/>
        <v>M4-NyO-3a-I-1</v>
      </c>
      <c r="AC71" s="14" t="str">
        <f t="shared" si="3"/>
        <v>M4-NyO-3a-I-1-BR</v>
      </c>
      <c r="AD71" s="35"/>
      <c r="AE71" s="7" t="s">
        <v>341</v>
      </c>
      <c r="AF71" s="16" t="s">
        <v>46</v>
      </c>
      <c r="AG71" s="7" t="s">
        <v>47</v>
      </c>
    </row>
    <row r="72" ht="75.0" customHeight="1">
      <c r="A72" s="9" t="s">
        <v>332</v>
      </c>
      <c r="B72" s="12" t="s">
        <v>333</v>
      </c>
      <c r="C72" s="9" t="s">
        <v>34</v>
      </c>
      <c r="D72" s="10" t="s">
        <v>35</v>
      </c>
      <c r="E72" s="7"/>
      <c r="F72" s="11" t="s">
        <v>334</v>
      </c>
      <c r="G72" s="12"/>
      <c r="H72" s="12"/>
      <c r="I72" s="7" t="s">
        <v>84</v>
      </c>
      <c r="J72" s="9" t="s">
        <v>336</v>
      </c>
      <c r="K72" s="11"/>
      <c r="L72" s="12" t="s">
        <v>337</v>
      </c>
      <c r="M72" s="9" t="s">
        <v>41</v>
      </c>
      <c r="N72" s="24" t="s">
        <v>338</v>
      </c>
      <c r="O72" s="11" t="s">
        <v>339</v>
      </c>
      <c r="P72" s="22"/>
      <c r="Q72" s="16"/>
      <c r="R72" s="23"/>
      <c r="S72" s="23"/>
      <c r="T72" s="23"/>
      <c r="U72" s="23"/>
      <c r="V72" s="22"/>
      <c r="W72" s="22"/>
      <c r="X72" s="16"/>
      <c r="Y72" s="9" t="s">
        <v>44</v>
      </c>
      <c r="Z72" s="13" t="str">
        <f t="shared" si="1"/>
        <v>{"id":"M4-NyO-3a-I-2-BR","stimulus":"&lt;p&gt;Coloque estes números na reta numérica.&lt;/p&gt;","feedback":"&lt;p&gt;Na reta numérica, os números pequenos estão à esquerda e os maiores estão à direita.&lt;/p&gt;","hint":"&lt;p&gt;Na reta numérica, os números pequenos estão à esquerda e os maiores estão à direita.&lt;/p&gt;","algorithm":{"name":"numberline","params":{"min":4000,"divisions":30,"distance":10,"numbers":3,"frequency":5}}}</v>
      </c>
      <c r="AA72" s="12" t="s">
        <v>342</v>
      </c>
      <c r="AB72" s="14" t="str">
        <f t="shared" si="2"/>
        <v>M4-NyO-3a-I-2</v>
      </c>
      <c r="AC72" s="14" t="str">
        <f t="shared" si="3"/>
        <v>M4-NyO-3a-I-2-BR</v>
      </c>
      <c r="AD72" s="16"/>
      <c r="AE72" s="7" t="s">
        <v>341</v>
      </c>
      <c r="AF72" s="16" t="s">
        <v>46</v>
      </c>
      <c r="AG72" s="7" t="s">
        <v>47</v>
      </c>
    </row>
    <row r="73" ht="75.0" customHeight="1">
      <c r="A73" s="9" t="s">
        <v>332</v>
      </c>
      <c r="B73" s="12" t="s">
        <v>333</v>
      </c>
      <c r="C73" s="9" t="s">
        <v>34</v>
      </c>
      <c r="D73" s="10" t="s">
        <v>35</v>
      </c>
      <c r="E73" s="7"/>
      <c r="F73" s="11" t="s">
        <v>334</v>
      </c>
      <c r="G73" s="12"/>
      <c r="H73" s="12"/>
      <c r="I73" s="7" t="s">
        <v>84</v>
      </c>
      <c r="J73" s="9" t="s">
        <v>336</v>
      </c>
      <c r="K73" s="12"/>
      <c r="L73" s="12" t="s">
        <v>337</v>
      </c>
      <c r="M73" s="9" t="s">
        <v>41</v>
      </c>
      <c r="N73" s="24" t="s">
        <v>338</v>
      </c>
      <c r="O73" s="11" t="s">
        <v>339</v>
      </c>
      <c r="P73" s="21"/>
      <c r="Q73" s="16"/>
      <c r="R73" s="23"/>
      <c r="S73" s="23"/>
      <c r="T73" s="23"/>
      <c r="U73" s="23"/>
      <c r="V73" s="23"/>
      <c r="W73" s="23"/>
      <c r="X73" s="16"/>
      <c r="Y73" s="9" t="s">
        <v>44</v>
      </c>
      <c r="Z73" s="13" t="str">
        <f t="shared" si="1"/>
        <v>{"id":"M4-NyO-3a-I-3-BR","stimulus":"&lt;p&gt;Coloque estes números na reta numérica.&lt;/p&gt;","feedback":"&lt;p&gt;Na reta numérica, os números pequenos estão à esquerda e os maiores estão à direita.&lt;/p&gt;","hint":"&lt;p&gt;Na reta numérica, os números pequenos estão à esquerda e os maiores estão à direita.&lt;/p&gt;","algorithm":{"name":"numberline","params":{"min":10000,"divisions":25,"distance":10,"numbers":3,"frequency":10}}}</v>
      </c>
      <c r="AA73" s="12" t="s">
        <v>343</v>
      </c>
      <c r="AB73" s="14" t="str">
        <f t="shared" si="2"/>
        <v>M4-NyO-3a-I-3</v>
      </c>
      <c r="AC73" s="14" t="str">
        <f t="shared" si="3"/>
        <v>M4-NyO-3a-I-3-BR</v>
      </c>
      <c r="AD73" s="16"/>
      <c r="AE73" s="7" t="s">
        <v>341</v>
      </c>
      <c r="AF73" s="16" t="s">
        <v>46</v>
      </c>
      <c r="AG73" s="7" t="s">
        <v>47</v>
      </c>
    </row>
    <row r="74" ht="75.0" customHeight="1">
      <c r="A74" s="9" t="s">
        <v>332</v>
      </c>
      <c r="B74" s="12" t="s">
        <v>333</v>
      </c>
      <c r="C74" s="9" t="s">
        <v>34</v>
      </c>
      <c r="D74" s="10" t="s">
        <v>35</v>
      </c>
      <c r="E74" s="7"/>
      <c r="F74" s="11" t="s">
        <v>334</v>
      </c>
      <c r="G74" s="12"/>
      <c r="H74" s="12"/>
      <c r="I74" s="7" t="s">
        <v>84</v>
      </c>
      <c r="J74" s="9" t="s">
        <v>336</v>
      </c>
      <c r="K74" s="11"/>
      <c r="L74" s="12" t="s">
        <v>337</v>
      </c>
      <c r="M74" s="9" t="s">
        <v>41</v>
      </c>
      <c r="N74" s="24" t="s">
        <v>338</v>
      </c>
      <c r="O74" s="11" t="s">
        <v>339</v>
      </c>
      <c r="P74" s="22"/>
      <c r="Q74" s="16"/>
      <c r="R74" s="23"/>
      <c r="S74" s="23"/>
      <c r="T74" s="23"/>
      <c r="U74" s="23"/>
      <c r="V74" s="22"/>
      <c r="W74" s="22"/>
      <c r="X74" s="16"/>
      <c r="Y74" s="9" t="s">
        <v>44</v>
      </c>
      <c r="Z74" s="13" t="str">
        <f t="shared" si="1"/>
        <v>{"id":"M4-NyO-3a-I-4-BR","stimulus":"&lt;p&gt;Coloque estes números na reta numérica.&lt;/p&gt;","feedback":"&lt;p&gt;Na reta numérica, os números pequenos estão à esquerda e os maiores estão à direita.&lt;/p&gt;","hint":"&lt;p&gt;Na reta numérica, os números pequenos estão à esquerda e os maiores estão à direita.&lt;/p&gt;","algorithm":{"name":"numberline","params":{"min":50000,"divisions":20,"distance":50,"numbers":3,"frequency":10}}}</v>
      </c>
      <c r="AA74" s="12" t="s">
        <v>344</v>
      </c>
      <c r="AB74" s="14" t="str">
        <f t="shared" si="2"/>
        <v>M4-NyO-3a-I-4</v>
      </c>
      <c r="AC74" s="14" t="str">
        <f t="shared" si="3"/>
        <v>M4-NyO-3a-I-4-BR</v>
      </c>
      <c r="AD74" s="16"/>
      <c r="AE74" s="7" t="s">
        <v>341</v>
      </c>
      <c r="AF74" s="16" t="s">
        <v>46</v>
      </c>
      <c r="AG74" s="7" t="s">
        <v>47</v>
      </c>
    </row>
    <row r="75" ht="75.0" customHeight="1">
      <c r="A75" s="9" t="s">
        <v>345</v>
      </c>
      <c r="B75" s="12" t="s">
        <v>346</v>
      </c>
      <c r="C75" s="33" t="s">
        <v>34</v>
      </c>
      <c r="D75" s="10" t="s">
        <v>35</v>
      </c>
      <c r="E75" s="7"/>
      <c r="F75" s="11" t="s">
        <v>334</v>
      </c>
      <c r="G75" s="12"/>
      <c r="H75" s="24"/>
      <c r="I75" s="9" t="s">
        <v>335</v>
      </c>
      <c r="J75" s="9" t="s">
        <v>336</v>
      </c>
      <c r="K75" s="11" t="s">
        <v>347</v>
      </c>
      <c r="L75" s="12" t="s">
        <v>337</v>
      </c>
      <c r="M75" s="9" t="s">
        <v>41</v>
      </c>
      <c r="N75" s="24" t="s">
        <v>338</v>
      </c>
      <c r="O75" s="11" t="s">
        <v>339</v>
      </c>
      <c r="P75" s="34"/>
      <c r="Q75" s="35"/>
      <c r="R75" s="36"/>
      <c r="S75" s="36"/>
      <c r="T75" s="36"/>
      <c r="U75" s="36"/>
      <c r="V75" s="34"/>
      <c r="W75" s="34"/>
      <c r="X75" s="35"/>
      <c r="Y75" s="9" t="s">
        <v>44</v>
      </c>
      <c r="Z75" s="13" t="str">
        <f t="shared" si="1"/>
        <v>{
    "id": "M4-NyO-48a-I-1-BR",
    "stimulus": "&lt;p&gt;Arraste os pontos para indicar esses números na reta numérica.&lt;/p&gt;",
    "feedback": "&lt;p&gt;Na reta numérica, os números menores ficam à esquerda e os números maiores, à direita.&lt;/p&gt;",
    "hint": "&lt;p&gt;Na reta numérica, os números menores ficam à esquerda e os números maiores, à direita.&lt;/p&gt;",
    "algorithm": {
        "name": "numberline",
        "params": {
            "min": 70000,
            "divisions": 25,
            "distance": 10,
            "numbers": 3,
            "frequency": 5
        }
    }
}</v>
      </c>
      <c r="AA75" s="30" t="s">
        <v>348</v>
      </c>
      <c r="AB75" s="14" t="str">
        <f t="shared" si="2"/>
        <v>M4-NyO-48a-I-1</v>
      </c>
      <c r="AC75" s="14" t="str">
        <f t="shared" si="3"/>
        <v>M4-NyO-48a-I-1-BR</v>
      </c>
      <c r="AD75" s="7" t="s">
        <v>261</v>
      </c>
      <c r="AE75" s="35"/>
      <c r="AF75" s="16"/>
      <c r="AG75" s="7" t="s">
        <v>47</v>
      </c>
    </row>
    <row r="76" ht="75.0" customHeight="1">
      <c r="A76" s="9" t="s">
        <v>345</v>
      </c>
      <c r="B76" s="12" t="s">
        <v>346</v>
      </c>
      <c r="C76" s="33" t="s">
        <v>34</v>
      </c>
      <c r="D76" s="10" t="s">
        <v>35</v>
      </c>
      <c r="E76" s="7"/>
      <c r="F76" s="11" t="s">
        <v>334</v>
      </c>
      <c r="G76" s="12"/>
      <c r="H76" s="12"/>
      <c r="I76" s="9" t="s">
        <v>335</v>
      </c>
      <c r="J76" s="9" t="s">
        <v>336</v>
      </c>
      <c r="K76" s="11" t="s">
        <v>349</v>
      </c>
      <c r="L76" s="12" t="s">
        <v>337</v>
      </c>
      <c r="M76" s="9" t="s">
        <v>41</v>
      </c>
      <c r="N76" s="24" t="s">
        <v>338</v>
      </c>
      <c r="O76" s="11" t="s">
        <v>339</v>
      </c>
      <c r="P76" s="22"/>
      <c r="Q76" s="16"/>
      <c r="R76" s="23"/>
      <c r="S76" s="23"/>
      <c r="T76" s="23"/>
      <c r="U76" s="23"/>
      <c r="V76" s="22"/>
      <c r="W76" s="22"/>
      <c r="X76" s="16"/>
      <c r="Y76" s="9" t="s">
        <v>44</v>
      </c>
      <c r="Z76" s="13" t="str">
        <f t="shared" si="1"/>
        <v>{
    "id": "M4-NyO-48a-I-2-BR",
    "stimulus": "&lt;p&gt;Arraste os pontos para indicar esses números na reta numérica.&lt;/p&gt;",
    "feedback": "&lt;p&gt;Na reta numérica, os números menores ficam à esquerda e os números maiores, à direita.&lt;/p&gt;",
    "hint": "&lt;p&gt;Na reta numérica, os números menores ficam à esquerda e os números maiores, à direita.&lt;/p&gt;",
    "algorithm": {
        "name": "numberline",
        "params": {
            "min": 10000,
            "divisions": 25,
            "distance": 10,
            "numbers": 3,
            "frequency": 5
        }
    }
}</v>
      </c>
      <c r="AA76" s="30" t="s">
        <v>350</v>
      </c>
      <c r="AB76" s="14" t="str">
        <f t="shared" si="2"/>
        <v>M4-NyO-48a-I-2</v>
      </c>
      <c r="AC76" s="14" t="str">
        <f t="shared" si="3"/>
        <v>M4-NyO-48a-I-2-BR</v>
      </c>
      <c r="AD76" s="7" t="s">
        <v>261</v>
      </c>
      <c r="AE76" s="35"/>
      <c r="AF76" s="16"/>
      <c r="AG76" s="7" t="s">
        <v>47</v>
      </c>
    </row>
    <row r="77" ht="75.0" customHeight="1">
      <c r="A77" s="9" t="s">
        <v>345</v>
      </c>
      <c r="B77" s="12" t="s">
        <v>346</v>
      </c>
      <c r="C77" s="33" t="s">
        <v>34</v>
      </c>
      <c r="D77" s="10" t="s">
        <v>35</v>
      </c>
      <c r="E77" s="7"/>
      <c r="F77" s="11" t="s">
        <v>334</v>
      </c>
      <c r="G77" s="12"/>
      <c r="H77" s="12"/>
      <c r="I77" s="9" t="s">
        <v>335</v>
      </c>
      <c r="J77" s="9" t="s">
        <v>336</v>
      </c>
      <c r="K77" s="11" t="s">
        <v>351</v>
      </c>
      <c r="L77" s="12" t="s">
        <v>337</v>
      </c>
      <c r="M77" s="9" t="s">
        <v>41</v>
      </c>
      <c r="N77" s="24" t="s">
        <v>338</v>
      </c>
      <c r="O77" s="11" t="s">
        <v>339</v>
      </c>
      <c r="P77" s="22"/>
      <c r="Q77" s="16"/>
      <c r="R77" s="23"/>
      <c r="S77" s="23"/>
      <c r="T77" s="23"/>
      <c r="U77" s="23"/>
      <c r="V77" s="22"/>
      <c r="W77" s="22"/>
      <c r="X77" s="16"/>
      <c r="Y77" s="9" t="s">
        <v>44</v>
      </c>
      <c r="Z77" s="13" t="str">
        <f t="shared" si="1"/>
        <v>{
    "id": "M4-NyO-48a-I-3-BR",
    "stimulus": "&lt;p&gt;Arraste os pontos para indicar esses números na reta numérica.&lt;/p&gt;",
    "feedback": "&lt;p&gt;Na reta numérica, os números menores estão à esquerda e os números maiores à direita.&lt;/p&gt;",
    "hint": "&lt;p&gt;Na reta numérica, os números menores estão à esquerda e os números maiores à direita.&lt;/p&gt;",
    "algorithm": {
        "name": "numberline",
        "params": {
            "min": 200000,
            "divisions": 25,
            "distance": 100,
            "numbers": 3,
            "frequency": 5
        }
    }
}</v>
      </c>
      <c r="AA77" s="30" t="s">
        <v>352</v>
      </c>
      <c r="AB77" s="14" t="str">
        <f t="shared" si="2"/>
        <v>M4-NyO-48a-I-3</v>
      </c>
      <c r="AC77" s="14" t="str">
        <f t="shared" si="3"/>
        <v>M4-NyO-48a-I-3-BR</v>
      </c>
      <c r="AD77" s="7" t="s">
        <v>261</v>
      </c>
      <c r="AE77" s="35"/>
      <c r="AF77" s="16"/>
      <c r="AG77" s="7" t="s">
        <v>47</v>
      </c>
    </row>
    <row r="78" ht="75.0" customHeight="1">
      <c r="A78" s="9" t="s">
        <v>353</v>
      </c>
      <c r="B78" s="12" t="s">
        <v>354</v>
      </c>
      <c r="C78" s="9" t="s">
        <v>34</v>
      </c>
      <c r="D78" s="10" t="s">
        <v>35</v>
      </c>
      <c r="E78" s="9"/>
      <c r="F78" s="11" t="s">
        <v>355</v>
      </c>
      <c r="G78" s="12"/>
      <c r="H78" s="12"/>
      <c r="I78" s="9" t="s">
        <v>37</v>
      </c>
      <c r="J78" s="7" t="s">
        <v>356</v>
      </c>
      <c r="K78" s="11" t="s">
        <v>357</v>
      </c>
      <c r="L78" s="11" t="s">
        <v>358</v>
      </c>
      <c r="M78" s="9" t="s">
        <v>41</v>
      </c>
      <c r="N78" s="12" t="s">
        <v>359</v>
      </c>
      <c r="O78" s="11" t="s">
        <v>360</v>
      </c>
      <c r="P78" s="12"/>
      <c r="Q78" s="16"/>
      <c r="R78" s="23"/>
      <c r="S78" s="23"/>
      <c r="T78" s="23"/>
      <c r="U78" s="23"/>
      <c r="V78" s="23"/>
      <c r="W78" s="23"/>
      <c r="X78" s="16"/>
      <c r="Y78" s="9" t="s">
        <v>44</v>
      </c>
      <c r="Z78" s="13" t="str">
        <f t="shared" si="1"/>
        <v>{
    "id": "M4-NyO-4a-I-1-BR",
    "stimulus": "&lt;p&gt;Clique na centena mais próxima de {{T1}}.&lt;/p&gt;",
    "hint": "&lt;p&gt;Para aproximar um número às centenas, deve-se descobrir entre quais duas centenas ele está e escolher a mais próxima.&lt;/p&gt;",
    "feedback": "&lt;p&gt;Para aproximar o número {{T1}} às centenas, encontre entre quais duas centenas ele está. Neste caso, entre {{T2}} e {{T3}}.&lt;/p&gt;&lt;p&gt;Em seguida, verifique qual é a centena mais próxima. Como {{T1}} está a {{T4}} unidades de {{T2}} e a {{T5}} unidades de {{T3}}, a resposta é {{A1}}.&lt;/p&gt;",
    "seed": {
        "parameters": [
            {
                "name": "Q1",
                "label": null,
                "min": 300,
                "max": 990,
                "step": 10
            },
            {
                "name": "Q2",
                "label": null,
                "min": 1,
                "max": 9,
                "step": 1
            }
        ],
        "calculated": [
            {
                "name": "T1",
                "label": "{{function}}",
                "function": "{{Q1}}+{{Q2}}",
                "temp": true
            },
            {
                "name": "T2",
                "label": "{{function}}",
                "function": "math.floor({{T1}}/100)*100",
                "temp": true
            },
            {
                "name": "T3",
                "label": "{{function}}",
                "function": "math.ceil({{T1}}/100)*100",
                "temp": true
            },
            {
                "name": "T4",
                "label": "{{function}}",
                "function": "{{T1}}-{{T2}}",
                "temp": true
            },
            {
                "name": "T5",
                "label": "{{function}}",
                "function": "{{T3}}-{{T1}}",
                "temp": true
            },
            {
                "name": "A1",
                "label": "{{function}}",
                "function": "math.round({{T1}}/100)*100"
            },
            {
                "name": "A2",
                "label": "{{function}}",
                "function": "math.round({{T1}}/100)*100+100",
                "incorrect": true
            },
            {
                "name": "A3",
                "label": "{{function}}",
                "function": "math.round({{T1}}/100)*100-100",
                "incorrect": true
            },
            {
                "name": "A4",
                "label": "{{function}}",
                "function": "math.round({{T1}}/100)*100+200",
                "incorrect": true
            },
            {
                "name": "A5",
                "label": "{{function}}",
                "function": "math.round({{T1}}/100)*100-200",
                "incorrect": true
            }
        ],
        "uniques": true
    },
    "algorithm": {
        "name": "trueFalse",
        "template": "Multiple choice – standard",
        "params": {
            "countCorrect": 1,
            "countIncorrect": 2,
            "showCheckIcon": false,
            "columns": 3
        }
    }
}</v>
      </c>
      <c r="AA78" s="11" t="s">
        <v>361</v>
      </c>
      <c r="AB78" s="14" t="str">
        <f t="shared" si="2"/>
        <v>M4-NyO-4a-I-1</v>
      </c>
      <c r="AC78" s="14" t="str">
        <f t="shared" si="3"/>
        <v>M4-NyO-4a-I-1-BR</v>
      </c>
      <c r="AD78" s="7" t="s">
        <v>261</v>
      </c>
      <c r="AE78" s="16"/>
      <c r="AF78" s="16" t="s">
        <v>46</v>
      </c>
      <c r="AG78" s="7" t="s">
        <v>47</v>
      </c>
    </row>
    <row r="79" ht="75.0" customHeight="1">
      <c r="A79" s="9" t="s">
        <v>353</v>
      </c>
      <c r="B79" s="12" t="s">
        <v>354</v>
      </c>
      <c r="C79" s="9" t="s">
        <v>48</v>
      </c>
      <c r="D79" s="10" t="s">
        <v>35</v>
      </c>
      <c r="E79" s="9"/>
      <c r="F79" s="12" t="s">
        <v>362</v>
      </c>
      <c r="G79" s="12" t="s">
        <v>363</v>
      </c>
      <c r="H79" s="12"/>
      <c r="I79" s="9" t="s">
        <v>37</v>
      </c>
      <c r="J79" s="9" t="s">
        <v>92</v>
      </c>
      <c r="K79" s="11" t="s">
        <v>364</v>
      </c>
      <c r="L79" s="11" t="s">
        <v>365</v>
      </c>
      <c r="M79" s="9" t="s">
        <v>41</v>
      </c>
      <c r="N79" s="12" t="s">
        <v>359</v>
      </c>
      <c r="O79" s="11" t="s">
        <v>360</v>
      </c>
      <c r="P79" s="12"/>
      <c r="Q79" s="16"/>
      <c r="R79" s="23"/>
      <c r="S79" s="23"/>
      <c r="T79" s="23"/>
      <c r="U79" s="23"/>
      <c r="V79" s="23"/>
      <c r="W79" s="23"/>
      <c r="X79" s="16"/>
      <c r="Y79" s="9" t="s">
        <v>44</v>
      </c>
      <c r="Z79" s="13" t="str">
        <f t="shared" si="1"/>
        <v>{"id":"M4-NyO-4a-E-1-BR","stimulus":"&lt;p&gt;Escreva a centena mais próxima de {{T1}}.&lt;/p&gt;","template":"&lt;p&gt;A centena mais próxima de {{T1}} é {{response}}.&lt;/p&gt;","hint":"&lt;p&gt;Para aproximar um número às centenas, deve-se descobrir entre quais duas centenas ele está e escolher a mais próxima.&lt;/p&gt;","feedback":"&lt;p&gt;Para aproximar o número {{T1}} às centenas, encontre entre quais duas centenas ele está. Neste caso, entre {{T2}} e {{T3}}.&lt;/p&gt;&lt;p&gt;Em seguida, verifique qual é a centena mais próxima. Como {{T1}} está a {{T4}} unidades de {{T2}} e a {{T5}} unidades de {{T3}}, a resposta é {{A1}}.&lt;/p&gt;","seed":{"parameters":[{"name":"Q1","label":null,"min":100,"max":990,"step":10},{"name":"Q2","label":null,"min":1,"max":9,"step":1}],"calculated":[{"name":"T1","label":"{{function}}","function":"{{Q1}}+{{Q2}}","temp":true},{"name":"A1","label":"{{function}}","function":"math.round({{T1}}/100)*100"},{"name":"T2","label":"{{function}}","function":"math.floor({{T1}}/100)*100","temp":true},{"name":"T3","label":"{{function}}","function":"math.ceil({{T1}}/100)*100","temp":true},{"name":"T4","label":"{{function}}","function":"{{T1}}-{{T2}}","temp":true},{"name":"T5","label":"{{function}}","function":"{{T3}}-{{T1}}","temp":true}],"uniques":true},"algorithm":{"name":"calculateOperation","params":{"method":"equivLiteral","keyboard":"NUMERICAL"}}}</v>
      </c>
      <c r="AA79" s="11" t="s">
        <v>366</v>
      </c>
      <c r="AB79" s="14" t="str">
        <f t="shared" si="2"/>
        <v>M4-NyO-4a-E-1</v>
      </c>
      <c r="AC79" s="14" t="str">
        <f t="shared" si="3"/>
        <v>M4-NyO-4a-E-1-BR</v>
      </c>
      <c r="AD79" s="7" t="s">
        <v>261</v>
      </c>
      <c r="AE79" s="16"/>
      <c r="AF79" s="16" t="s">
        <v>46</v>
      </c>
      <c r="AG79" s="7" t="s">
        <v>47</v>
      </c>
    </row>
    <row r="80" ht="75.0" customHeight="1">
      <c r="A80" s="9" t="s">
        <v>353</v>
      </c>
      <c r="B80" s="12" t="s">
        <v>354</v>
      </c>
      <c r="C80" s="9" t="s">
        <v>67</v>
      </c>
      <c r="D80" s="10" t="s">
        <v>35</v>
      </c>
      <c r="E80" s="9"/>
      <c r="F80" s="11"/>
      <c r="G80" s="12"/>
      <c r="H80" s="12"/>
      <c r="I80" s="9" t="s">
        <v>37</v>
      </c>
      <c r="J80" s="7" t="s">
        <v>92</v>
      </c>
      <c r="K80" s="11" t="s">
        <v>357</v>
      </c>
      <c r="L80" s="12"/>
      <c r="M80" s="9" t="s">
        <v>367</v>
      </c>
      <c r="N80" s="12"/>
      <c r="O80" s="12"/>
      <c r="P80" s="12"/>
      <c r="Q80" s="24"/>
      <c r="R80" s="11" t="s">
        <v>368</v>
      </c>
      <c r="S80" s="11" t="s">
        <v>369</v>
      </c>
      <c r="T80" s="11" t="s">
        <v>370</v>
      </c>
      <c r="U80" s="11" t="s">
        <v>371</v>
      </c>
      <c r="V80" s="11" t="s">
        <v>372</v>
      </c>
      <c r="W80" s="11" t="s">
        <v>373</v>
      </c>
      <c r="X80" s="16"/>
      <c r="Y80" s="9" t="s">
        <v>44</v>
      </c>
      <c r="Z80" s="13" t="str">
        <f t="shared" si="1"/>
        <v>{"id":"M4-NyO-4a-A-1-BR","seed":{"parameters":[{"name":"Q1","label":null,"min":100,"max":990,"step":10},{"name":"Q2","label":null,"min":1,"max":9,"step":1}],"uniques":true},"scaffolding":[{"id":"step-0","stimulus":"&lt;p&gt;Uma escola recebeu {{T1}} tablets para distribuir entre alunos do ensino fundamental e médio. Arredonde este número para as centenas.&lt;/p&gt;","template":"&lt;p&gt;A centena mais próxima é {{response}}.&lt;/p&gt;","seed":{"parameters":[],"calculated":[{"name":"A1","function":"math.round({{T1}}/100)*100"},{"name":"T1","function":"{{Q1}}+{{Q2}}","temp":true}]},"algorithm":{"name":"calculateOperation","params":{"method":"equivLiteral","keyboard":"NUMERICAL"}}},{"id":"step-1","stimulus":"&lt;p&gt;Sem aproximar, quantos tablets a escola recebeu?&lt;/p&gt;","template":"&lt;p&gt;A escola recebeu {{response}} tablets.&lt;/p&gt;","seed":{"calculated":[{"name":"A2","function":"{{Q1}}+{{Q2}}"}]},"algorithm":{"name":"calculateOperation","params":{"method":"equivLiteral","keyboard":"NUMERICAL"}}},{"id":"step-2","stimulus":"&lt;p&gt;O que pede o enunciado?&lt;/p&gt;","seed":{"calculated":[{"name":"1-A1","label":"&lt;p&gt;Aproximar o número de tablets para as dezenas.&lt;/p&gt;","incorrect":true},{"name":"1-A2","label":"&lt;p&gt;Aproximar o número de tablets para as centenas.&lt;/p&gt;"},{"name":"1-A3","label":"&lt;p&gt;Aproximar o número de tablets para as unidades de milhar.&lt;/p&gt;","incorrect":true}]},"algorithm":{"name":"trueFalse","template":"Multiple choice – standard"}},{"id":"step-3","stimulus":"&lt;p&gt;Complete o seguinte texto.&lt;/p&gt;","template":"&lt;p&gt;Para aproximar um número às centenas, deve-se encontrar entre quais duas {{response}} ele se encontra e escolher {{response}}.&lt;/p&gt;","seed":{"calculated":[{"name":"2-A1","label":"centenas","group":"1"},{"name":"2-A2","label":"dezenas","group":"1","incorrect":true},{"name":"2-A3","label":"unidades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o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keyboard":"NUMERICAL"}}},{"id":"step-5","stimulus":"&lt;p&gt;Sabendo que {{T1}} está a {{T4}} unidades de {{T2}} e a {{T5}} unidades de {{T3}}, complete o seguinte texto.&lt;/p&gt;","template":"&lt;p&gt;A centena mais próxima das {{T1}} tablets é {{response}}.&lt;/p&gt;","seed":{"calculated":[{"name":"T1","function":"{{Q1}}+{{Q2}}","temp":true},{"name":"4-A1","label":"{{function}}","function":"math.round({{T1}}/100)*100"},{"name":"T2","function":"math.floor({{T1}}/100)*100","temp":true},{"name":"T3","function":"math.ceil({{T1}}/100)*100","temp":true},{"name":"T4","function":"{{T1}}-{{T2}}","temp":true},{"name":"T5","function":"{{T3}}-{{T1}}","temp":true}]},"algorithm":{"name":"calculateOperation","params":{"method":"equivLiteral","decimalPlaces":2,"keyboard":"NUMERICAL"}}}]}</v>
      </c>
      <c r="AA80" s="11" t="s">
        <v>374</v>
      </c>
      <c r="AB80" s="14" t="str">
        <f t="shared" si="2"/>
        <v>M4-NyO-4a-A-1</v>
      </c>
      <c r="AC80" s="14" t="str">
        <f t="shared" si="3"/>
        <v>M4-NyO-4a-A-1-BR</v>
      </c>
      <c r="AD80" s="7" t="s">
        <v>261</v>
      </c>
      <c r="AE80" s="16"/>
      <c r="AF80" s="16" t="s">
        <v>46</v>
      </c>
      <c r="AG80" s="7" t="s">
        <v>47</v>
      </c>
    </row>
    <row r="81" ht="75.0" customHeight="1">
      <c r="A81" s="9" t="s">
        <v>353</v>
      </c>
      <c r="B81" s="12" t="s">
        <v>354</v>
      </c>
      <c r="C81" s="9" t="s">
        <v>67</v>
      </c>
      <c r="D81" s="10" t="s">
        <v>35</v>
      </c>
      <c r="E81" s="9"/>
      <c r="F81" s="11"/>
      <c r="G81" s="12"/>
      <c r="H81" s="12"/>
      <c r="I81" s="9" t="s">
        <v>37</v>
      </c>
      <c r="J81" s="7" t="s">
        <v>92</v>
      </c>
      <c r="K81" s="11" t="s">
        <v>357</v>
      </c>
      <c r="L81" s="12"/>
      <c r="M81" s="9" t="s">
        <v>367</v>
      </c>
      <c r="N81" s="12"/>
      <c r="O81" s="12"/>
      <c r="P81" s="12"/>
      <c r="Q81" s="24"/>
      <c r="R81" s="11" t="s">
        <v>375</v>
      </c>
      <c r="S81" s="11" t="s">
        <v>376</v>
      </c>
      <c r="T81" s="11" t="s">
        <v>377</v>
      </c>
      <c r="U81" s="11" t="s">
        <v>378</v>
      </c>
      <c r="V81" s="11" t="s">
        <v>372</v>
      </c>
      <c r="W81" s="11" t="s">
        <v>379</v>
      </c>
      <c r="X81" s="16"/>
      <c r="Y81" s="9" t="s">
        <v>44</v>
      </c>
      <c r="Z81" s="13" t="str">
        <f t="shared" si="1"/>
        <v>{"id":"M4-NyO-4a-A-2-BR","seed":{"parameters":[{"name":"Q1","label":null,"min":100,"max":990,"step":10},{"name":"Q2","label":null,"min":1,"max":9,"step":1}],"uniques":true},"scaffolding":[{"id":"step-0","stimulus":"&lt;p&gt;Um vídeo alcançou {{T1}} visualizações em uma hora. Arredonde este número para as centenas.&lt;/p&gt;","template":"&lt;p&gt;A centena mais próxima é {{response}}.&lt;/p&gt;","seed":{"parameters":[],"calculated":[{"name":"A1","function":"math.round({{T1}}/100)*100"},{"name":"T1","function":"{{Q1}}+{{Q2}}","temp":true}]},"algorithm":{"name":"calculateOperation","params":{"method":"equivLiteral","keyboard":"NUMERICAL"}}},{"id":"step-1","stimulus":"&lt;p&gt;Sem aproximar, quantas visualizações o vídeo alcançou?&lt;/p&gt;","template":"&lt;p&gt;O vídeo obteve {{response}} visualizações.&lt;/p&gt;","seed":{"calculated":[{"name":"A2","function":"{{Q1}}+{{Q2}}"}]},"algorithm":{"name":"calculateOperation","params":{"method":"equivLiteral","keyboard":"NUMERICAL"}}},{"id":"step-2","stimulus":"&lt;p&gt;O que pede o enunciado?&lt;/p&gt;","seed":{"calculated":[{"name":"1-A1","label":"&lt;p&gt;Aproximar o número de visualizações às dezenas.&lt;/p&gt;","incorrect":true},{"name":"1-A2","label":"&lt;p&gt;Aproximar o número de visualizações às centenas.&lt;/p&gt;"},{"name":"1-A3","label":"&lt;p&gt;Aproximar o número de visualizações às unidades de milhar.&lt;/p&gt;","incorrect":true}]},"algorithm":{"name":"trueFalse","template":"Multiple choice – standard"}},{"id":"step-3","stimulus":"&lt;p&gt;Complete o seguinte texto.&lt;/p&gt;","template":"&lt;p&gt;Para aproximar um número às centenas, deve-se encontrar entre quais duas {{response}} ele se encontra e escolher {{response}}.&lt;/p&gt;","seed":{"calculated":[{"name":"2-A1","label":"centenas","group":"1"},{"name":"2-A2","label":"dezenas","group":"1","incorrect":true},{"name":"2-A3","label":"unidades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o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keyboard":"NUMERICAL"}}},{"id":"step-5","stimulus":"&lt;p&gt;Sabendo que {{T1}} está a {{T4}} unidades de {{T2}} e a {{T5}} unidades de {{T3}}, complete o texto a seguir.&lt;/p&gt;","template":"&lt;p&gt;A centena mais próxima das {{T1}} visualizações é {{response}}.&lt;/p&gt;","seed":{"calculated":[{"name":"T1","function":"{{Q1}}+{{Q2}}","temp":true},{"name":"4-A1","label":"{{function}}","function":"math.round({{T1}}/100)*100"},{"name":"T2","function":"math.floor({{T1}}/100)*100","temp":true},{"name":"T3","function":"math.ceil({{T1}}/100)*100","temp":true},{"name":"T4","function":"{{T1}}-{{T2}}","temp":true},{"name":"T5","function":"{{T3}}-{{T1}}","temp":true}]},"algorithm":{"name":"calculateOperation","params":{"method":"equivLiteral","decimalPlaces":2,"keyboard":"NUMERICAL"}}}]}</v>
      </c>
      <c r="AA81" s="11" t="s">
        <v>380</v>
      </c>
      <c r="AB81" s="14" t="str">
        <f t="shared" si="2"/>
        <v>M4-NyO-4a-A-2</v>
      </c>
      <c r="AC81" s="14" t="str">
        <f t="shared" si="3"/>
        <v>M4-NyO-4a-A-2-BR</v>
      </c>
      <c r="AD81" s="7" t="s">
        <v>261</v>
      </c>
      <c r="AE81" s="16"/>
      <c r="AF81" s="16" t="s">
        <v>46</v>
      </c>
      <c r="AG81" s="7" t="s">
        <v>47</v>
      </c>
    </row>
    <row r="82" ht="75.0" customHeight="1">
      <c r="A82" s="9" t="s">
        <v>353</v>
      </c>
      <c r="B82" s="12" t="s">
        <v>354</v>
      </c>
      <c r="C82" s="9" t="s">
        <v>67</v>
      </c>
      <c r="D82" s="10" t="s">
        <v>35</v>
      </c>
      <c r="E82" s="9"/>
      <c r="F82" s="11"/>
      <c r="G82" s="12"/>
      <c r="H82" s="12"/>
      <c r="I82" s="9" t="s">
        <v>37</v>
      </c>
      <c r="J82" s="7" t="s">
        <v>92</v>
      </c>
      <c r="K82" s="11" t="s">
        <v>357</v>
      </c>
      <c r="L82" s="12"/>
      <c r="M82" s="9" t="s">
        <v>367</v>
      </c>
      <c r="N82" s="12"/>
      <c r="O82" s="12"/>
      <c r="P82" s="9"/>
      <c r="Q82" s="24"/>
      <c r="R82" s="11" t="s">
        <v>381</v>
      </c>
      <c r="S82" s="11" t="s">
        <v>382</v>
      </c>
      <c r="T82" s="11" t="s">
        <v>383</v>
      </c>
      <c r="U82" s="11" t="s">
        <v>384</v>
      </c>
      <c r="V82" s="11" t="s">
        <v>385</v>
      </c>
      <c r="W82" s="11" t="s">
        <v>386</v>
      </c>
      <c r="X82" s="16"/>
      <c r="Y82" s="9" t="s">
        <v>44</v>
      </c>
      <c r="Z82" s="13" t="str">
        <f t="shared" si="1"/>
        <v>{"id":"M4-NyO-4a-A-3-BR","seed":{"parameters":[{"name":"Q1","label":null,"min":100,"max":990,"step":10},{"name":"Q2","label":null,"min":1,"max":9,"step":1}],"uniques":true},"scaffolding":[{"id":"step-0","stimulus":"&lt;p&gt;A um concerto, compareceram {{T1}} expectadores. Arredonde este número para as centenas.&lt;/p&gt;","template":"&lt;p&gt;A centena mais próxima é {{response}}.&lt;/p&gt;","seed":{"parameters":[],"calculated":[{"name":"A1","function":"math.round({{T1}}/100)*100"},{"name":"T1","function":"{{Q1}}+{{Q2}}","temp":true}]},"algorithm":{"name":"calculateOperation","params":{"method":"equivLiteral","keyboard":"NUMERICAL"}}},{"id":"step-1","stimulus":"&lt;p&gt;Sem aproximar, quantas pessoas assistiram ao concerto?&lt;/p&gt;","template":"&lt;p&gt;{{response}} pessoas.&lt;/p&gt;","seed":{"calculated":[{"name":"A2","function":"{{Q1}}+{{Q2}}"}]},"algorithm":{"name":"calculateOperation","params":{"method":"equivLiteral","keyboard":"NUMERICAL"}}},{"id":"step-2","stimulus":"&lt;p&gt;O que pede o enunciado?&lt;/p&gt;","seed":{"calculated":[{"name":"1-A1","label":"&lt;p&gt;Aproximar o número de expectadores do concerto às dezenas.&lt;/p&gt;","incorrect":true},{"name":"1-A2","label":"&lt;p&gt;Aproximar o número de expectadores do concerto às centenas.&lt;/p&gt;"},{"name":"1-A3","label":"&lt;p&gt;Aproximar o número de expectadores do concerto às unidades de milhar.&lt;/p&gt;","incorrect":true}]},"algorithm":{"name":"trueFalse","template":"Multiple choice – standard"}},{"id":"step-3","stimulus":"&lt;p&gt;Complete o seguinte texto.&lt;/p&gt;","template":"&lt;p&gt;Para aproximar um número às centenas, deve-se encontrar entre quais duas {{response}} ele se encontra e escolher {{response}}.&lt;/p&gt;","seed":{"calculated":[{"name":"2-A1","label":"centenas","group":"1"},{"name":"2-A2","label":"dezenas","group":"1","incorrect":true},{"name":"2-A3","label":"unidades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o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keyboard":"NUMERICAL"}}},{"id":"step-5","stimulus":"&lt;p&gt;Sabendo que {{T1}} está a {{T4}} unidades de {{T2}} e a {{T5}} unidades de {{T3}}, complete o seguinte texto.&lt;/p&gt;","template":"&lt;p&gt;A centena mais próxima dos {{T1}} expectadores presentes no concerto é {{response}}.&lt;/p&gt;","seed":{"calculated":[{"name":"T1","function":"{{Q1}}+{{Q2}}","temp":true},{"name":"4-A1","label":"{{function}}","function":"math.round({{T1}}/100)*100"},{"name":"T2","function":"math.floor({{T1}}/100)*100","temp":true},{"name":"T3","function":"math.ceil({{T1}}/100)*100","temp":true},{"name":"T4","function":"{{T1}}-{{T2}}","temp":true},{"name":"T5","function":"{{T3}}-{{T1}}","temp":true}]},"algorithm":{"name":"calculateOperation","params":{"method":"equivLiteral","decimalPlaces":2,"keyboard":"NUMERICAL"}}}]}</v>
      </c>
      <c r="AA82" s="11" t="s">
        <v>387</v>
      </c>
      <c r="AB82" s="14" t="str">
        <f t="shared" si="2"/>
        <v>M4-NyO-4a-A-3</v>
      </c>
      <c r="AC82" s="14" t="str">
        <f t="shared" si="3"/>
        <v>M4-NyO-4a-A-3-BR</v>
      </c>
      <c r="AD82" s="7" t="s">
        <v>261</v>
      </c>
      <c r="AE82" s="16"/>
      <c r="AF82" s="16" t="s">
        <v>46</v>
      </c>
      <c r="AG82" s="7" t="s">
        <v>47</v>
      </c>
    </row>
    <row r="83" ht="75.0" customHeight="1">
      <c r="A83" s="9" t="s">
        <v>388</v>
      </c>
      <c r="B83" s="12" t="s">
        <v>389</v>
      </c>
      <c r="C83" s="9" t="s">
        <v>34</v>
      </c>
      <c r="D83" s="10" t="s">
        <v>35</v>
      </c>
      <c r="E83" s="9"/>
      <c r="F83" s="12" t="s">
        <v>390</v>
      </c>
      <c r="G83" s="12"/>
      <c r="H83" s="12"/>
      <c r="I83" s="9" t="s">
        <v>37</v>
      </c>
      <c r="J83" s="9" t="s">
        <v>391</v>
      </c>
      <c r="K83" s="12" t="s">
        <v>392</v>
      </c>
      <c r="L83" s="11" t="s">
        <v>393</v>
      </c>
      <c r="M83" s="9" t="s">
        <v>41</v>
      </c>
      <c r="N83" s="12" t="s">
        <v>394</v>
      </c>
      <c r="O83" s="11" t="s">
        <v>395</v>
      </c>
      <c r="P83" s="12" t="s">
        <v>396</v>
      </c>
      <c r="Q83" s="16"/>
      <c r="R83" s="23"/>
      <c r="S83" s="23"/>
      <c r="T83" s="23"/>
      <c r="U83" s="23"/>
      <c r="V83" s="23"/>
      <c r="W83" s="23"/>
      <c r="X83" s="16"/>
      <c r="Y83" s="9" t="s">
        <v>44</v>
      </c>
      <c r="Z83" s="13" t="str">
        <f t="shared" si="1"/>
        <v>{
    "id": "M4-NyO-4b-I-1-BR",
    "stimulus": "&lt;p&gt;Clique na dezena mais próxima do número {{T1}}.&lt;/p&gt;",
    "hint": "&lt;p&gt;Para aproximar um número às dezenas, deve-se descobrir entre quais duas dezenas ele está e escolher a mais próxima.&lt;/p&gt;",
    "feedback": "&lt;p&gt;Para aproximar o número {{T1}} às dezenas, primeiro encontra-se entre quais duas dezenas ele está, ou seja, entre {{T2}} e {{T3}}.&lt;/p&gt;&lt;p&gt;Depois, verifica-se qual é a dezena mais próxima. Como {{T1}} está a {{T4}} unidades de {{T2}} e a {{T5}} unidades de {{T3}}, a resposta é {{A1}}.&lt;/p&gt;",
    "seed": {
        "parameters": [
            {
                "name": "Q1",
                "label": null,
                "min": 20,
                "max": 90,
                "step": 1
            },
            {
                "name": "Q2",
                "label": null,
                "list": [
                    1,
                    2,
                    3,
                    4,
                    6,
                    7,
                    8,
                    9
                ]
            }
        ],
        "calculated": [
            {
                "name": "T1",
                "label": "{{function}}",
                "function": "{{Q1}}*10+{{Q2}} ",
                "temp": true
            },
            {
                "name": "T2",
                "label": "{{function}}",
                "function": "math.floor({{T1}}/10)*10",
                "temp": true
            },
            {
                "name": "T3",
                "label": "{{function}}",
                "function": "math.ceil({{T1}}/10)*10",
                "temp": true
            },
            {
                "name": "T4",
                "label": "{{function}}",
                "function": "{{T1}}-{{T2}}",
                "temp": true
            },
            {
                "name": "T5",
                "label": "{{function}}",
                "function": "{{T3}}-{{T1}}",
                "temp": true
            },
            {
                "name": "A1",
                "label": "{{function}}",
                "function": "math.round({{T1}}/10)*10"
            },
            {
                "name": "A2",
                "label": "{{function}}",
                "function": "math.round({{T1}}/10)*10+10",
                "incorrect": true
            },
            {
                "name": "A3",
                "label": "{{function}}",
                "function": "math.round({{T1}}/10)*10-10",
                "incorrect": true
            },
            {
                "name": "A4",
                "label": "{{function}}",
                "function": "math.round({{T1}}/10)*10-20",
                "incorrect": true
            },
            {
                "name": "A5",
                "label": "{{function}}",
                "function": "math.round({{T1}}/10)*10+20",
                "incorrect": true
            }
        ],
        "uniques": true
    },
    "algorithm": {
        "name": "trueFalse",
        "template": "Multiple choice – standard",
        "params": {
            "countCorrect": 1,
            "countIncorrect": 2,
            "showCheckIcon": false,
            "columns": 3
        }
    }
}</v>
      </c>
      <c r="AA83" s="11" t="s">
        <v>397</v>
      </c>
      <c r="AB83" s="14" t="str">
        <f t="shared" si="2"/>
        <v>M4-NyO-4b-I-1</v>
      </c>
      <c r="AC83" s="14" t="str">
        <f t="shared" si="3"/>
        <v>M4-NyO-4b-I-1-BR</v>
      </c>
      <c r="AD83" s="7" t="s">
        <v>261</v>
      </c>
      <c r="AE83" s="16"/>
      <c r="AF83" s="16" t="s">
        <v>46</v>
      </c>
      <c r="AG83" s="7" t="s">
        <v>47</v>
      </c>
    </row>
    <row r="84" ht="75.0" customHeight="1">
      <c r="A84" s="9" t="s">
        <v>388</v>
      </c>
      <c r="B84" s="12" t="s">
        <v>389</v>
      </c>
      <c r="C84" s="9" t="s">
        <v>48</v>
      </c>
      <c r="D84" s="10" t="s">
        <v>35</v>
      </c>
      <c r="E84" s="9"/>
      <c r="F84" s="12" t="s">
        <v>398</v>
      </c>
      <c r="G84" s="12" t="s">
        <v>399</v>
      </c>
      <c r="H84" s="12"/>
      <c r="I84" s="9" t="s">
        <v>37</v>
      </c>
      <c r="J84" s="9" t="s">
        <v>92</v>
      </c>
      <c r="K84" s="12" t="s">
        <v>400</v>
      </c>
      <c r="L84" s="11" t="s">
        <v>401</v>
      </c>
      <c r="M84" s="9" t="s">
        <v>41</v>
      </c>
      <c r="N84" s="12" t="s">
        <v>394</v>
      </c>
      <c r="O84" s="11" t="s">
        <v>402</v>
      </c>
      <c r="P84" s="12" t="s">
        <v>403</v>
      </c>
      <c r="Q84" s="16"/>
      <c r="R84" s="23"/>
      <c r="S84" s="23"/>
      <c r="T84" s="23"/>
      <c r="U84" s="23"/>
      <c r="V84" s="23"/>
      <c r="W84" s="23"/>
      <c r="X84" s="16"/>
      <c r="Y84" s="9" t="s">
        <v>44</v>
      </c>
      <c r="Z84" s="13" t="str">
        <f t="shared" si="1"/>
        <v>{"id":"M4-NyO-4b-E-1-BR","stimulus":"&lt;p&gt;Escreva a dezena mais próxima do número {{T1}}.&lt;/p&gt;","template":"&lt;p&gt;A dezena mais próxima a {{T1}} é {{response}}.&lt;/p&gt;","hint":"&lt;p&gt;Para aproximar um número às dezenas, deve-se descobrir entre quais duas dezenas ele está e escolher a mais próxima.&lt;/p&gt;","feedback":"&lt;p&gt;Para aproximar o número {{T1}} às dezenas, primeiro encontra-se entre quais duas dezenas ele está, ou seja, entre {{T2}} e {{T3}}.&lt;/p&gt;&lt;p&gt;Depois, verifica-se qual é a dezena mais próxima. Como {{T1}} está a {{T4}} unidades de {{T2}} e a {{T5}} unidades de {{T3}}, a resposta é {{A1}}.&lt;/p&gt;","seed":{"parameters":[{"name":"Q1","label":null,"min":10,"max":90,"step":1},{"name":"Q2","label":null,"list":[2,3,4,6,7,8]}],"calculated":[{"name":"T1","label":"{{function}}","function":"{{Q1}}*10+{{Q2}}","temp":true},{"name":"A1","label":"{{function}}","function":"math.round({{T1}}/10)*10"},{"name":"T2","label":"{{function}}","function":"math.floor({{T1}}/10)*10","temp":true},{"name":"T3","label":"{{function}}","function":"math.ceil({{T1}}/10)*10","temp":true},{"name":"T4","label":"{{function}}","function":"{{T1}}-{{T2}}","temp":true},{"name":"T5","label":"{{function}}","function":"{{T3}}-{{T1}}","temp":true}],"uniques":true},"algorithm":{"name":"calculateOperation","params":{"method":"equivLiteral","keyboard":"NUMERICAL"}}}</v>
      </c>
      <c r="AA84" s="11" t="s">
        <v>404</v>
      </c>
      <c r="AB84" s="14" t="str">
        <f t="shared" si="2"/>
        <v>M4-NyO-4b-E-1</v>
      </c>
      <c r="AC84" s="14" t="str">
        <f t="shared" si="3"/>
        <v>M4-NyO-4b-E-1-BR</v>
      </c>
      <c r="AD84" s="7" t="s">
        <v>261</v>
      </c>
      <c r="AE84" s="16"/>
      <c r="AF84" s="16" t="s">
        <v>46</v>
      </c>
      <c r="AG84" s="7" t="s">
        <v>47</v>
      </c>
    </row>
    <row r="85" ht="75.0" customHeight="1">
      <c r="A85" s="9" t="s">
        <v>388</v>
      </c>
      <c r="B85" s="12" t="s">
        <v>389</v>
      </c>
      <c r="C85" s="9" t="s">
        <v>67</v>
      </c>
      <c r="D85" s="10" t="s">
        <v>35</v>
      </c>
      <c r="E85" s="9"/>
      <c r="F85" s="11" t="s">
        <v>405</v>
      </c>
      <c r="G85" s="12" t="s">
        <v>406</v>
      </c>
      <c r="H85" s="12"/>
      <c r="I85" s="9" t="s">
        <v>37</v>
      </c>
      <c r="J85" s="9" t="s">
        <v>92</v>
      </c>
      <c r="K85" s="12" t="s">
        <v>407</v>
      </c>
      <c r="L85" s="11" t="s">
        <v>401</v>
      </c>
      <c r="M85" s="9" t="s">
        <v>367</v>
      </c>
      <c r="N85" s="22"/>
      <c r="O85" s="22"/>
      <c r="P85" s="22"/>
      <c r="Q85" s="16"/>
      <c r="R85" s="23"/>
      <c r="S85" s="24" t="s">
        <v>408</v>
      </c>
      <c r="T85" s="24" t="s">
        <v>409</v>
      </c>
      <c r="U85" s="24" t="s">
        <v>410</v>
      </c>
      <c r="V85" s="24" t="s">
        <v>411</v>
      </c>
      <c r="W85" s="11" t="s">
        <v>412</v>
      </c>
      <c r="X85" s="16"/>
      <c r="Y85" s="9" t="s">
        <v>44</v>
      </c>
      <c r="Z85" s="13" t="str">
        <f t="shared" si="1"/>
        <v>{"id":"M4-NyO-4b-A-1-BR","seed":{"parameters":[{"name":"Q1","label":null,"min":10,"max":50,"step":1},{"name":"Q2","label":null,"list":[2,3,4,6,7,8]}],"uniques":true},"scaffolding":[{"id":"step-0","stimulus":"&lt;p&gt;Mariana e sua família passaram o fim de semana em uma praia que fica a &lt;span class=\"no-break\"&gt;{{T1}} km&lt;/span&gt; da cidade em que eles moram. Arredonde esta distância para as dezenas.&lt;/p&gt;","template":"&lt;p&gt;A dezena mais próxima é {{response}}.&lt;/p&gt;","seed":{"parameters":[],"calculated":[{"name":"A1","function":"math.round({{T1}}/10)*10"},{"name":"T1","function":"{{Q1}}*10+{{Q2}}","temp":true}]},"algorithm":{"name":"calculateOperation","params":{"method":"equivLiteral","keyboard":"NUMERICAL"}}},{"id":"step-1","stimulus":"&lt;p&gt;Sem aproximar, a que distância fica a praia?&lt;/p&gt;","template":"&lt;p&gt;A praia está a {{response}} km.&lt;/p&gt;","seed":{"calculated":[{"name":"A2","function":"{{Q1}}*10+{{Q2}}"}]},"algorithm":{"name":"calculateOperation","params":{"method":"equivLiteral","keyboard":"NUMERICAL"}}},{"id":"step-2","stimulus":"&lt;p&gt;O que pede o enunciado?&lt;/p&gt;","seed":{"calculated":[{"name":"1-A1","label":"&lt;p&gt;Aproximar a distância para as dezenas.&lt;/p&gt;"},{"name":"1-A2","label":"&lt;p&gt;Aproximar a distância para as centenas.&lt;/p&gt;","incorrect":true},{"name":"1-A3","label":"&lt;p&gt;Aproximar a distância para as unidades de milhar.&lt;/p&gt;","incorrect":true}]},"algorithm":{"name":"trueFalse","template":"Multiple choice – standard"}},{"id":"step-3","stimulus":"&lt;p&gt;Complete o seguinte texto.&lt;/p&gt;","template":"&lt;p&gt;Para aproximar um número às dezenas, deve-se descobrir entre quais duas {{response}} ele se encontra e escolher {{response}}.&lt;/p&gt;","seed":{"calculated":[{"name":"2-A1","label":"centenas","group":"1","incorrect":true},{"name":"2-A2","label":"dezenas","group":"1"},{"name":"2-A3","label":"unidades de milhar","group":"1","incorrect":true},{"name":"2-A4","label":"a mais próxima","group":"2"},{"name":"2-A5","label":"a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texto a seguir.&lt;/p&gt;","template":"&lt;p&gt;A dezena mais próxima dos {{T1}} km é {{response}}.&lt;/p&gt;","seed":{"calculated":[{"name":"T1","function":"{{Q1}}*10+{{Q2}}","temp":true},{"name":"4-A1","label":"{{function}}","function":"math.round({{T1}}/10)*10"},{"name":"T2","function":"math.floor({{T1}}/10)*10","temp":true},{"name":"T3","function":"math.ceil({{T1}}/10)*10","temp":true},{"name":"T4","function":"{{T1}}-{{T2}}","temp":true},{"name":"T5","function":"{{T3}}-{{T1}}","temp":true}]},"algorithm":{"name":"calculateOperation","params":{"method":"equivLiteral","keyboard":"NUMERICAL"}}}]}</v>
      </c>
      <c r="AA85" s="11" t="s">
        <v>413</v>
      </c>
      <c r="AB85" s="14" t="str">
        <f t="shared" si="2"/>
        <v>M4-NyO-4b-A-1</v>
      </c>
      <c r="AC85" s="14" t="str">
        <f t="shared" si="3"/>
        <v>M4-NyO-4b-A-1-BR</v>
      </c>
      <c r="AD85" s="7" t="s">
        <v>261</v>
      </c>
      <c r="AE85" s="16"/>
      <c r="AF85" s="16" t="s">
        <v>46</v>
      </c>
      <c r="AG85" s="7" t="s">
        <v>47</v>
      </c>
    </row>
    <row r="86" ht="75.0" customHeight="1">
      <c r="A86" s="9" t="s">
        <v>388</v>
      </c>
      <c r="B86" s="12" t="s">
        <v>389</v>
      </c>
      <c r="C86" s="9" t="s">
        <v>67</v>
      </c>
      <c r="D86" s="10" t="s">
        <v>35</v>
      </c>
      <c r="E86" s="9"/>
      <c r="F86" s="12" t="s">
        <v>414</v>
      </c>
      <c r="G86" s="12" t="s">
        <v>406</v>
      </c>
      <c r="H86" s="12"/>
      <c r="I86" s="9" t="s">
        <v>37</v>
      </c>
      <c r="J86" s="16" t="s">
        <v>92</v>
      </c>
      <c r="K86" s="12" t="s">
        <v>400</v>
      </c>
      <c r="L86" s="11" t="s">
        <v>401</v>
      </c>
      <c r="M86" s="9" t="s">
        <v>367</v>
      </c>
      <c r="N86" s="22"/>
      <c r="O86" s="22"/>
      <c r="P86" s="22"/>
      <c r="Q86" s="16"/>
      <c r="R86" s="23"/>
      <c r="S86" s="24" t="s">
        <v>415</v>
      </c>
      <c r="T86" s="24" t="s">
        <v>416</v>
      </c>
      <c r="U86" s="24" t="s">
        <v>410</v>
      </c>
      <c r="V86" s="24" t="s">
        <v>417</v>
      </c>
      <c r="W86" s="11" t="s">
        <v>418</v>
      </c>
      <c r="X86" s="16"/>
      <c r="Y86" s="9" t="s">
        <v>44</v>
      </c>
      <c r="Z86" s="13" t="str">
        <f t="shared" si="1"/>
        <v>{"id":"M4-NyO-4b-A-2-BR","seed":{"parameters":[{"name":"Q1","label":null,"min":10,"max":90,"step":1},{"name":"Q2","label":null,"list":[2,3,4,6,7,8]}],"uniques":true},"scaffolding":[{"id":"step-0","stimulus":"&lt;p&gt;Em um concurso de fantasias, Ana recebeu {{T1}} votos. Arredonde esse valor para as dezenas.&lt;/p&gt;","template":"&lt;p&gt;A dezena mais próxima é {{response}}.&lt;/p&gt;","seed":{"parameters":[],"calculated":[{"name":"A1","function":"math.round({{T1}}/10)*10"},{"name":"T1","function":"{{Q1}}*10+{{Q2}}","temp":true}]},"algorithm":{"name":"calculateOperation","params":{"method":"equivLiteral","keyboard":"NUMERICAL"}}},{"id":"step-1","stimulus":"&lt;p&gt;Sem aproximar, quantos votos Ana recebeu?&lt;/p&gt;","template":"&lt;p&gt;Ela recebeu {{response}} votos.&lt;/p&gt;","seed":{"calculated":[{"name":"A2","function":"{{Q1}}*10+{{Q2}}"}]},"algorithm":{"name":"calculateOperation","params":{"method":"equivLiteral","keyboard":"NUMERICAL"}}},{"id":"step-2","stimulus":"&lt;p&gt;O que pede o enunciado?&lt;/p&gt;","seed":{"calculated":[{"name":"1-A1","label":"&lt;p&gt;Aproximar o número de votos para as dezenas.&lt;/p&gt;"},{"name":"1-A2","label":"&lt;p&gt;Aproximar o número de votos para as centenas.&lt;/p&gt;","incorrect":true},{"name":"1-A3","label":"&lt;p&gt;Aproximar o número de votos para as unidades de milhar.&lt;/p&gt;","incorrect":true}]},"algorithm":{"name":"trueFalse","template":"Multiple choice – standard"}},{"id":"step-3","stimulus":"&lt;p&gt;Complete o seguinte texto.&lt;/p&gt;","template":"&lt;p&gt;Para aproximar um número às dezenas, deve-se descobrir entre quais duas {{response}} ele está e escolher {{response}}.&lt;/p&gt;","seed":{"calculated":[{"name":"2-A1","label":"centenas","group":"1","incorrect":true},{"name":"2-A2","label":"dezenas","group":"1"},{"name":"2-A3","label":"unidades de milhar","group":"1","incorrect":true},{"name":"2-A4","label":"a mais próxima","group":"2"},{"name":"2-A5","label":"a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texto a seguir.&lt;/p&gt;","template":"&lt;p&gt;A dezena mais próxima dos {{T1}} votos é {{response}}.&lt;/p&gt;","seed":{"calculated":[{"name":"T1","function":"{{Q1}}*10+{{Q2}}","temp":true},{"name":"4-A1","label":"{{function}}","function":"math.round({{T1}}/10)*10"},{"name":"T2","function":"math.floor({{T1}}/10)*10","temp":true},{"name":"T3","function":"math.ceil({{T1}}/10)*10","temp":true},{"name":"T4","function":"{{T1}}-{{T2}}","temp":true},{"name":"T5","function":"{{T3}}-{{T1}}","temp":true}]},"algorithm":{"name":"calculateOperation","params":{"method":"equivLiteral","keyboard":"NUMERICAL"}}}]}</v>
      </c>
      <c r="AA86" s="11" t="s">
        <v>419</v>
      </c>
      <c r="AB86" s="14" t="str">
        <f t="shared" si="2"/>
        <v>M4-NyO-4b-A-2</v>
      </c>
      <c r="AC86" s="14" t="str">
        <f t="shared" si="3"/>
        <v>M4-NyO-4b-A-2-BR</v>
      </c>
      <c r="AD86" s="7" t="s">
        <v>261</v>
      </c>
      <c r="AE86" s="16"/>
      <c r="AF86" s="16" t="s">
        <v>46</v>
      </c>
      <c r="AG86" s="7" t="s">
        <v>47</v>
      </c>
    </row>
    <row r="87" ht="75.0" customHeight="1">
      <c r="A87" s="9" t="s">
        <v>388</v>
      </c>
      <c r="B87" s="12" t="s">
        <v>389</v>
      </c>
      <c r="C87" s="9" t="s">
        <v>67</v>
      </c>
      <c r="D87" s="10" t="s">
        <v>35</v>
      </c>
      <c r="E87" s="7"/>
      <c r="F87" s="12" t="s">
        <v>420</v>
      </c>
      <c r="G87" s="12" t="s">
        <v>406</v>
      </c>
      <c r="H87" s="12"/>
      <c r="I87" s="9" t="s">
        <v>37</v>
      </c>
      <c r="J87" s="9" t="s">
        <v>92</v>
      </c>
      <c r="K87" s="12" t="s">
        <v>421</v>
      </c>
      <c r="L87" s="11" t="s">
        <v>401</v>
      </c>
      <c r="M87" s="9" t="s">
        <v>367</v>
      </c>
      <c r="N87" s="22"/>
      <c r="O87" s="21"/>
      <c r="P87" s="21"/>
      <c r="Q87" s="16"/>
      <c r="R87" s="23"/>
      <c r="S87" s="24" t="s">
        <v>422</v>
      </c>
      <c r="T87" s="24" t="s">
        <v>423</v>
      </c>
      <c r="U87" s="24" t="s">
        <v>424</v>
      </c>
      <c r="V87" s="24" t="s">
        <v>425</v>
      </c>
      <c r="W87" s="24" t="s">
        <v>426</v>
      </c>
      <c r="X87" s="16"/>
      <c r="Y87" s="9" t="s">
        <v>44</v>
      </c>
      <c r="Z87" s="13" t="str">
        <f t="shared" si="1"/>
        <v>{"id":"M4-NyO-4b-A-3-BR","seed":{"parameters":[{"name":"Q1","label":null,"min":10,"max":90,"step":1},{"name":"Q2","label":null,"list":[2,3,4,6,7,8]}],"uniques":true},"scaffolding":[{"id":"step-0","stimulus":"&lt;p&gt;Uma partida de tênis foi assistida por {{T1}} pessoas. Arredonde esse valor para as dezenas.&lt;/p&gt;","template":"&lt;p&gt;A dezena mais próxima é {{response}}.&lt;/p&gt;","seed":{"parameters":[],"calculated":[{"name":"A1","function":"math.round({{T1}}/10)*10"},{"name":"T1","function":"{{Q1}}*10+{{Q2}}","temp":true}]},"algorithm":{"name":"calculateOperation","params":{"method":"equivLiteral","keyboard":"NUMERICAL"}}},{"id":"step-1","stimulus":"&lt;p&gt;Sem aproximar, quantas pessoas assistiram à partida de tênis?&lt;/p&gt;","template":"&lt;p&gt;O público da partida foi de {{response}} expectadores.&lt;/p&gt;","seed":{"calculated":[{"name":"A2","function":"{{Q1}}*10+{{Q2}}"}]},"algorithm":{"name":"calculateOperation","params":{"method":"equivLiteral","keyboard":"NUMERICAL"}}},{"id":"step-2","stimulus":"&lt;p&gt;O que pede o enunciado?&lt;/p&gt;","seed":{"calculated":[{"name":"1-A1","label":"&lt;p&gt;Aproximar o número de expectadores para as dezenas.&lt;/p&gt;"},{"name":"1-A2","label":"&lt;p&gt;Aproximar o número de expectadores para as centenas.&lt;/p&gt;","incorrect":true},{"name":"1-A3","label":"&lt;p&gt;Aproximar o número de expectadores para as unidades de milhar.&lt;/p&gt;","incorrect":true}]},"algorithm":{"name":"trueFalse","template":"Multiple choice – standard"}},{"id":"step-3","stimulus":"&lt;p&gt;Complete o seguinte texto.&lt;/p&gt;","template":"&lt;p&gt;Para aproximar um número às dezenas, deve-se descobrir entre quais duas {{response}} ele está e escolher {{response}}.&lt;/p&gt;","seed":{"calculated":[{"name":"2-A1","label":"centenas","group":"1","incorrect":true},{"name":"2-A2","label":"dezenas","group":"1"},{"name":"2-A3","label":"unidades de milhar","group":"1","incorrect":true},{"name":"2-A4","label":"a mais próxima","group":"2"},{"name":"2-A5","label":"a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seguinte texto.&lt;/p&gt;","template":"&lt;p&gt;A dezena mais próxima dos {{T1}} expectadores da partida é {{response}}.&lt;/p&gt;","seed":{"calculated":[{"name":"T1","function":"{{Q1}}*10+{{Q2}}","temp":true},{"name":"4-A1","label":"{{function}}","function":"math.round({{T1}}/10)*10"},{"name":"T2","function":"math.floor({{T1}}/10)*10","temp":true},{"name":"T3","function":"math.ceil({{T1}}/10)*10","temp":true},{"name":"T4","function":"{{T1}}-{{T2}}","temp":true},{"name":"T5","function":"{{T3}}-{{T1}}","temp":true}]},"algorithm":{"name":"calculateOperation","params":{"method":"equivLiteral","keyboard":"NUMERICAL"}}}]}</v>
      </c>
      <c r="AA87" s="11" t="s">
        <v>427</v>
      </c>
      <c r="AB87" s="14" t="str">
        <f t="shared" si="2"/>
        <v>M4-NyO-4b-A-3</v>
      </c>
      <c r="AC87" s="14" t="str">
        <f t="shared" si="3"/>
        <v>M4-NyO-4b-A-3-BR</v>
      </c>
      <c r="AD87" s="7" t="s">
        <v>261</v>
      </c>
      <c r="AE87" s="16"/>
      <c r="AF87" s="16" t="s">
        <v>46</v>
      </c>
      <c r="AG87" s="7" t="s">
        <v>47</v>
      </c>
    </row>
    <row r="88" ht="75.0" customHeight="1">
      <c r="A88" s="9" t="s">
        <v>428</v>
      </c>
      <c r="B88" s="12" t="s">
        <v>429</v>
      </c>
      <c r="C88" s="9" t="s">
        <v>34</v>
      </c>
      <c r="D88" s="10" t="s">
        <v>35</v>
      </c>
      <c r="E88" s="9"/>
      <c r="F88" s="11" t="s">
        <v>430</v>
      </c>
      <c r="G88" s="11"/>
      <c r="H88" s="12"/>
      <c r="I88" s="16" t="s">
        <v>37</v>
      </c>
      <c r="J88" s="7" t="s">
        <v>431</v>
      </c>
      <c r="K88" s="11" t="s">
        <v>432</v>
      </c>
      <c r="L88" s="11" t="s">
        <v>433</v>
      </c>
      <c r="M88" s="9" t="s">
        <v>41</v>
      </c>
      <c r="N88" s="11" t="s">
        <v>434</v>
      </c>
      <c r="O88" s="11" t="s">
        <v>435</v>
      </c>
      <c r="P88" s="24"/>
      <c r="Q88" s="16"/>
      <c r="R88" s="23"/>
      <c r="S88" s="23"/>
      <c r="T88" s="23"/>
      <c r="U88" s="23"/>
      <c r="V88" s="23"/>
      <c r="W88" s="23"/>
      <c r="X88" s="16"/>
      <c r="Y88" s="9" t="s">
        <v>44</v>
      </c>
      <c r="Z88" s="13" t="str">
        <f t="shared" si="1"/>
        <v>{
    "id": "M4-NyO-6a-I-1-BR",
    "stimulus": "&lt;p&gt;Selecione o resultado da seguinte adição.&lt;/p&gt;&lt;p style=\"text-align: center\"&gt;{{Q1}} + {{Q2}} = ...&lt;/p&gt;",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{{T1}}&lt;/span&gt;&lt;span class=\"lemo-graphie-label\" style=\"position: absolute; right: 30%; top: 35%;\"&gt;{{Q2}}&lt;/span&gt;&lt;span class=\"lemo-graphie-label\" style=\"position: absolute; right: 30%; top: 8%;\"&gt;{{Q1}}&lt;/span&gt;&lt;/div&gt;&lt;/div&gt;&lt;/div&gt;",
    "feedback": "&lt;p&gt;O resultado da adição é:&lt;/p&gt;&lt;div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
    "seed": {
        "parameters": [
            {
                "name": "Q1",
                "label": null,
                "min": 100,
                "max": 999,
                "step": 1
            },
            {
                "name": "Q2",
                "label": null,
                "min": 100,
                "max": 999,
                "step": 1
            },
            {
                "name": "Q3",
                "label": null,
                "min": 10,
                "max": 90,
                "step": 10
            },
            {
                "name": "Q4",
                "label": null,
                "min": 10,
                "max": 90,
                "step": 10
            },
            {
                "name": "Q5",
                "label": null,
                "min": 10,
                "max": 90,
                "step": 10
            },
            {
                "name": "Q6",
                "label": null,
                "min": 10,
                "max": 90,
                "step": 10
            }
        ],
        "calculated": [
            {
                "name": "T1",
                "label": "{{function}}",
                "function": "{{Q1}}+{{Q2}}-math.floor({{Q1}}/10+{{Q2}}/10)*10",
                "temp": true
            },
            {
                "name": "A1",
                "label": "{{function}}",
                "function": "{{Q1}}+{{Q2}}"
            },
            {
                "name": "A2",
                "label": "{{function}}",
                "function": "{{Q1}}+{{Q2}}+{{Q3}}",
                "incorrect": true
            },
            {
                "name": "A3",
                "label": "{{function}}",
                "function": "{{Q1}}+{{Q2}}-{{Q4}}",
                "incorrect": true
            },
            {
                "name": "A4",
                "label": "{{function}}",
                "function": "{{Q1}}+{{Q2}}+{{Q5}}",
                "incorrect": true
            },
            {
                "name": "A5",
                "label": "{{function}}",
                "function": "{{Q1}}+{{Q2}}-{{Q6}}",
                "incorrect": true
            }
        ],
        "uniques": true
    },
    "algorithm": {
        "name": "trueFalse",
        "template": "Multiple choice – standard",
        "params": {
            "countCorrect": 1,
            "countIncorrect": 2,
            "showCheckIcon": false,
            "columns": 3
        }
    }
}</v>
      </c>
      <c r="AA88" s="11" t="s">
        <v>436</v>
      </c>
      <c r="AB88" s="14" t="str">
        <f t="shared" si="2"/>
        <v>M4-NyO-6a-I-1</v>
      </c>
      <c r="AC88" s="14" t="str">
        <f t="shared" si="3"/>
        <v>M4-NyO-6a-I-1-BR</v>
      </c>
      <c r="AD88" s="7" t="s">
        <v>261</v>
      </c>
      <c r="AE88" s="16"/>
      <c r="AF88" s="16" t="s">
        <v>46</v>
      </c>
      <c r="AG88" s="7" t="s">
        <v>47</v>
      </c>
    </row>
    <row r="89" ht="75.0" customHeight="1">
      <c r="A89" s="9" t="s">
        <v>428</v>
      </c>
      <c r="B89" s="12" t="s">
        <v>429</v>
      </c>
      <c r="C89" s="9" t="s">
        <v>48</v>
      </c>
      <c r="D89" s="10" t="s">
        <v>35</v>
      </c>
      <c r="E89" s="9"/>
      <c r="F89" s="12" t="s">
        <v>437</v>
      </c>
      <c r="G89" s="12" t="s">
        <v>438</v>
      </c>
      <c r="H89" s="12"/>
      <c r="I89" s="9" t="s">
        <v>37</v>
      </c>
      <c r="J89" s="9" t="s">
        <v>92</v>
      </c>
      <c r="K89" s="11" t="s">
        <v>439</v>
      </c>
      <c r="L89" s="11" t="s">
        <v>440</v>
      </c>
      <c r="M89" s="9" t="s">
        <v>41</v>
      </c>
      <c r="N89" s="11" t="s">
        <v>434</v>
      </c>
      <c r="O89" s="11" t="s">
        <v>435</v>
      </c>
      <c r="P89" s="24"/>
      <c r="Q89" s="16"/>
      <c r="R89" s="23"/>
      <c r="S89" s="23"/>
      <c r="T89" s="23"/>
      <c r="U89" s="23"/>
      <c r="V89" s="23"/>
      <c r="W89" s="23"/>
      <c r="X89" s="16"/>
      <c r="Y89" s="9" t="s">
        <v>44</v>
      </c>
      <c r="Z89" s="13" t="str">
        <f t="shared" si="1"/>
        <v>{"id":"M4-NyO-6a-E-1-BR","stimulus":"&lt;p&gt;Calcule a seguinte adição.&lt;/p&gt;","template":"&lt;p style=\"text-align: center\"&gt;{{Q1}} + {{Q2}} = {{response}}&lt;/p&gt;","hint":"&lt;div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{{T1}}&lt;/span&gt;&lt;span class=\"lemo-graphie-label\" style=\"position: absolute; right: 30%; top: 35%;\"&gt;{{Q2}}&lt;/span&gt;&lt;span class=\"lemo-graphie-label\" style=\"position: absolute; right: 30%; top: 8%;\"&gt;{{Q1}}&lt;/span&gt;&lt;/div&gt;&lt;/div&gt;&lt;/div&gt;","feedback":"&lt;p&gt;O resultado da adição é:&lt;/p&gt;&lt;div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seed":{"parameters":[{"name":"Q1","label":null,"min":100,"max":999,"step":1},{"name":"Q2","label":null,"min":100,"max":999,"step":1}],"calculated":[{"name":"T1","label":"{{function}}","function":"{{Q1}}+{{Q2}}-math.floor({{Q1}}/10+{{Q2}}/10)*10","temp":true},{"name":"A1","label":"{{function}}","function":"{{Q1}}+{{Q2}}"}],"uniques":true},"algorithm":{"name":"calculateOperation","params":{"method":"equivLiteral","keyboard":"NUMERICAL"}}}</v>
      </c>
      <c r="AA89" s="11" t="s">
        <v>441</v>
      </c>
      <c r="AB89" s="14" t="str">
        <f t="shared" si="2"/>
        <v>M4-NyO-6a-E-1</v>
      </c>
      <c r="AC89" s="14" t="str">
        <f t="shared" si="3"/>
        <v>M4-NyO-6a-E-1-BR</v>
      </c>
      <c r="AD89" s="7" t="s">
        <v>261</v>
      </c>
      <c r="AE89" s="16"/>
      <c r="AF89" s="16" t="s">
        <v>46</v>
      </c>
      <c r="AG89" s="7" t="s">
        <v>47</v>
      </c>
    </row>
    <row r="90" ht="75.0" customHeight="1">
      <c r="A90" s="9" t="s">
        <v>428</v>
      </c>
      <c r="B90" s="12" t="s">
        <v>429</v>
      </c>
      <c r="C90" s="9" t="s">
        <v>67</v>
      </c>
      <c r="D90" s="10" t="s">
        <v>35</v>
      </c>
      <c r="E90" s="9"/>
      <c r="F90" s="11" t="s">
        <v>442</v>
      </c>
      <c r="G90" s="11" t="s">
        <v>443</v>
      </c>
      <c r="H90" s="12"/>
      <c r="I90" s="9" t="s">
        <v>37</v>
      </c>
      <c r="J90" s="9" t="s">
        <v>92</v>
      </c>
      <c r="K90" s="11" t="s">
        <v>439</v>
      </c>
      <c r="L90" s="11" t="s">
        <v>440</v>
      </c>
      <c r="M90" s="9" t="s">
        <v>41</v>
      </c>
      <c r="N90" s="11" t="s">
        <v>434</v>
      </c>
      <c r="O90" s="11" t="s">
        <v>444</v>
      </c>
      <c r="P90" s="24"/>
      <c r="Q90" s="16"/>
      <c r="R90" s="23"/>
      <c r="S90" s="23"/>
      <c r="T90" s="23"/>
      <c r="U90" s="23"/>
      <c r="V90" s="23"/>
      <c r="W90" s="23"/>
      <c r="X90" s="16"/>
      <c r="Y90" s="9" t="s">
        <v>44</v>
      </c>
      <c r="Z90" s="13" t="str">
        <f t="shared" si="1"/>
        <v>{"id":"M4-NyO-6a-A-1-BR","stimulus":"&lt;p&gt;Um navio com destino ao porto de Santos estava com {{Q1}} latas de sopa para seus marinheiros. Como essa quantidade não era suficiente para a viagem, foram adquiridas mais {{Q2}} latas. Com quantas latas de sopa o navio ficou ao todo?&lt;/p&gt;","template":"&lt;p&gt;O navio ficou com {{response}} latas de sopa.&lt;/p&gt;","hint":"&lt;div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{{T1}}&lt;/span&gt;&lt;span class=\"lemo-graphie-label\" style=\"position: absolute; right: 30%; top: 35%;\"&gt;{{Q2}}&lt;/span&gt;&lt;span class=\"lemo-graphie-label\" style=\"position: absolute; right: 30%; top: 8%;\"&gt;{{Q1}}&lt;/span&gt;&lt;/div&gt;&lt;/div&gt;&lt;/div&gt;","feedback":"&lt;p&gt;O número total de latas de sopa é:&lt;/p&gt;&lt;div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seed":{"parameters":[{"name":"Q1","label":null,"min":100,"max":999,"step":1},{"name":"Q2","label":null,"min":100,"max":999,"step":1}],"calculated":[{"name":"T1","label":"{{function}}","function":"{{Q1}}+{{Q2}}-math.floor({{Q1}}/10+{{Q2}}/10)*10","temp":true},{"name":"A1","label":"{{function}}","function":"{{Q1}}+{{Q2}}"}],"uniques":true},"algorithm":{"name":"calculateOperation","params":{"method":"equivLiteral","keyboard":"NUMERICAL"}}}</v>
      </c>
      <c r="AA90" s="11" t="s">
        <v>445</v>
      </c>
      <c r="AB90" s="14" t="str">
        <f t="shared" si="2"/>
        <v>M4-NyO-6a-A-1</v>
      </c>
      <c r="AC90" s="14" t="str">
        <f t="shared" si="3"/>
        <v>M4-NyO-6a-A-1-BR</v>
      </c>
      <c r="AD90" s="7" t="s">
        <v>261</v>
      </c>
      <c r="AE90" s="16"/>
      <c r="AF90" s="16" t="s">
        <v>46</v>
      </c>
      <c r="AG90" s="7" t="s">
        <v>47</v>
      </c>
    </row>
    <row r="91" ht="75.0" customHeight="1">
      <c r="A91" s="9" t="s">
        <v>428</v>
      </c>
      <c r="B91" s="12" t="s">
        <v>429</v>
      </c>
      <c r="C91" s="9" t="s">
        <v>67</v>
      </c>
      <c r="D91" s="10" t="s">
        <v>35</v>
      </c>
      <c r="E91" s="9"/>
      <c r="F91" s="12" t="s">
        <v>446</v>
      </c>
      <c r="G91" s="12" t="s">
        <v>447</v>
      </c>
      <c r="H91" s="12"/>
      <c r="I91" s="9" t="s">
        <v>37</v>
      </c>
      <c r="J91" s="9" t="s">
        <v>92</v>
      </c>
      <c r="K91" s="11" t="s">
        <v>439</v>
      </c>
      <c r="L91" s="11" t="s">
        <v>440</v>
      </c>
      <c r="M91" s="9" t="s">
        <v>41</v>
      </c>
      <c r="N91" s="11" t="s">
        <v>434</v>
      </c>
      <c r="O91" s="11" t="s">
        <v>448</v>
      </c>
      <c r="P91" s="12"/>
      <c r="Q91" s="7"/>
      <c r="R91" s="21"/>
      <c r="S91" s="21"/>
      <c r="T91" s="21"/>
      <c r="U91" s="21"/>
      <c r="V91" s="21"/>
      <c r="W91" s="21"/>
      <c r="X91" s="7"/>
      <c r="Y91" s="9" t="s">
        <v>44</v>
      </c>
      <c r="Z91" s="13" t="str">
        <f t="shared" si="1"/>
        <v>{"id":"M4-NyO-6a-A-2-BR","stimulus":"&lt;p&gt;No sábado {{Q1}} pessoas visitaram o Museu de Ciências Naturais, enquanto no domingo, o número de visitantes foi de {{Q2}} visitantes. Quantas pessoas visitaram o museu no fim de semana?&lt;/p&gt;","template":"&lt;p&gt;O museu recebeu {{response}} visitantes.&lt;/p&gt;","hint":"&lt;div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{{T1}}&lt;/span&gt;&lt;span class=\"lemo-graphie-label\" style=\"position: absolute; right: 30%; top: 35%;\"&gt;{{Q2}}&lt;/span&gt;&lt;span class=\"lemo-graphie-label\" style=\"position: absolute; right: 30%; top: 8%;\"&gt;{{Q1}}&lt;/span&gt;&lt;/div&gt;&lt;/div&gt;&lt;/div&gt;","feedback":"&lt;p&gt;O número de visitantes durante o fim de semana foi de:&lt;/p&gt;&lt;div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seed":{"parameters":[{"name":"Q1","label":null,"min":100,"max":999,"step":1},{"name":"Q2","label":null,"min":100,"max":999,"step":1}],"calculated":[{"name":"T1","label":"{{function}}","function":"{{Q1}}+{{Q2}}-math.floor({{Q1}}/10+{{Q2}}/10)*10","temp":true},{"name":"A1","label":"{{function}}","function":"{{Q1}}+{{Q2}}"}],"uniques":true},"algorithm":{"name":"calculateOperation","params":{"method":"equivLiteral","keyboard":"NUMERICAL"}}}</v>
      </c>
      <c r="AA91" s="11" t="s">
        <v>449</v>
      </c>
      <c r="AB91" s="14" t="str">
        <f t="shared" si="2"/>
        <v>M4-NyO-6a-A-2</v>
      </c>
      <c r="AC91" s="14" t="str">
        <f t="shared" si="3"/>
        <v>M4-NyO-6a-A-2-BR</v>
      </c>
      <c r="AD91" s="7" t="s">
        <v>261</v>
      </c>
      <c r="AE91" s="16"/>
      <c r="AF91" s="16" t="s">
        <v>46</v>
      </c>
      <c r="AG91" s="7" t="s">
        <v>47</v>
      </c>
    </row>
    <row r="92" ht="75.0" customHeight="1">
      <c r="A92" s="9" t="s">
        <v>428</v>
      </c>
      <c r="B92" s="12" t="s">
        <v>429</v>
      </c>
      <c r="C92" s="9" t="s">
        <v>67</v>
      </c>
      <c r="D92" s="10" t="s">
        <v>35</v>
      </c>
      <c r="E92" s="9"/>
      <c r="F92" s="11" t="s">
        <v>450</v>
      </c>
      <c r="G92" s="11" t="s">
        <v>451</v>
      </c>
      <c r="H92" s="12"/>
      <c r="I92" s="9" t="s">
        <v>37</v>
      </c>
      <c r="J92" s="9" t="s">
        <v>92</v>
      </c>
      <c r="K92" s="11" t="s">
        <v>452</v>
      </c>
      <c r="L92" s="11" t="s">
        <v>440</v>
      </c>
      <c r="M92" s="9" t="s">
        <v>41</v>
      </c>
      <c r="N92" s="11" t="s">
        <v>434</v>
      </c>
      <c r="O92" s="11" t="s">
        <v>453</v>
      </c>
      <c r="P92" s="12"/>
      <c r="Q92" s="16"/>
      <c r="R92" s="23"/>
      <c r="S92" s="23"/>
      <c r="T92" s="23"/>
      <c r="U92" s="23"/>
      <c r="V92" s="23"/>
      <c r="W92" s="23"/>
      <c r="X92" s="16"/>
      <c r="Y92" s="9" t="s">
        <v>44</v>
      </c>
      <c r="Z92" s="13" t="str">
        <f t="shared" si="1"/>
        <v>{"id":"M4-NyO-6a-A-3-BR","stimulus":"&lt;p&gt;Em um mês, uma empresa farmacêutica produziu {{Q1}} doses de vacina contra febre amarela para vacinar uma população. No mês seguinte, a empresa produziu mais {{Q2}} doses. No total, quantas vacinas foram produzidas nesses dois meses?&lt;/p&gt;","template":"&lt;p&gt;A empresa farmacêutica produziu {{response}} doses.&lt;/p&gt;","hint":"&lt;div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{{T1}}&lt;/span&gt;&lt;span class=\"lemo-graphie-label\" style=\"position: absolute; right: 30%; top: 35%;\"&gt;{{Q2}}&lt;/span&gt;&lt;span class=\"lemo-graphie-label\" style=\"position: absolute; right: 30%; top: 8%;\"&gt;{{Q1}}&lt;/span&gt;&lt;/div&gt;&lt;/div&gt;&lt;/div&gt;","feedback":"&lt;p&gt;El número de dosis de vacunas enviadas es:&lt;/p&gt;&lt;div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seed":{"parameters":[{"name":"Q1","label":null,"min":10,"max":333,"step":1},{"name":"Q2","label":null,"min":10,"max":333,"step":1}],"calculated":[{"name":"T1","label":"{{function}}","function":"{{Q1}}+{{Q2}}-math.floor({{Q1}}/10+{{Q2}}/10)*10","temp":true},{"name":"A1","label":"{{function}}","function":"{{Q1}}+{{Q2}}"}],"uniques":true},"algorithm":{"name":"calculateOperation","params":{"method":"equivLiteral","keyboard":"NUMERICAL"}}}</v>
      </c>
      <c r="AA92" s="11" t="s">
        <v>454</v>
      </c>
      <c r="AB92" s="14" t="str">
        <f t="shared" si="2"/>
        <v>M4-NyO-6a-A-3</v>
      </c>
      <c r="AC92" s="14" t="str">
        <f t="shared" si="3"/>
        <v>M4-NyO-6a-A-3-BR</v>
      </c>
      <c r="AD92" s="7" t="s">
        <v>261</v>
      </c>
      <c r="AE92" s="16"/>
      <c r="AF92" s="16" t="s">
        <v>46</v>
      </c>
      <c r="AG92" s="7" t="s">
        <v>47</v>
      </c>
    </row>
    <row r="93" ht="75.0" customHeight="1">
      <c r="A93" s="9" t="s">
        <v>455</v>
      </c>
      <c r="B93" s="12" t="s">
        <v>456</v>
      </c>
      <c r="C93" s="9" t="s">
        <v>34</v>
      </c>
      <c r="D93" s="10" t="s">
        <v>35</v>
      </c>
      <c r="E93" s="9"/>
      <c r="F93" s="11" t="s">
        <v>457</v>
      </c>
      <c r="G93" s="12"/>
      <c r="H93" s="12"/>
      <c r="I93" s="9" t="s">
        <v>37</v>
      </c>
      <c r="J93" s="7" t="s">
        <v>458</v>
      </c>
      <c r="K93" s="18" t="s">
        <v>459</v>
      </c>
      <c r="L93" s="11" t="s">
        <v>460</v>
      </c>
      <c r="M93" s="9" t="s">
        <v>41</v>
      </c>
      <c r="N93" s="12" t="s">
        <v>461</v>
      </c>
      <c r="O93" s="11" t="s">
        <v>462</v>
      </c>
      <c r="P93" s="12"/>
      <c r="Q93" s="16"/>
      <c r="R93" s="23"/>
      <c r="S93" s="23"/>
      <c r="T93" s="23"/>
      <c r="U93" s="23"/>
      <c r="V93" s="23"/>
      <c r="W93" s="23"/>
      <c r="X93" s="24"/>
      <c r="Y93" s="9" t="s">
        <v>44</v>
      </c>
      <c r="Z93" s="13" t="str">
        <f t="shared" si="1"/>
        <v>{"id":"M4-NyO-7a-I-1-BR","stimulus":"&lt;p&gt;Em qual dessas equivalências está representada a propriedade comutativa da adição?&lt;/p&gt;","hint":"&lt;p&gt;As adições têm propriedade comutativa, pois a ordem das parcelas não altera o resultado.&lt;/p&gt;","feedback":"&lt;p&gt;As adições têm propriedade comutativa, pois a ordem das parcelas não altera o resultado:&lt;/p&gt;&lt;p style=\"text-align: center\"&gt;{{Q1}} + {{Q2}} = {{Q2}} + {{Q1}} = {{T1}}&lt;/p&gt;","seed":{"parameters":[{"name":"Q1","label":null,"min":10,"max":200,"step":1},{"name":"Q2","label":null,"min":10,"max":200,"step":1},{"name":"Q3","label":null,"min":10,"max":200,"step":1},{"name":"Q4","label":null,"min":10,"max":200,"step":1},{"name":"Q5","label":null,"min":10,"max":200,"step":1},{"name":"Q6","label":null,"min":10,"max":200,"step":1},{"name":"Q7","label":null,"min":10,"max":200,"step":1},{"name":"Q8","label":null,"min":10,"max":200,"step":1},{"name":"Q9","label":null,"min":10,"max":200,"step":1},{"name":"Q10","label":null,"min":10,"max":200,"step":1},{"name":"Q11","label":null,"min":10,"max":200,"step":1},{"name":"Q12","label":null,"min":80,"max":100,"step":1},{"name":"Q13","label":null,"min":100,"max":700,"step":1},{"name":"Q14","label":null,"min":10,"max":50,"step":1},{"name":"Q15","label":null,"min":80,"max":100,"step":1},{"name":"Q16","label":null,"min":100,"max":700,"step":1},{"name":"Q17","label":null,"min":10,"max":50,"step":1}],"calculated":[{"name":"T1","label":"{{function}}","function":"{{Q1}} + {{Q2}}","temp":true},{"name":"A1","label":"{{Q1}} + {{Q2}} = {{Q2}} + {{Q1}}"},{"name":"A2","label":"{{Q3}} + {{Q4}} + {{Q5}} = {{Q4}} + {{Q5}} + {{Q3}} "},{"name":"A3","label":"{{Q6}} + ({{Q7}} + {{Q8}}) = ({{Q6}} + {{Q7}}) + {{Q8}}","incorrect":true,"feedback":"&lt;p&gt;Nesta adição observa-se a propriedade associativa: a maneira de agrupar as parcelas não altera o resultado.&lt;/p&gt;"},{"name":"A4","label":"({{Q9}} + {{Q10}}) + {{Q11}} = {{Q9}} + ({{Q10}} + {{Q11}})","incorrect":true,"feedback":"&lt;p&gt;Nesta adição observa-se a propriedade associativa: a maneira de agrupar as parcelas não altera o resultado.&lt;/p&gt;"},{"name":"A5","label":"{{Q12}} − {{Q13}} = ({{Q12}} − {{Q14}}) − ({{Q13}} − {{Q14}})","incorrect":true,"feedback":"&lt;p&gt;Nesta subtração observa-se a relação fundamental da subtração: se o mesmo número for adicionado ou subtraído ao minuendo e ao subtraendo, o resultado não se altera.&lt;/p&gt;"},{"name":"A6","label":"{{Q15}} − {{Q16}} = ({{Q15}} − {{Q17}}) − ({{Q16}} − {{Q17}})","incorrect":true,"feedback":"&lt;p&gt;Nesta subtração observa-se a relação fundamental da subtração: se o mesmo número for adicionado ou subtraído ao minuendo e ao subtraendo, o resultado não se altera.&lt;/p&gt;"}],"uniques":true},"algorithm":{"name":"trueFalse","template":"Choice matrix – inline","params":{"countCorrect":2,"countIncorrect":1,"showCheckIcon":false,"options":["Correto","Incorreto"]}}}</v>
      </c>
      <c r="AA93" s="11" t="s">
        <v>463</v>
      </c>
      <c r="AB93" s="14" t="str">
        <f t="shared" si="2"/>
        <v>M4-NyO-7a-I-1</v>
      </c>
      <c r="AC93" s="14" t="str">
        <f t="shared" si="3"/>
        <v>M4-NyO-7a-I-1-BR</v>
      </c>
      <c r="AD93" s="7" t="s">
        <v>261</v>
      </c>
      <c r="AE93" s="16"/>
      <c r="AF93" s="16" t="s">
        <v>46</v>
      </c>
      <c r="AG93" s="7" t="s">
        <v>47</v>
      </c>
    </row>
    <row r="94" ht="75.0" customHeight="1">
      <c r="A94" s="9" t="s">
        <v>455</v>
      </c>
      <c r="B94" s="12" t="s">
        <v>456</v>
      </c>
      <c r="C94" s="9" t="s">
        <v>48</v>
      </c>
      <c r="D94" s="10" t="s">
        <v>35</v>
      </c>
      <c r="E94" s="9"/>
      <c r="F94" s="11" t="s">
        <v>464</v>
      </c>
      <c r="G94" s="11" t="s">
        <v>465</v>
      </c>
      <c r="H94" s="12"/>
      <c r="I94" s="9" t="s">
        <v>37</v>
      </c>
      <c r="J94" s="9" t="s">
        <v>92</v>
      </c>
      <c r="K94" s="18" t="s">
        <v>466</v>
      </c>
      <c r="L94" s="11" t="s">
        <v>467</v>
      </c>
      <c r="M94" s="9" t="s">
        <v>41</v>
      </c>
      <c r="N94" s="12" t="s">
        <v>461</v>
      </c>
      <c r="O94" s="11" t="s">
        <v>468</v>
      </c>
      <c r="P94" s="12"/>
      <c r="Q94" s="16"/>
      <c r="R94" s="23"/>
      <c r="S94" s="23"/>
      <c r="T94" s="23"/>
      <c r="U94" s="23"/>
      <c r="V94" s="23"/>
      <c r="W94" s="23"/>
      <c r="X94" s="24"/>
      <c r="Y94" s="9" t="s">
        <v>44</v>
      </c>
      <c r="Z94" s="13" t="str">
        <f t="shared" si="1"/>
        <v>{"id":"M4-NyO-7a-E-1-BR","stimulus":"&lt;p&gt;Complete esta adição para verificar a propriedade comutativa.&lt;/p&gt;","template":"&lt;p style=\"text-align: center\"&gt;{{Q1}} + {{Q2}} = {{response}} + {{response}}&lt;/p&gt;","hint":"&lt;p&gt;As adições têm propriedade comutativa, pois a ordem das parcelas não altera o resultado.&lt;/p&gt;","feedback":"&lt;p&gt;As adições têm propriedade comutativa, pois a ordem das parcelas não altera o resultado:&lt;p style=\"text-align: center\"&gt;{{Q1}} + {{Q2}} = {{Q2}} + {{Q1}} = {{T1}}&lt;/p&gt;","seed":{"parameters":[{"name":"Q1","label":null,"min":10,"max":999,"step":1},{"name":"Q2","label":null,"min":10,"max":999,"step":1}],"calculated":[{"name":"T1","label":"{{function}}","function":"{{Q1}}+{{Q2}}","temp":true},{"name":"A1","label":"{{function}}","function":"{{Q2}}"},{"name":"A2","label":"{{function}}","function":"{{Q1}}"}],"uniques":true},"algorithm":{"name":"calculateOperation","params":{"method":"equivLiteral","keyboard":"NUMERICAL"}}}</v>
      </c>
      <c r="AA94" s="11" t="s">
        <v>469</v>
      </c>
      <c r="AB94" s="14" t="str">
        <f t="shared" si="2"/>
        <v>M4-NyO-7a-E-1</v>
      </c>
      <c r="AC94" s="14" t="str">
        <f t="shared" si="3"/>
        <v>M4-NyO-7a-E-1-BR</v>
      </c>
      <c r="AD94" s="7" t="s">
        <v>261</v>
      </c>
      <c r="AE94" s="16"/>
      <c r="AF94" s="16" t="s">
        <v>46</v>
      </c>
      <c r="AG94" s="7" t="s">
        <v>47</v>
      </c>
    </row>
    <row r="95" ht="75.0" customHeight="1">
      <c r="A95" s="9" t="s">
        <v>470</v>
      </c>
      <c r="B95" s="12" t="s">
        <v>471</v>
      </c>
      <c r="C95" s="9" t="s">
        <v>34</v>
      </c>
      <c r="D95" s="10" t="s">
        <v>35</v>
      </c>
      <c r="E95" s="9"/>
      <c r="F95" s="11" t="s">
        <v>472</v>
      </c>
      <c r="G95" s="12"/>
      <c r="H95" s="12"/>
      <c r="I95" s="9" t="s">
        <v>37</v>
      </c>
      <c r="J95" s="7" t="s">
        <v>431</v>
      </c>
      <c r="K95" s="11" t="s">
        <v>473</v>
      </c>
      <c r="L95" s="11" t="s">
        <v>474</v>
      </c>
      <c r="M95" s="9" t="s">
        <v>41</v>
      </c>
      <c r="N95" s="12" t="s">
        <v>475</v>
      </c>
      <c r="O95" s="11" t="s">
        <v>476</v>
      </c>
      <c r="P95" s="24"/>
      <c r="Q95" s="16"/>
      <c r="R95" s="23"/>
      <c r="S95" s="23"/>
      <c r="T95" s="23"/>
      <c r="U95" s="23"/>
      <c r="V95" s="23"/>
      <c r="W95" s="23"/>
      <c r="X95" s="16"/>
      <c r="Y95" s="9" t="s">
        <v>44</v>
      </c>
      <c r="Z95" s="13" t="str">
        <f t="shared" si="1"/>
        <v>{
    "id": "M4-NyO-7b-I-1-BR",
    "stimulus": "&lt;p&gt;Em qual dessas equivalências está representada a propriedade associativa da adição?&lt;/p&gt;",
    "hint": "&lt;p&gt;As adições possuem propriedade associativa, pois a maneira de agrupar as parcelas não altera o resultado.&lt;/p&gt;",
    "feedback": "&lt;p&gt;As adições possuem propriedade associativa, pois a maneira de agrupar as parcelas não altera o resultado:&lt;/p&gt;&lt;p style=\"text-align: center\"&gt;{{Q6}} + ({{Q7}} + {{Q8}}) = ({{Q6}} + {{Q7}}) + {{Q8}} = {{T1}}&lt;/p&gt;",
    "seed": {
        "parameters": [
            {
                "name": "Q1",
                "label": null,
                "min": 10,
                "max": 200,
                "step": 1
            },
            {
                "name": "Q2",
                "label": null,
                "min": 10,
                "max": 200,
                "step": 1
            },
            {
                "name": "Q3",
                "label": null,
                "min": 10,
                "max": 200,
                "step": 1
            },
            {
                "name": "Q4",
                "label": null,
                "min": 10,
                "max": 200,
                "step": 1
            },
            {
                "name": "Q5",
                "label": null,
                "min": 10,
                "max": 200,
                "step": 1
            },
            {
                "name": "Q6",
                "label": null,
                "min": 10,
                "max": 200,
                "step": 1
            },
            {
                "name": "Q7",
                "label": null,
                "min": 10,
                "max": 200,
                "step": 1
            },
            {
                "name": "Q8",
                "label": null,
                "min": 10,
                "max": 200,
                "step": 1
            },
            {
                "name": "Q9",
                "label": null,
                "min": 10,
                "max": 200,
                "step": 1
            },
            {
                "name": "Q10",
                "label": null,
                "min": 10,
                "max": 200,
                "step": 1
            },
            {
                "name": "Q11",
                "label": null,
                "min": 10,
                "max": 200,
                "step": 1
            },
            {
                "name": "Q12",
                "label": null,
                "min": 80,
                "max": 100,
                "step": 1
            },
            {
                "name": "Q13",
                "label": null,
                "min": 10,
                "max": 70,
                "step": 1
            },
            {
                "name": "Q14",
                "label": null,
                "min": 10,
                "max": 50,
                "step": 1
            },
            {
                "name": "Q15",
                "label": null,
                "min": 80,
                "max": 100,
                "step": 1
            },
            {
                "name": "Q16",
                "label": null,
                "min": 10,
                "max": 70,
                "step": 1
            },
            {
                "name": "Q17",
                "label": null,
                "min": 10,
                "max": 50,
                "step": 1
            }
        ],
        "calculated": [
            {
                "name": "T1",
                "label": "{{function}}",
                "function": "{{Q6}}+{{Q7}}+{{Q8}}",
                "temp": true
            },
            {
                "name": "A1",
                "label": "{{Q1}} + {{Q2}} = {{Q2}} + {{Q1}}",
                "incorrect": true,
                "feedback": "&lt;p&gt;Nesta adição observa-se a propriedade comutativa: a ordem das parcelas não altera o resultado.&lt;/p&gt;"
            },
            {
                "name": "A2",
                "label": "{{Q3}} + {{Q4}} + {{Q5}} = {{Q4}} + {{Q5}} + {{Q3}} ",
                "incorrect": true,
                "feedback": "&lt;p&gt;Nesta adição observa-se a propriedade comutativa: a ordem das parcelas não altera o resultado.&lt;/p&gt;"
            },
            {
                "name": "A3",
                "label": "{{Q6}} + ({{Q7}} + {{Q8}}) = ({{Q6}} + {{Q7}}) + {{Q8}}"
            },
            {
                "name": "A4",
                "label": "({{Q9}} + {{Q10}}) + {{Q11}} = {{Q9}} + ({{Q10}} + {{Q11}})"
            },
            {
                "name": "A5",
                "label": "{{Q12}} − {{Q13}} = ({{Q12}} − {{Q14}}) − ({{Q13}} − {{Q14}})",
                "incorrect": true,
                "feedback": "&lt;p&gt;Nesta subtração observa-se a relação fundamental da subtração: se o mesmo número for adicionado ou subtraído ao minuendo e ao subtraendo, o resultado não muda.&lt;/p&gt;"
            },
            {
                "name": "A6",
                "label": "{{Q15}} − {{Q16}} = ({{Q15}} − {{Q17}}) − ({{Q16}} − {{Q17}})",
                "incorrect": true,
                "feedback": "&lt;p&gt;Nesta subtração observa-se a relação fundamental da subtração: se o mesmo número for adicionado ou subtraído ao minuendo e ao subtraendo, o resultado não muda.&lt;/p&gt;"
            }
        ],
        "uniques": true
    },
    "algorithm": {
        "name": "trueFalse",
        "template": "Multiple choice – standard",
        "params": {
            "countCorrect": 1,
            "countIncorrect": 2,
            "showCheckIcon": false,
            "columns": 3
        }
    }
}</v>
      </c>
      <c r="AA95" s="11" t="s">
        <v>477</v>
      </c>
      <c r="AB95" s="14" t="str">
        <f t="shared" si="2"/>
        <v>M4-NyO-7b-I-1</v>
      </c>
      <c r="AC95" s="14" t="str">
        <f t="shared" si="3"/>
        <v>M4-NyO-7b-I-1-BR</v>
      </c>
      <c r="AD95" s="7" t="s">
        <v>261</v>
      </c>
      <c r="AE95" s="16"/>
      <c r="AF95" s="16" t="s">
        <v>46</v>
      </c>
      <c r="AG95" s="7" t="s">
        <v>47</v>
      </c>
    </row>
    <row r="96" ht="75.0" customHeight="1">
      <c r="A96" s="9" t="s">
        <v>470</v>
      </c>
      <c r="B96" s="12" t="s">
        <v>471</v>
      </c>
      <c r="C96" s="9" t="s">
        <v>48</v>
      </c>
      <c r="D96" s="10" t="s">
        <v>35</v>
      </c>
      <c r="E96" s="9"/>
      <c r="F96" s="11" t="s">
        <v>478</v>
      </c>
      <c r="G96" s="11" t="s">
        <v>479</v>
      </c>
      <c r="H96" s="12"/>
      <c r="I96" s="9" t="s">
        <v>37</v>
      </c>
      <c r="J96" s="9" t="s">
        <v>92</v>
      </c>
      <c r="K96" s="11" t="s">
        <v>480</v>
      </c>
      <c r="L96" s="12" t="s">
        <v>481</v>
      </c>
      <c r="M96" s="9" t="s">
        <v>41</v>
      </c>
      <c r="N96" s="12" t="s">
        <v>475</v>
      </c>
      <c r="O96" s="11" t="s">
        <v>482</v>
      </c>
      <c r="P96" s="12"/>
      <c r="Q96" s="16"/>
      <c r="R96" s="23"/>
      <c r="S96" s="23"/>
      <c r="T96" s="23"/>
      <c r="U96" s="23"/>
      <c r="V96" s="23"/>
      <c r="W96" s="23"/>
      <c r="X96" s="16"/>
      <c r="Y96" s="9" t="s">
        <v>44</v>
      </c>
      <c r="Z96" s="13" t="str">
        <f t="shared" si="1"/>
        <v>{"id":"M4-NyO-7b-E-1-BR","stimulus":"&lt;p&gt;Use a propriedade associativa para calcular essa adição.&lt;/p&gt;","template":"&lt;p style=\"text-align: center\"&gt;({{Q1}} + {{Q2}}) + {{Q3}} = {{response}} + {{Q3}} = {{A3}}&lt;/p&gt;&lt;p style=\"text-align: center\"&gt;{{Q1}} + ({{Q2}} + {{Q3}}) = {{Q1}} + {{response}} = {{response}}&lt;/p&gt;","hint":"&lt;p&gt;As adições possuem propriedade associativa, pois a maneira de agrupar as parcelas não altera o resultado.&lt;/p&gt;","feedback":"&lt;p&gt;As adições possuem propriedade associativa, pois a maneira de agrupar as parcelas não altera o resultado:&lt;/p&gt;&lt;p style=\"text-align: center\"&gt;({{Q1}} + {{Q2}}) + {{Q3}} = {{Q1}} + ({{Q2}} + {{Q3}}) = {{A3}}&lt;/p&gt;","seed":{"parameters":[{"name":"Q1","label":null,"min":10,"max":99,"step":1},{"name":"Q2","label":null,"min":10,"max":99,"step":1},{"name":"Q3","label":null,"min":10,"max":99,"step":1}],"calculated":[{"name":"A1","label":"{{function}}","function":"{{Q1}}+{{Q2}}"},{"name":"A2","label":"{{function}}","function":"{{Q2}}+{{Q3}}"},{"name":"A3","label":"{{function}}","function":"{{Q1}}+{{Q2}}+{{Q3}}"}],"uniques":true},"algorithm":{"name":"calculateOperation","params":{"method":"equivLiteral","keyboard":"NUMERICAL"}}}</v>
      </c>
      <c r="AA96" s="11" t="s">
        <v>483</v>
      </c>
      <c r="AB96" s="14" t="str">
        <f t="shared" si="2"/>
        <v>M4-NyO-7b-E-1</v>
      </c>
      <c r="AC96" s="14" t="str">
        <f t="shared" si="3"/>
        <v>M4-NyO-7b-E-1-BR</v>
      </c>
      <c r="AD96" s="7" t="s">
        <v>261</v>
      </c>
      <c r="AE96" s="16"/>
      <c r="AF96" s="16" t="s">
        <v>46</v>
      </c>
      <c r="AG96" s="7" t="s">
        <v>47</v>
      </c>
    </row>
    <row r="97" ht="75.0" customHeight="1">
      <c r="A97" s="9" t="s">
        <v>484</v>
      </c>
      <c r="B97" s="12" t="s">
        <v>485</v>
      </c>
      <c r="C97" s="9" t="s">
        <v>34</v>
      </c>
      <c r="D97" s="10" t="s">
        <v>35</v>
      </c>
      <c r="E97" s="9"/>
      <c r="F97" s="11" t="s">
        <v>486</v>
      </c>
      <c r="G97" s="12"/>
      <c r="H97" s="12"/>
      <c r="I97" s="9" t="s">
        <v>37</v>
      </c>
      <c r="J97" s="9" t="s">
        <v>391</v>
      </c>
      <c r="K97" s="12" t="s">
        <v>487</v>
      </c>
      <c r="L97" s="12" t="s">
        <v>488</v>
      </c>
      <c r="M97" s="9" t="s">
        <v>41</v>
      </c>
      <c r="N97" s="12" t="s">
        <v>489</v>
      </c>
      <c r="O97" s="12" t="s">
        <v>490</v>
      </c>
      <c r="P97" s="24" t="s">
        <v>491</v>
      </c>
      <c r="Q97" s="16"/>
      <c r="R97" s="23"/>
      <c r="S97" s="23"/>
      <c r="T97" s="23"/>
      <c r="U97" s="23"/>
      <c r="V97" s="23"/>
      <c r="W97" s="23"/>
      <c r="X97" s="16"/>
      <c r="Y97" s="9" t="s">
        <v>44</v>
      </c>
      <c r="Z97" s="13" t="str">
        <f t="shared" si="1"/>
        <v>{
    "id": "M4-NyO-8a-I-1-BR",
    "stimulus": "&lt;p&gt;Escolha o resultado desta subtração.&lt;/p&gt;&lt;p style=\"text-align: center\"&gt;{{T1}} − {{Q1}} = ...&lt;/p&gt;",
    "hint": "&lt;p&gt;&lt;div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{{T2}}&lt;/span&gt;&lt;span class=\"lemo-graphie-label\" style=\"position: absolute; right: 30%; top: 35%;\"&gt;{{Q1}}&lt;/span&gt;&lt;span class=\"lemo-graphie-label\" style=\"position: absolute; right: 30%; top: 8%;\"&gt;{{T1}}&lt;/span&gt;&lt;/div&gt;&lt;/div&gt;&lt;/div&gt;&lt;/p&gt;",
    "feedback": "&lt;p&gt;O resultado da subtração é:&lt;/p&gt;&lt;div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65%;\"&gt;{{Q2}}&lt;/span&gt;&lt;span class=\"lemo-graphie-label\" style=\"position: absolute; right: 30%; top: 35%;\"&gt;{{Q1}}&lt;/span&gt;&lt;span class=\"lemo-graphie-label\" style=\"position: absolute; right: 30%; top: 8%;\"&gt;{{T1}}&lt;/span&gt;&lt;/div&gt;&lt;/div&gt;&lt;/div&gt;",
    "seed": {
        "parameters": [
            {
                "name": "Q1",
                "label": null,
                "min": 20,
                "max": 500,
                "step": 1
            },
            {
                "name": "Q2",
                "label": null,
                "min": 10,
                "max": 500,
                "step": 1
            },
            {
                "name": "Q3",
                "label": null,
                "min": 10,
                "max": 90,
                "step": 10
            },
            {
                "name": "Q4",
                "label": null,
                "min": 10,
                "max": 90,
                "step": 10
            },
            {
                "name": "Q5",
                "label": null,
                "min": 1,
                "max": 50,
                "step": 1
            },
            {
                "name": "Q6",
                "label": null,
                "min": 1,
                "max": 50,
                "step": 1
            }
        ],
        "calculated": [
            {
                "name": "T1",
                "label": "{{function}}",
                "function": "{{Q1}}+{{Q2}}",
                "temp": true
            },
            {
                "name": "T2",
                "label": "{{function}}",
                "function": "{{Q2}}-math.floor({{Q2}}/10)*10",
                "temp": true
            },
            {
                "name": "A1",
                "label": "{{function}}",
                "function": "{{Q2}}"
            },
            {
                "name": "A2",
                "label": "{{function}}",
                "function": "{{Q2}}+{{Q3}}",
                "incorrect": true
            },
            {
                "name": "A3",
                "label": "{{function}}",
                "function": "{{Q2}}-{{Q4}}",
                "incorrect": true
            },
            {
                "name": "A4",
                "label": "{{function}}",
                "function": "{{Q2}}+{{Q5}}",
                "incorrect": true
            },
            {
                "name": "A5",
                "label": "{{function}}",
                "function": "{{Q2}}-{{Q6}}",
                "incorrect": true
            }
        ],
        "uniques": true
    },
    "algorithm": {
        "name": "trueFalse",
        "template": "Multiple choice – standard",
        "params": {
            "countCorrect": 1,
            "countIncorrect": 2,
            "showCheckIcon": false,
            "columns": 3
        }
    }
}</v>
      </c>
      <c r="AA97" s="11" t="s">
        <v>492</v>
      </c>
      <c r="AB97" s="14" t="str">
        <f t="shared" si="2"/>
        <v>M4-NyO-8a-I-1</v>
      </c>
      <c r="AC97" s="14" t="str">
        <f t="shared" si="3"/>
        <v>M4-NyO-8a-I-1-BR</v>
      </c>
      <c r="AD97" s="7" t="s">
        <v>261</v>
      </c>
      <c r="AE97" s="16"/>
      <c r="AF97" s="16" t="s">
        <v>46</v>
      </c>
      <c r="AG97" s="7" t="s">
        <v>47</v>
      </c>
    </row>
    <row r="98" ht="75.0" customHeight="1">
      <c r="A98" s="9" t="s">
        <v>484</v>
      </c>
      <c r="B98" s="12" t="s">
        <v>485</v>
      </c>
      <c r="C98" s="9" t="s">
        <v>48</v>
      </c>
      <c r="D98" s="10" t="s">
        <v>35</v>
      </c>
      <c r="E98" s="9"/>
      <c r="F98" s="11" t="s">
        <v>493</v>
      </c>
      <c r="G98" s="12" t="s">
        <v>494</v>
      </c>
      <c r="H98" s="12"/>
      <c r="I98" s="9" t="s">
        <v>84</v>
      </c>
      <c r="J98" s="9" t="s">
        <v>92</v>
      </c>
      <c r="K98" s="12" t="s">
        <v>495</v>
      </c>
      <c r="L98" s="12" t="s">
        <v>496</v>
      </c>
      <c r="M98" s="9" t="s">
        <v>41</v>
      </c>
      <c r="N98" s="12" t="s">
        <v>497</v>
      </c>
      <c r="O98" s="12" t="s">
        <v>498</v>
      </c>
      <c r="P98" s="24" t="s">
        <v>499</v>
      </c>
      <c r="Q98" s="16"/>
      <c r="R98" s="23"/>
      <c r="S98" s="23"/>
      <c r="T98" s="23"/>
      <c r="U98" s="23"/>
      <c r="V98" s="23"/>
      <c r="W98" s="23"/>
      <c r="X98" s="16"/>
      <c r="Y98" s="9" t="s">
        <v>44</v>
      </c>
      <c r="Z98" s="13" t="str">
        <f t="shared" si="1"/>
        <v>{"id":"M4-NyO-8a-E-1-BR","stimulus":"&lt;p&gt;Calcule a seguinte subtração.&lt;/p&gt;","template":"&lt;p style=\"text-align: center\"&gt;{{T1}} − {{Q2}} = {{response}}&lt;/p&gt;","hint":"&lt;p&gt;&lt;div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{{T2}}&lt;/span&gt;&lt;span class=\"lemo-graphie-label\" style=\"position: absolute; right: 30%; top: 35%;\"&gt;{{Q2}}&lt;/span&gt;&lt;span class=\"lemo-graphie-label\" style=\"position: absolute; right: 30%; top: 8%;\"&gt;{{T1}}&lt;/span&gt;&lt;/div&gt;&lt;/div&gt;&lt;/div&gt;&lt;/p&gt;","feedback":"&lt;p&gt;O resultado da subtração é:&lt;/p&gt;&lt;div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seed":{"parameters":[{"name":"Q1","label":null,"min":10,"max":500,"step":1},{"name":"Q2","label":null,"min":10,"max":500,"step":1}],"calculated":[{"name":"T1","label":"{{function}}","function":"{{Q1}}+{{Q2}}","temp":true},{"name":"T2","label":"{{function}}","function":"{{Q1}}-math.floor({{Q1}}/10)*10","temp":true},{"name":"A1","label":"{{function}}","function":"{{Q1}}"}],"uniques":true},"algorithm":{"name":"calculateOperation","params":{"method":"equivLiteral","keyboard":"NUMERICAL"}}}</v>
      </c>
      <c r="AA98" s="11" t="s">
        <v>500</v>
      </c>
      <c r="AB98" s="14" t="str">
        <f t="shared" si="2"/>
        <v>M4-NyO-8a-E-1</v>
      </c>
      <c r="AC98" s="14" t="str">
        <f t="shared" si="3"/>
        <v>M4-NyO-8a-E-1-BR</v>
      </c>
      <c r="AD98" s="7" t="s">
        <v>261</v>
      </c>
      <c r="AE98" s="16"/>
      <c r="AF98" s="16" t="s">
        <v>46</v>
      </c>
      <c r="AG98" s="7" t="s">
        <v>47</v>
      </c>
    </row>
    <row r="99" ht="75.0" customHeight="1">
      <c r="A99" s="9" t="s">
        <v>484</v>
      </c>
      <c r="B99" s="12" t="s">
        <v>485</v>
      </c>
      <c r="C99" s="9" t="s">
        <v>67</v>
      </c>
      <c r="D99" s="10" t="s">
        <v>35</v>
      </c>
      <c r="E99" s="9"/>
      <c r="F99" s="12" t="s">
        <v>501</v>
      </c>
      <c r="G99" s="11" t="s">
        <v>502</v>
      </c>
      <c r="H99" s="12"/>
      <c r="I99" s="9" t="s">
        <v>84</v>
      </c>
      <c r="J99" s="9" t="s">
        <v>92</v>
      </c>
      <c r="K99" s="12" t="s">
        <v>495</v>
      </c>
      <c r="L99" s="12" t="s">
        <v>496</v>
      </c>
      <c r="M99" s="9" t="s">
        <v>41</v>
      </c>
      <c r="N99" s="12" t="s">
        <v>503</v>
      </c>
      <c r="O99" s="12" t="s">
        <v>498</v>
      </c>
      <c r="P99" s="24" t="s">
        <v>499</v>
      </c>
      <c r="Q99" s="16"/>
      <c r="R99" s="23"/>
      <c r="S99" s="23"/>
      <c r="T99" s="23"/>
      <c r="U99" s="23"/>
      <c r="V99" s="23"/>
      <c r="W99" s="23"/>
      <c r="X99" s="16"/>
      <c r="Y99" s="9" t="s">
        <v>44</v>
      </c>
      <c r="Z99" s="13" t="str">
        <f t="shared" si="1"/>
        <v>{"id":"M4-NyO-8a-A-1-BR","stimulus":"&lt;p&gt;No ano passado, uma concessionária vendeu {{Q2}} carros elétricos, enquanto este ano planeja vender {{T1}}. Quantos carros a mais do que o ano passado ela precisa vender para atingir sua meta?&lt;/p&gt;","template":"&lt;p&gt;A concessionária deve vender {{response}} carros a mais.&lt;/p&gt;","hint":"&lt;p&gt;&lt;div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{{T2}}&lt;/span&gt;&lt;span class=\"lemo-graphie-label\" style=\"position: absolute; right: 30%; top: 35%;\"&gt;{{Q2}}&lt;/span&gt;&lt;span class=\"lemo-graphie-label\" style=\"position: absolute; right: 30%; top: 8%;\"&gt;{{T1}}&lt;/span&gt;&lt;/div&gt;&lt;/div&gt;&lt;/div&gt;&lt;/p&gt;","feedback":"&lt;p&gt;El resultado de la resta es:&lt;/p&gt;&lt;div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seed":{"parameters":[{"name":"Q1","label":null,"min":10,"max":500,"step":1},{"name":"Q2","label":null,"min":10,"max":500,"step":1}],"calculated":[{"name":"T1","label":"{{function}}","function":"{{Q1}}+{{Q2}}","temp":true},{"name":"T2","label":"{{function}}","function":"{{Q1}}-math.floor({{Q1}}/10)*10","temp":true},{"name":"A1","label":"{{function}}","function":"{{Q1}}"}],"uniques":true},"algorithm":{"name":"calculateOperation","params":{"method":"equivLiteral","keyboard":"NUMERICAL"}}}</v>
      </c>
      <c r="AA99" s="11" t="s">
        <v>504</v>
      </c>
      <c r="AB99" s="14" t="str">
        <f t="shared" si="2"/>
        <v>M4-NyO-8a-A-1</v>
      </c>
      <c r="AC99" s="14" t="str">
        <f t="shared" si="3"/>
        <v>M4-NyO-8a-A-1-BR</v>
      </c>
      <c r="AD99" s="7" t="s">
        <v>261</v>
      </c>
      <c r="AE99" s="16"/>
      <c r="AF99" s="16" t="s">
        <v>46</v>
      </c>
      <c r="AG99" s="7" t="s">
        <v>47</v>
      </c>
    </row>
    <row r="100" ht="75.0" customHeight="1">
      <c r="A100" s="9" t="s">
        <v>484</v>
      </c>
      <c r="B100" s="12" t="s">
        <v>485</v>
      </c>
      <c r="C100" s="9" t="s">
        <v>67</v>
      </c>
      <c r="D100" s="10" t="s">
        <v>35</v>
      </c>
      <c r="E100" s="9"/>
      <c r="F100" s="12" t="s">
        <v>505</v>
      </c>
      <c r="G100" s="11" t="s">
        <v>506</v>
      </c>
      <c r="H100" s="12"/>
      <c r="I100" s="9" t="s">
        <v>84</v>
      </c>
      <c r="J100" s="9" t="s">
        <v>92</v>
      </c>
      <c r="K100" s="12" t="s">
        <v>507</v>
      </c>
      <c r="L100" s="12" t="s">
        <v>496</v>
      </c>
      <c r="M100" s="9" t="s">
        <v>41</v>
      </c>
      <c r="N100" s="12" t="s">
        <v>503</v>
      </c>
      <c r="O100" s="12" t="s">
        <v>498</v>
      </c>
      <c r="P100" s="12" t="s">
        <v>499</v>
      </c>
      <c r="Q100" s="9"/>
      <c r="R100" s="22"/>
      <c r="S100" s="22"/>
      <c r="T100" s="22"/>
      <c r="U100" s="22"/>
      <c r="V100" s="22"/>
      <c r="W100" s="22"/>
      <c r="X100" s="12"/>
      <c r="Y100" s="9" t="s">
        <v>44</v>
      </c>
      <c r="Z100" s="13" t="str">
        <f t="shared" si="1"/>
        <v>{"id":"M4-NyO-8a-A-2-BR","stimulus":"&lt;p&gt;Em um depósito estavam armazenados {{T1}} l de água, dos quais foram extraídos {{Q2}} l. Quantos litros de água restaram no depósito?&lt;/p&gt;","template":"&lt;p&gt;Restaram {{response}} l.&lt;/p&gt;","hint":"&lt;p&gt;&lt;div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{{T2}}&lt;/span&gt;&lt;span class=\"lemo-graphie-label\" style=\"position: absolute; right: 30%; top: 35%;\"&gt;{{Q2}}&lt;/span&gt;&lt;span class=\"lemo-graphie-label\" style=\"position: absolute; right: 30%; top: 8%;\"&gt;{{T1}}&lt;/span&gt;&lt;/div&gt;&lt;/div&gt;&lt;/div&gt;&lt;/p&gt;","feedback":"&lt;p&gt;O resultado da subtração é:&lt;/p&gt;&lt;div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seed":{"parameters":[{"name":"Q1","label":null,"min":100,"max":500,"step":1},{"name":"Q2","label":null,"min":100,"max":500,"step":1}],"calculated":[{"name":"T1","label":"{{function}}","function":"{{Q1}}+{{Q2}}","temp":true},{"name":"T2","label":"{{function}}","function":"{{Q1}}-math.floor({{Q1}}/10)*10","temp":true},{"name":"A1","label":"{{function}}","function":"{{Q1}}"}],"uniques":true},"algorithm":{"name":"calculateOperation","params":{"method":"equivLiteral","keyboard":"NUMERICAL"}}}</v>
      </c>
      <c r="AA100" s="11" t="s">
        <v>508</v>
      </c>
      <c r="AB100" s="14" t="str">
        <f t="shared" si="2"/>
        <v>M4-NyO-8a-A-2</v>
      </c>
      <c r="AC100" s="14" t="str">
        <f t="shared" si="3"/>
        <v>M4-NyO-8a-A-2-BR</v>
      </c>
      <c r="AD100" s="7" t="s">
        <v>261</v>
      </c>
      <c r="AE100" s="16"/>
      <c r="AF100" s="16" t="s">
        <v>46</v>
      </c>
      <c r="AG100" s="7" t="s">
        <v>47</v>
      </c>
    </row>
    <row r="101" ht="75.0" customHeight="1">
      <c r="A101" s="9" t="s">
        <v>484</v>
      </c>
      <c r="B101" s="12" t="s">
        <v>485</v>
      </c>
      <c r="C101" s="9" t="s">
        <v>67</v>
      </c>
      <c r="D101" s="10" t="s">
        <v>35</v>
      </c>
      <c r="E101" s="9"/>
      <c r="F101" s="11" t="s">
        <v>509</v>
      </c>
      <c r="G101" s="12" t="s">
        <v>510</v>
      </c>
      <c r="H101" s="12"/>
      <c r="I101" s="9" t="s">
        <v>84</v>
      </c>
      <c r="J101" s="9" t="s">
        <v>92</v>
      </c>
      <c r="K101" s="12" t="s">
        <v>511</v>
      </c>
      <c r="L101" s="12" t="s">
        <v>496</v>
      </c>
      <c r="M101" s="9" t="s">
        <v>41</v>
      </c>
      <c r="N101" s="12" t="s">
        <v>503</v>
      </c>
      <c r="O101" s="12" t="s">
        <v>498</v>
      </c>
      <c r="P101" s="24" t="s">
        <v>499</v>
      </c>
      <c r="Q101" s="16"/>
      <c r="R101" s="23"/>
      <c r="S101" s="23"/>
      <c r="T101" s="23"/>
      <c r="U101" s="23"/>
      <c r="V101" s="23"/>
      <c r="W101" s="23"/>
      <c r="X101" s="16"/>
      <c r="Y101" s="9" t="s">
        <v>44</v>
      </c>
      <c r="Z101" s="13" t="str">
        <f t="shared" si="1"/>
        <v>{"id":"M4-NyO-8a-A-3-BR","stimulus":"&lt;p&gt;Em uma competição de ciclismo, um atleta percorreu, até o momento, &lt;span class=\"no-break\"&gt;{{Q2}} km&lt;/span&gt; de uma etapa de &lt;span class=\"no-break\"&gt;{{T1}} km.&lt;/span&gt; Quantos quilômetros faltam para ele atingir a linha de chegada?&lt;/p&gt;","template":"&lt;p&gt;Faltam {{response}} km.&lt;/p&gt;","hint":"&lt;p&gt;&lt;div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{{T2}}&lt;/span&gt;&lt;span class=\"lemo-graphie-label\" style=\"position: absolute; right: 30%; top: 35%;\"&gt;{{Q2}}&lt;/span&gt;&lt;span class=\"lemo-graphie-label\" style=\"position: absolute; right: 30%; top: 8%;\"&gt;{{T1}}&lt;/span&gt;&lt;/div&gt;&lt;/div&gt;&lt;/div&gt;&lt;/p&gt;","feedback":"&lt;p&gt;O resultado da subtracão é:&lt;/p&gt;&lt;div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seed":{"parameters":[{"name":"Q1","label":null,"min":10,"max":200,"step":1},{"name":"Q2","label":null,"min":10,"max":200,"step":1}],"calculated":[{"name":"T1","label":"{{function}}","function":"{{Q1}}+{{Q2}}","temp":true},{"name":"T2","label":"{{function}}","function":"{{Q1}}-math.floor({{Q1}}/10)*10","temp":true},{"name":"A1","label":"{{function}}","function":"{{Q1}}"}],"uniques":true},"algorithm":{"name":"calculateOperation","params":{"method":"equivLiteral","keyboard":"NUMERICAL"}}}</v>
      </c>
      <c r="AA101" s="11" t="s">
        <v>512</v>
      </c>
      <c r="AB101" s="14" t="str">
        <f t="shared" si="2"/>
        <v>M4-NyO-8a-A-3</v>
      </c>
      <c r="AC101" s="14" t="str">
        <f t="shared" si="3"/>
        <v>M4-NyO-8a-A-3-BR</v>
      </c>
      <c r="AD101" s="7" t="s">
        <v>261</v>
      </c>
      <c r="AE101" s="16"/>
      <c r="AF101" s="16" t="s">
        <v>46</v>
      </c>
      <c r="AG101" s="7" t="s">
        <v>47</v>
      </c>
    </row>
    <row r="102" ht="75.0" customHeight="1">
      <c r="A102" s="9" t="s">
        <v>513</v>
      </c>
      <c r="B102" s="12" t="s">
        <v>514</v>
      </c>
      <c r="C102" s="9" t="s">
        <v>34</v>
      </c>
      <c r="D102" s="10" t="s">
        <v>35</v>
      </c>
      <c r="E102" s="9"/>
      <c r="F102" s="11" t="s">
        <v>515</v>
      </c>
      <c r="G102" s="12"/>
      <c r="H102" s="12"/>
      <c r="I102" s="9" t="s">
        <v>84</v>
      </c>
      <c r="J102" s="9" t="s">
        <v>110</v>
      </c>
      <c r="K102" s="11" t="s">
        <v>516</v>
      </c>
      <c r="L102" s="12" t="s">
        <v>517</v>
      </c>
      <c r="M102" s="9" t="s">
        <v>41</v>
      </c>
      <c r="N102" s="12" t="s">
        <v>518</v>
      </c>
      <c r="O102" s="12" t="s">
        <v>519</v>
      </c>
      <c r="P102" s="24" t="s">
        <v>520</v>
      </c>
      <c r="Q102" s="16"/>
      <c r="R102" s="23"/>
      <c r="S102" s="23"/>
      <c r="T102" s="23"/>
      <c r="U102" s="23"/>
      <c r="V102" s="23"/>
      <c r="W102" s="23"/>
      <c r="X102" s="16"/>
      <c r="Y102" s="9" t="s">
        <v>44</v>
      </c>
      <c r="Z102" s="13" t="str">
        <f t="shared" si="1"/>
        <v>{"id":"M4-NyO-9a-I-1-BR","stimulus":"&lt;p&gt;Indica se as equivalências satisfazem ou não a relação fundamental da subtração.&lt;/p&gt;","hint":"&lt;p&gt;Se o mesmo número for adicionado ou subtraído ao minuendo e ao subtraendo, o resultado da subtração é o mesmo.&lt;/p&gt;","feedback":"&lt;p&gt;De acordo com a relação fundamental da subtração, se o mesmo número for adicionado ou subtraído ao minuendo e ao subtraendo, o resultado da subtração é o mesmo.&lt;/p&gt;","seed":{"parameters":[{"name":"Q1","label":null,"min":150,"max":200,"step":1},{"name":"Q2","label":null,"min":50,"max":100,"step":1},{"name":"Q3","label":null,"min":1,"max":9,"step":1},{"name":"Q4","label":null,"min":150,"max":200,"step":1},{"name":"Q5","label":null,"min":50,"max":100,"step":1},{"name":"Q6","label":null,"min":1,"max":9,"step":1},{"name":"Q7","label":null,"min":150,"max":200,"step":1},{"name":"Q8","label":null,"min":50,"max":100,"step":1},{"name":"Q9","label":null,"min":1,"max":9,"step":1},{"name":"Q10","label":null,"min":150,"max":200,"step":1},{"name":"Q11","label":null,"min":50,"max":100,"step":1},{"name":"Q12","label":null,"min":1,"max":9,"step":1}],"calculated":[{"name":"T1","label":"{{function}}","function":"{{Q7}}-{{Q8}}","temp":true},{"name":"T2","label":"{{function}}","function":"{{Q7}}+{{Q9}}-{{Q8}}+{{Q9}}","temp":true},{"name":"T3","label":"{{function}}","function":"{{Q10}}-{{Q11}}","temp":true},{"name":"T4","label":"{{function}}","function":"{{Q10}}-{{Q12}}-{{Q11}}-{{Q12}}","temp":true},{"name":"T5","label":"{{function}}","function":"{{Q7}}+{{Q9}}","temp":true},{"name":"T6","label":"{{function}}","function":"{{Q8}}-{{Q9}}","temp":true},{"name":"T7","label":"{{function}}","function":"{{Q10}}-{{Q12}}","temp":true},{"name":"T8","label":"{{function}}","function":"{{Q11}}+{{Q12}}","temp":true},{"name":"A1","label":"{{Q1}} − {{Q2}} = ({{Q1}} − {{Q3}}) − ({{Q2}} − {{Q3}})"},{"name":"A2","label":"{{Q4}} − {{Q5}} = ({{Q4}} + {{Q6}}) − ({{Q5}} + {{Q6}})"},{"name":"A3","label":"{{Q7}} − {{Q8}} = ({{Q7}} + {{Q9}}) − ({{Q8}} − {{Q9}})","incorrect":true,"feedback":"&lt;p&gt;O resultado das duas operações é diferente:&lt;/p&gt;&lt;p&gt;{{Q7}} − {{Q8}} = {{T1}}&lt;/p&gt;&lt;p&gt;({{Q7}} + {{Q9}}) − ({{Q8}} − {{Q9}}) = {{T5}} − {{T6}} = {{T2}}&lt;/p&gt;"},{"name":"A4","label":"{{Q10}} − {{Q11}} = ({{Q10}} − {{Q12}}) − ({{Q11}} + {{Q12}})","incorrect":true,"feedback":"&lt;p&gt;O resultado das duas operações é diferente:&lt;/p&gt;&lt;p&gt;{{Q10}} − {{Q11}} = {{T3}}&lt;/p&gt;&lt;p&gt;({{Q10}} − {{Q12}}) − ({{Q11}} + {{Q12}}) = {{T7}} − {{T8}} = {{T4}}&lt;/p&gt;"}],"uniques":true},"algorithm":{"name":"trueFalse","template":"Choice matrix – inline","params":{"countCorrect":2,"countIncorrect":1,"showCheckIcon":false,"options":["Sim","Não"]}}}</v>
      </c>
      <c r="AA102" s="12" t="s">
        <v>521</v>
      </c>
      <c r="AB102" s="14" t="str">
        <f t="shared" si="2"/>
        <v>M4-NyO-9a-I-1</v>
      </c>
      <c r="AC102" s="14" t="str">
        <f t="shared" si="3"/>
        <v>M4-NyO-9a-I-1-BR</v>
      </c>
      <c r="AD102" s="7" t="s">
        <v>261</v>
      </c>
      <c r="AE102" s="16"/>
      <c r="AF102" s="16" t="s">
        <v>46</v>
      </c>
      <c r="AG102" s="7" t="s">
        <v>47</v>
      </c>
    </row>
    <row r="103" ht="75.0" customHeight="1">
      <c r="A103" s="9" t="s">
        <v>513</v>
      </c>
      <c r="B103" s="12" t="s">
        <v>514</v>
      </c>
      <c r="C103" s="9" t="s">
        <v>48</v>
      </c>
      <c r="D103" s="10" t="s">
        <v>35</v>
      </c>
      <c r="E103" s="9"/>
      <c r="F103" s="12" t="s">
        <v>522</v>
      </c>
      <c r="G103" s="11" t="s">
        <v>523</v>
      </c>
      <c r="H103" s="19" t="s">
        <v>524</v>
      </c>
      <c r="I103" s="9" t="s">
        <v>84</v>
      </c>
      <c r="J103" s="9" t="s">
        <v>92</v>
      </c>
      <c r="K103" s="12" t="s">
        <v>525</v>
      </c>
      <c r="L103" s="12" t="s">
        <v>526</v>
      </c>
      <c r="M103" s="9" t="s">
        <v>41</v>
      </c>
      <c r="N103" s="12" t="s">
        <v>527</v>
      </c>
      <c r="O103" s="12" t="s">
        <v>528</v>
      </c>
      <c r="P103" s="24"/>
      <c r="Q103" s="16"/>
      <c r="R103" s="23"/>
      <c r="S103" s="23"/>
      <c r="T103" s="23"/>
      <c r="U103" s="23"/>
      <c r="V103" s="23"/>
      <c r="W103" s="23"/>
      <c r="X103" s="16"/>
      <c r="Y103" s="9" t="s">
        <v>44</v>
      </c>
      <c r="Z103" s="13" t="str">
        <f t="shared" si="1"/>
        <v>{"id":"M4-NyO-9a-E-1-BR","stimulus":"&lt;p&gt;Qual é o resultado da seguinte subtração? E qual é o resultado se {{Q3}} for adicionado ao minuendo e ao subtraendo?&lt;/p&gt;","template":"&lt;p style=\"text-align: center\"&gt;{{T1}} − {{Q1}} = {{response}}&lt;/p&gt;&lt;p style=\"text-align: center\"&gt;({{T1}} + {{Q3}}) − ({{Q1}} + {{Q3}}) = {{T2}} − {{T3}} = {{response}}&lt;/p&gt;","hint":"&lt;p&gt;Se o mesmo número for adicionado ao minuendo e ao subtraendo, o resultado da subtração é o mesmo.&lt;/p&gt;","feedback":"&lt;p&gt;De acordo com a relação fundamental da subtração, se o mesmo número for adicionado ou subtraído ao minuendo e ao subtraendo, o resultado da subtração é o mesmo.&lt;/p&gt;","seed":{"parameters":[{"name":"Q1","label":null,"min":300,"max":800,"step":1},{"name":"Q2","label":null,"min":300,"max":800,"step":1},{"name":"Q3","label":null,"min":20,"max":50,"step":1}],"calculated":[{"name":"T1","label":"{{function}}","function":"{{Q1}}+{{Q2}}","temp":true},{"name":"T2","label":"{{function}}","function":"{{Q1}}+{{Q2}}+{{Q3}}","temp":true},{"name":"T3","label":"{{function}}","function":"{{Q1}}+{{Q3}}","temp":true},{"name":"A1","label":"{{function}}","function":"{{Q2}}"},{"name":"A2","label":"{{function}}","function":"{{Q2}}"}],"uniques":true},"algorithm":{"name":"calculateOperation","params":{"method":"equivLiteral","keyboard":"NUMERICAL"}}}</v>
      </c>
      <c r="AA103" s="11" t="s">
        <v>529</v>
      </c>
      <c r="AB103" s="14" t="str">
        <f t="shared" si="2"/>
        <v>M4-NyO-9a-E-1</v>
      </c>
      <c r="AC103" s="14" t="str">
        <f t="shared" si="3"/>
        <v>M4-NyO-9a-E-1-BR</v>
      </c>
      <c r="AD103" s="7" t="s">
        <v>261</v>
      </c>
      <c r="AE103" s="16"/>
      <c r="AF103" s="16" t="s">
        <v>46</v>
      </c>
      <c r="AG103" s="7" t="s">
        <v>47</v>
      </c>
    </row>
    <row r="104" ht="75.0" customHeight="1">
      <c r="A104" s="9" t="s">
        <v>513</v>
      </c>
      <c r="B104" s="12" t="s">
        <v>514</v>
      </c>
      <c r="C104" s="9" t="s">
        <v>48</v>
      </c>
      <c r="D104" s="10" t="s">
        <v>35</v>
      </c>
      <c r="E104" s="9"/>
      <c r="F104" s="12" t="s">
        <v>530</v>
      </c>
      <c r="G104" s="11" t="s">
        <v>531</v>
      </c>
      <c r="H104" s="12" t="s">
        <v>532</v>
      </c>
      <c r="I104" s="9" t="s">
        <v>84</v>
      </c>
      <c r="J104" s="9" t="s">
        <v>92</v>
      </c>
      <c r="K104" s="12" t="s">
        <v>533</v>
      </c>
      <c r="L104" s="12" t="s">
        <v>534</v>
      </c>
      <c r="M104" s="9" t="s">
        <v>41</v>
      </c>
      <c r="N104" s="11" t="s">
        <v>535</v>
      </c>
      <c r="O104" s="12" t="s">
        <v>528</v>
      </c>
      <c r="P104" s="24"/>
      <c r="Q104" s="16"/>
      <c r="R104" s="23"/>
      <c r="S104" s="23"/>
      <c r="T104" s="23"/>
      <c r="U104" s="23"/>
      <c r="V104" s="23"/>
      <c r="W104" s="23"/>
      <c r="X104" s="16"/>
      <c r="Y104" s="9" t="s">
        <v>44</v>
      </c>
      <c r="Z104" s="13" t="str">
        <f t="shared" si="1"/>
        <v>{"id":"M4-NyO-9a-E-2-BR","stimulus":"&lt;p&gt;Qual é o resultado da seguinte subtração? E qual é o resultado se {{Q3}} for subtraído do minuendo e do subtraendo?&lt;/p&gt;","template":"&lt;p style=\"text-align: center\"&gt;{{T1}} − {{Q1}} = {{response}}&lt;/p&gt;&lt;p style=\"text-align: center\"&gt;({{T1}} − {{Q3}}) − ({{Q1}} − {{Q3}}) = {{T2}} − {{T3}} = {{response}}&lt;/p&gt;","hint":"&lt;p&gt;Se o mesmo número for subtraído ao minuendo e ao subtraendo, o resultado da subtração é o mesmo.&lt;/p&gt;","feedback":"&lt;p&gt;De acordo com a relação fundamental da subtração, se o mesmo número for adicionado ou subtraído ao minuendo e ao subtraendo, o resultado da subtração é o mesmo.&lt;/p&gt;","seed":{"parameters":[{"name":"Q1","label":null,"min":300,"max":800,"step":1},{"name":"Q2","label":null,"min":300,"max":800,"step":1},{"name":"Q3","label":null,"min":20,"max":50,"step":1}],"calculated":[{"name":"T1","label":"{{function}}","function":"{{Q1}}+{{Q2}}","temp":true},{"name":"T2","label":"{{function}}","function":"{{Q1}}+{{Q2}}-{{Q3}}","temp":true},{"name":"T3","label":"{{function}}","function":"{{Q1}}-{{Q3}}","temp":true},{"name":"A1","label":"{{function}}","function":"{{Q2}}"},{"name":"A2","label":"{{function}}","function":"{{Q2}}"}],"uniques":true},"algorithm":{"name":"calculateOperation","params":{"method":"equivLiteral","keyboard":"NUMERICAL"}}}</v>
      </c>
      <c r="AA104" s="11" t="s">
        <v>536</v>
      </c>
      <c r="AB104" s="14" t="str">
        <f t="shared" si="2"/>
        <v>M4-NyO-9a-E-2</v>
      </c>
      <c r="AC104" s="14" t="str">
        <f t="shared" si="3"/>
        <v>M4-NyO-9a-E-2-BR</v>
      </c>
      <c r="AD104" s="7" t="s">
        <v>261</v>
      </c>
      <c r="AE104" s="16"/>
      <c r="AF104" s="16" t="s">
        <v>46</v>
      </c>
      <c r="AG104" s="7" t="s">
        <v>47</v>
      </c>
    </row>
    <row r="105" ht="75.0" customHeight="1">
      <c r="A105" s="9" t="s">
        <v>537</v>
      </c>
      <c r="B105" s="12" t="s">
        <v>538</v>
      </c>
      <c r="C105" s="9" t="s">
        <v>34</v>
      </c>
      <c r="D105" s="10" t="s">
        <v>35</v>
      </c>
      <c r="E105" s="9"/>
      <c r="F105" s="12" t="s">
        <v>539</v>
      </c>
      <c r="G105" s="24"/>
      <c r="H105" s="12"/>
      <c r="I105" s="19" t="s">
        <v>84</v>
      </c>
      <c r="J105" s="9" t="s">
        <v>391</v>
      </c>
      <c r="K105" s="12" t="s">
        <v>540</v>
      </c>
      <c r="L105" s="12" t="s">
        <v>541</v>
      </c>
      <c r="M105" s="9" t="s">
        <v>41</v>
      </c>
      <c r="N105" s="24" t="s">
        <v>542</v>
      </c>
      <c r="O105" s="24" t="s">
        <v>543</v>
      </c>
      <c r="P105" s="24"/>
      <c r="Q105" s="16"/>
      <c r="R105" s="23"/>
      <c r="S105" s="23"/>
      <c r="T105" s="21"/>
      <c r="U105" s="21"/>
      <c r="V105" s="23"/>
      <c r="W105" s="21"/>
      <c r="X105" s="16"/>
      <c r="Y105" s="9" t="s">
        <v>44</v>
      </c>
      <c r="Z105" s="13" t="str">
        <f t="shared" si="1"/>
        <v>{
    "id": "M4-NyO-10a-I-1-BR",
    "stimulus": "&lt;p&gt;Selecione o termo que falta nesta subtração.&lt;/p&gt;&lt;p style=\"text-align: center\"&gt;{{T1}} − ... = {{Q2}}&lt;/p&gt;",
    "hint": "&lt;p&gt;Nas subtrações, se 7 − 2 é 5, então 7 − 5 é 2.&lt;/p&gt;",
    "feedback": "&lt;p&gt;Como {{Q2}} é o resultado da subtração de um número de {{T1}}, para obter o sustraendo é preciso resolver este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
    "seed": {
        "parameters": [
            {
                "name": "Q1",
                "label": null,
                "min": 100,
                "max": 200,
                "step": 1
            },
            {
                "name": "Q2",
                "label": null,
                "min": 20,
                "max": 200,
                "step": 1
            },
            {
                "name": "Q3",
                "label": null,
                "min": 10,
                "max": 90,
                "step": 10
            },
            {
                "name": "Q4",
                "label": null,
                "min": 10,
                "max": 90,
                "step": 10
            },
            {
                "name": "Q5",
                "label": null,
                "min": 10,
                "max": 90,
                "step": 10
            },
            {
                "name": "Q6",
                "label": null,
                "min": 10,
                "max": 90,
                "step": 10
            }
        ],
        "calculated": [
            {
                "name": "T1",
                "label": "{{function}}",
                "function": "{{Q1}}+{{Q2}}",
                "incorrect": true
            },
            {
                "name": "A1",
                "label": "{{function}}",
                "function": "{{Q1}}"
            },
            {
                "name": "A2",
                "label": "{{function}}",
                "function": "{{Q1}}+{{Q3}}",
                "incorrect": true
            },
            {
                "name": "A3",
                "label": "{{function}}",
                "function": "{{Q1}}-{{Q4}}",
                "incorrect": true
            },
            {
                "name": "A4",
                "label": "{{function}}",
                "function": "{{Q1}}+{{Q5}}",
                "incorrect": true
            },
            {
                "name": "A5",
                "label": "{{function}}",
                "function": "{{Q1}}-{{Q6}}",
                "incorrect": true
            }
        ],
        "uniques": true
    },
    "algorithm": {
        "name": "trueFalse",
        "template": "Multiple choice – standard",
        "params": {
            "countCorrect": 1,
            "countIncorrect": 2,
            "showCheckIcon": false,
            "columns": 3
        }
    }
}</v>
      </c>
      <c r="AA105" s="11" t="s">
        <v>544</v>
      </c>
      <c r="AB105" s="14" t="str">
        <f t="shared" si="2"/>
        <v>M4-NyO-10a-I-1</v>
      </c>
      <c r="AC105" s="14" t="str">
        <f t="shared" si="3"/>
        <v>M4-NyO-10a-I-1-BR</v>
      </c>
      <c r="AD105" s="7" t="s">
        <v>261</v>
      </c>
      <c r="AE105" s="16"/>
      <c r="AF105" s="16" t="s">
        <v>46</v>
      </c>
      <c r="AG105" s="7" t="s">
        <v>47</v>
      </c>
    </row>
    <row r="106" ht="75.0" customHeight="1">
      <c r="A106" s="9" t="s">
        <v>537</v>
      </c>
      <c r="B106" s="12" t="s">
        <v>538</v>
      </c>
      <c r="C106" s="9" t="s">
        <v>34</v>
      </c>
      <c r="D106" s="10" t="s">
        <v>35</v>
      </c>
      <c r="E106" s="9"/>
      <c r="F106" s="11" t="s">
        <v>545</v>
      </c>
      <c r="G106" s="24"/>
      <c r="H106" s="12"/>
      <c r="I106" s="19" t="s">
        <v>84</v>
      </c>
      <c r="J106" s="9" t="s">
        <v>391</v>
      </c>
      <c r="K106" s="12" t="s">
        <v>540</v>
      </c>
      <c r="L106" s="12" t="s">
        <v>546</v>
      </c>
      <c r="M106" s="9" t="s">
        <v>41</v>
      </c>
      <c r="N106" s="24" t="s">
        <v>547</v>
      </c>
      <c r="O106" s="24" t="s">
        <v>548</v>
      </c>
      <c r="P106" s="24"/>
      <c r="Q106" s="16"/>
      <c r="R106" s="23"/>
      <c r="S106" s="23"/>
      <c r="T106" s="21"/>
      <c r="U106" s="21"/>
      <c r="V106" s="23"/>
      <c r="W106" s="21"/>
      <c r="X106" s="16"/>
      <c r="Y106" s="9" t="s">
        <v>44</v>
      </c>
      <c r="Z106" s="13" t="str">
        <f t="shared" si="1"/>
        <v>{
    "id": "M4-NyO-10a-I-2-BR",
    "stimulus": "&lt;p&gt;Selecione o termo que falta nesta subtração.&lt;/p&gt;&lt;p style=\"text-align: center\"&gt;... − {{Q1}} = {{Q2}}&lt;/p&gt;",
    "hint": "&lt;p&gt;Adição e subtração são operações opostas. Ou seja, 6 − 4 é 2 da mesma forma que 4 + 2 é 6.&lt;/p&gt;",
    "feedback": "&lt;p&gt;Como {{Q2}} é o resultado da subtração de {{Q1}} de um número, para obter o minuendo é preciso resolver este cálculo:&lt;/p&gt;&lt;div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35%;\"&gt;{{Q1}}&lt;/span&gt;&lt;span class=\"lemo-graphie-label\" style=\"position: absolute; right: 30%; top: 8%;\"&gt;{{Q2}}&lt;/span&gt;&lt;/div&gt;&lt;/div&gt;&lt;/div&gt;",
    "seed": {
        "parameters": [
            {
                "name": "Q1",
                "label": null,
                "min": 20,
                "max": 200,
                "step": 1
            },
            {
                "name": "Q2",
                "label": null,
                "min": 20,
                "max": 200,
                "step": 1
            },
            {
                "name": "Q3",
                "label": null,
                "min": 10,
                "max": 90,
                "step": 10
            },
            {
                "name": "Q4",
                "label": null,
                "min": 10,
                "max": 90,
                "step": 10
            },
            {
                "name": "Q5",
                "label": null,
                "min": 10,
                "max": 90,
                "step": 10
            },
            {
                "name": "Q6",
                "label": null,
                "min": 10,
                "max": 90,
                "step": 10
            }
        ],
        "calculated": [
            {
                "name": "A1",
                "label": "{{function}}",
                "function": "{{Q1}}+{{Q2}}"
            },
            {
                "name": "A2",
                "label": "{{function}}",
                "function": "{{Q1}}+{{Q2}}+{{Q3}}",
                "incorrect": true
            },
            {
                "name": "A3",
                "label": "{{function}}",
                "function": "{{Q1}}+{{Q2}}-{{Q4}}",
                "incorrect": true
            },
            {
                "name": "A4",
                "label": "{{function}}",
                "function": "{{Q1}}+{{Q2}}+{{Q5}}",
                "incorrect": true
            },
            {
                "name": "A5",
                "label": "{{function}}",
                "function": "{{Q1}}+{{Q2}}-{{Q6}}",
                "incorrect": true
            }
        ],
        "uniques": true
    },
    "algorithm": {
        "name": "trueFalse",
        "template": "Multiple choice – standard",
        "params": {
            "countCorrect": 1,
            "countIncorrect": 2,
            "showCheckIcon": false,
            "columns": 3
        }
    }
}</v>
      </c>
      <c r="AA106" s="11" t="s">
        <v>549</v>
      </c>
      <c r="AB106" s="14" t="str">
        <f t="shared" si="2"/>
        <v>M4-NyO-10a-I-2</v>
      </c>
      <c r="AC106" s="14" t="str">
        <f t="shared" si="3"/>
        <v>M4-NyO-10a-I-2-BR</v>
      </c>
      <c r="AD106" s="7" t="s">
        <v>261</v>
      </c>
      <c r="AE106" s="16"/>
      <c r="AF106" s="16" t="s">
        <v>46</v>
      </c>
      <c r="AG106" s="7" t="s">
        <v>47</v>
      </c>
    </row>
    <row r="107" ht="75.0" customHeight="1">
      <c r="A107" s="9" t="s">
        <v>537</v>
      </c>
      <c r="B107" s="12" t="s">
        <v>538</v>
      </c>
      <c r="C107" s="9" t="s">
        <v>48</v>
      </c>
      <c r="D107" s="10" t="s">
        <v>35</v>
      </c>
      <c r="E107" s="9"/>
      <c r="F107" s="12" t="s">
        <v>550</v>
      </c>
      <c r="G107" s="12" t="s">
        <v>551</v>
      </c>
      <c r="H107" s="12"/>
      <c r="I107" s="9" t="s">
        <v>37</v>
      </c>
      <c r="J107" s="9" t="s">
        <v>92</v>
      </c>
      <c r="K107" s="12" t="s">
        <v>552</v>
      </c>
      <c r="L107" s="12" t="s">
        <v>553</v>
      </c>
      <c r="M107" s="9" t="s">
        <v>41</v>
      </c>
      <c r="N107" s="12" t="s">
        <v>554</v>
      </c>
      <c r="O107" s="12" t="s">
        <v>543</v>
      </c>
      <c r="P107" s="23"/>
      <c r="Q107" s="16"/>
      <c r="R107" s="23"/>
      <c r="S107" s="23"/>
      <c r="T107" s="23"/>
      <c r="U107" s="23"/>
      <c r="V107" s="23"/>
      <c r="W107" s="23"/>
      <c r="X107" s="16"/>
      <c r="Y107" s="9" t="s">
        <v>44</v>
      </c>
      <c r="Z107" s="13" t="str">
        <f t="shared" si="1"/>
        <v>{"id":"M4-NyO-10a-E-1-BR","stimulus":"&lt;p&gt;Complete a seguinte subtração.&lt;/p&gt;","template":"&lt;p style=\"text-align: center\"&gt;{{T1}} − {{response}} = {{Q2}}&lt;/p&gt;","hint":"&lt;p&gt;Na subtração, se 8 − 3 é 5, então 8 − 5 é 3.&lt;/p&gt;","feedback":"&lt;p&gt;Como {{Q2}} é o resultado da subtração de um número de {{T1}}, para obter o subtraendo deve-se resolver este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seed":{"parameters":[{"name":"Q1","label":null,"min":20,"max":200,"step":1},{"name":"Q2","label":null,"min":20,"max":200,"step":1}],"calculated":[{"name":"T1","label":"{{function}}","function":"{{Q1}}+{{Q2}}","temp":true},{"name":"A1","label":"{{function}}","function":"{{Q1}}"}],"uniques":true},"algorithm":{"name":"calculateOperation","params":{"method":"equivLiteral","keyboard":"NUMERICAL"}}}</v>
      </c>
      <c r="AA107" s="11" t="s">
        <v>555</v>
      </c>
      <c r="AB107" s="14" t="str">
        <f t="shared" si="2"/>
        <v>M4-NyO-10a-E-1</v>
      </c>
      <c r="AC107" s="14" t="str">
        <f t="shared" si="3"/>
        <v>M4-NyO-10a-E-1-BR</v>
      </c>
      <c r="AD107" s="7" t="s">
        <v>261</v>
      </c>
      <c r="AE107" s="16"/>
      <c r="AF107" s="16" t="s">
        <v>46</v>
      </c>
      <c r="AG107" s="7" t="s">
        <v>47</v>
      </c>
    </row>
    <row r="108" ht="75.0" customHeight="1">
      <c r="A108" s="9" t="s">
        <v>537</v>
      </c>
      <c r="B108" s="12" t="s">
        <v>538</v>
      </c>
      <c r="C108" s="9" t="s">
        <v>48</v>
      </c>
      <c r="D108" s="10" t="s">
        <v>35</v>
      </c>
      <c r="E108" s="9"/>
      <c r="F108" s="12" t="s">
        <v>550</v>
      </c>
      <c r="G108" s="12" t="s">
        <v>556</v>
      </c>
      <c r="H108" s="12"/>
      <c r="I108" s="9" t="s">
        <v>37</v>
      </c>
      <c r="J108" s="9" t="s">
        <v>92</v>
      </c>
      <c r="K108" s="12" t="s">
        <v>552</v>
      </c>
      <c r="L108" s="12" t="s">
        <v>557</v>
      </c>
      <c r="M108" s="9" t="s">
        <v>41</v>
      </c>
      <c r="N108" s="11" t="s">
        <v>558</v>
      </c>
      <c r="O108" s="12" t="s">
        <v>548</v>
      </c>
      <c r="P108" s="23"/>
      <c r="Q108" s="16"/>
      <c r="R108" s="23"/>
      <c r="S108" s="23"/>
      <c r="T108" s="23"/>
      <c r="U108" s="23"/>
      <c r="V108" s="23"/>
      <c r="W108" s="23"/>
      <c r="X108" s="16"/>
      <c r="Y108" s="9" t="s">
        <v>44</v>
      </c>
      <c r="Z108" s="13" t="str">
        <f t="shared" si="1"/>
        <v>{"id":"M4-NyO-10a-E-2-BR","stimulus":"&lt;p&gt;Complete a seguinte subtração.&lt;/p&gt;","template":"&lt;p style=\"text-align: center\"&gt;{{response}} − {{Q1}} = {{Q2}}&lt;/p&gt;","hint":"&lt;p&gt;Adição e subtração são operações opostas. Ou seja, 6 − 2 é 4 da mesma forma que 4 + 2 é 6.&lt;/p&gt;","feedback":"&lt;p&gt;Como {{Q2}} é o resultado da subtração de {{Q1}} de um número, para obter o minuendo deve-se resolver este cálculo:&lt;/p&gt;&lt;div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35%;\"&gt;{{Q1}}&lt;/span&gt;&lt;span class=\"lemo-graphie-label\" style=\"position: absolute; right: 30%; top: 8%;\"&gt;{{Q2}}&lt;/span&gt;&lt;/div&gt;&lt;/div&gt;&lt;/div&gt;","seed":{"parameters":[{"name":"Q1","label":null,"min":20,"max":200,"step":1},{"name":"Q2","label":null,"min":20,"max":200,"step":1}],"calculated":[{"name":"A1","label":"{{function}}","function":"{{Q1}}+{{Q2}}"}],"uniques":true},"algorithm":{"name":"calculateOperation","params":{"method":"equivLiteral","keyboard":"NUMERICAL"}}}</v>
      </c>
      <c r="AA108" s="11" t="s">
        <v>559</v>
      </c>
      <c r="AB108" s="14" t="str">
        <f t="shared" si="2"/>
        <v>M4-NyO-10a-E-2</v>
      </c>
      <c r="AC108" s="14" t="str">
        <f t="shared" si="3"/>
        <v>M4-NyO-10a-E-2-BR</v>
      </c>
      <c r="AD108" s="7" t="s">
        <v>261</v>
      </c>
      <c r="AE108" s="16"/>
      <c r="AF108" s="16" t="s">
        <v>46</v>
      </c>
      <c r="AG108" s="7" t="s">
        <v>47</v>
      </c>
    </row>
    <row r="109" ht="75.0" customHeight="1">
      <c r="A109" s="9" t="s">
        <v>537</v>
      </c>
      <c r="B109" s="12" t="s">
        <v>538</v>
      </c>
      <c r="C109" s="9" t="s">
        <v>67</v>
      </c>
      <c r="D109" s="10" t="s">
        <v>35</v>
      </c>
      <c r="E109" s="9"/>
      <c r="F109" s="11" t="s">
        <v>560</v>
      </c>
      <c r="G109" s="12" t="s">
        <v>561</v>
      </c>
      <c r="H109" s="9" t="s">
        <v>562</v>
      </c>
      <c r="I109" s="9" t="s">
        <v>84</v>
      </c>
      <c r="J109" s="9" t="s">
        <v>92</v>
      </c>
      <c r="K109" s="12" t="s">
        <v>563</v>
      </c>
      <c r="L109" s="12" t="s">
        <v>564</v>
      </c>
      <c r="M109" s="9" t="s">
        <v>367</v>
      </c>
      <c r="N109" s="22"/>
      <c r="O109" s="22"/>
      <c r="P109" s="23"/>
      <c r="Q109" s="16"/>
      <c r="R109" s="23"/>
      <c r="S109" s="11" t="s">
        <v>565</v>
      </c>
      <c r="T109" s="11" t="s">
        <v>566</v>
      </c>
      <c r="U109" s="24" t="s">
        <v>567</v>
      </c>
      <c r="V109" s="11" t="s">
        <v>568</v>
      </c>
      <c r="W109" s="24" t="s">
        <v>569</v>
      </c>
      <c r="X109" s="16"/>
      <c r="Y109" s="9" t="s">
        <v>44</v>
      </c>
      <c r="Z109" s="13" t="str">
        <f t="shared" si="1"/>
        <v>{"id":"M4-NyO-10a-A-1-BR","seed":{"parameters":[{"name":"Q1","label":null,"min":100,"max":999,"step":1},{"name":"Q2","label":null,"min":100,"max":999,"step":1}],"uniques":true},"scaffolding":[{"id":"step-0","stimulus":"&lt;p&gt;Uma geada afetou um campo de {{T1}} tulipas. Depois de remover as flores danificadas, observou-se que {{Q1}} delas estão em boas condições. Quantas tulipas foram congeladas pela geada?&lt;/p&gt;","template":"&lt;p&gt;Foram congeladas {{response}} tulipas.&lt;/p&gt;","seed":{"calculated":[{"name":"T1","label":"{{function}}","function":"{{Q1}}+{{Q2}}","temp":true},{"name":"0-A1","label":"{{function}}","function":"{{Q2}}"}]},"algorithm":{"name":"calculateOperation","params":{"method":"equivLiteral","keyboard":"NUMERICAL"}}},{"id":"step-1","stimulus":"&lt;p&gt;Quantas tulipas havia no início do campo? E quantas ficaram em boas condições?&lt;/p&gt;","template":"&lt;p&gt;Havia {{response}} tulipas e {{response}} não ficaram danificadas.&lt;/p&gt;","seed":{"calculated":[{"name":"T1","label":"{{function}}","function":"{{Q1}}+{{Q2}}","temp":true},{"name":"1-A2","label":"{{function}}","function":"{{T1}}"},{"name":"1-A3","label":"{{function}}","function":"{{Q1}}"}]},"algorithm":{"name":"calculateOperation","params":{"method":"equivLiteral","keyboard":"NUMERICAL"}}},{"id":"step-2","stimulus":"&lt;p&gt;O que precisa ser calculado?&lt;/p&gt;","seed":{"calculated":[{"name":"2-A1","label":"&lt;p&gt;A quatidade de tulipas danificadas pela geada.&lt;/p&gt;"},{"name":"2-A2","label":"&lt;p&gt;A quantidade de tulipas que estavam no campo antes da geada.&lt;/p&gt;","incorrect":true},{"name":"2-A3","label":"&lt;p&gt;A quantidade de tulipas que não foram danificadas pela geada.&lt;/p&gt;","incorrect":true}]},"algorithm":{"name":"trueFalse","template":"Multiple choice – standard"}},{"id":"step-3","stimulus":"&lt;p&gt;Qual desses cálculos representa a situação do enunciado?&lt;/p&gt;","seed":{"calculated":[{"name":"T1","label":"{{function}}","function":"{{Q1}}+{{Q2}}","temp":true},{"name":"3-A1","label":"{{T1}} − ... = {{Q1}}"},{"name":"3-A2","label":"... − {{T1}} = {{Q1}}","incorrect":true},{"name":"3-A3","label":"{{Q1}} − {{T1}} = ...","incorrect":true}]},"algorithm":{"name":"trueFalse","template":"Multiple choice – standard"}},{"id":"step-4","stimulus":"&lt;p&gt;Como essa subtração pode ser reorganizada para obter o termo que falta?&lt;/p&gt;&lt;p style=\"text-align: center\"&gt;{{T1}} − ... = {{Q1}}&lt;/p&gt;","seed":{"calculated":[{"name":"T1","label":"{{function}}","function":"{{Q1}}+{{Q2}}","temp":true},{"name":"4-A1","label":"{{T1}} + {{Q1}} = ...","incorrect":true},{"name":"4-A2","label":"{{T1}} − {{Q1}} = ..."},{"name":"4-A3","label":"{{Q1}} − {{T1}} = ...","incorrect":true}]},"algorithm":{"name":"trueFalse","template":"Multiple choice – standard"}},{"id":"step-5","stimulus":"&lt;p&gt;Portanto, resolva a seguinte subtração para obter o número de tulipas perdidas.&lt;/p&gt;","template":"&lt;p style=\"text-align: center\"&gt;{{T1}} − {{Q1}} = {{response}}&lt;/p&gt;","seed":{"calculated":[{"name":"T1","label":"{{function}}","function":"{{Q1}}+{{Q2}}","temp":true},{"name":"5-A4","label":"{{function}}","function":"{{Q2}}"}]},"algorithm":{"name":"calculateOperation","params":{"method":"equivSymbolic","decimalPlaces":2,"keyboard":"NUMERICAL"}}}]}</v>
      </c>
      <c r="AA109" s="11" t="s">
        <v>570</v>
      </c>
      <c r="AB109" s="14" t="str">
        <f t="shared" si="2"/>
        <v>M4-NyO-10a-A-1</v>
      </c>
      <c r="AC109" s="14" t="str">
        <f t="shared" si="3"/>
        <v>M4-NyO-10a-A-1-BR</v>
      </c>
      <c r="AD109" s="7" t="s">
        <v>261</v>
      </c>
      <c r="AE109" s="16"/>
      <c r="AF109" s="16" t="s">
        <v>46</v>
      </c>
      <c r="AG109" s="7" t="s">
        <v>47</v>
      </c>
    </row>
    <row r="110" ht="75.0" customHeight="1">
      <c r="A110" s="9" t="s">
        <v>537</v>
      </c>
      <c r="B110" s="12" t="s">
        <v>538</v>
      </c>
      <c r="C110" s="9" t="s">
        <v>67</v>
      </c>
      <c r="D110" s="10" t="s">
        <v>35</v>
      </c>
      <c r="E110" s="9"/>
      <c r="F110" s="11" t="s">
        <v>571</v>
      </c>
      <c r="G110" s="11" t="s">
        <v>572</v>
      </c>
      <c r="H110" s="12"/>
      <c r="I110" s="9" t="s">
        <v>84</v>
      </c>
      <c r="J110" s="9" t="s">
        <v>92</v>
      </c>
      <c r="K110" s="12" t="s">
        <v>573</v>
      </c>
      <c r="L110" s="11" t="s">
        <v>557</v>
      </c>
      <c r="M110" s="9" t="s">
        <v>367</v>
      </c>
      <c r="N110" s="22"/>
      <c r="O110" s="22"/>
      <c r="P110" s="23"/>
      <c r="Q110" s="16"/>
      <c r="R110" s="21"/>
      <c r="S110" s="11" t="s">
        <v>574</v>
      </c>
      <c r="T110" s="11" t="s">
        <v>575</v>
      </c>
      <c r="U110" s="12" t="s">
        <v>576</v>
      </c>
      <c r="V110" s="11" t="s">
        <v>577</v>
      </c>
      <c r="W110" s="12" t="s">
        <v>578</v>
      </c>
      <c r="X110" s="16"/>
      <c r="Y110" s="9" t="s">
        <v>44</v>
      </c>
      <c r="Z110" s="13" t="str">
        <f t="shared" si="1"/>
        <v>{"id":"M4-NyO-10a-A-2-BR","seed":{"parameters":[{"name":"Q1","label":null,"min":1000,"max":4000,"step":1},{"name":"Q2","label":null,"min":1000,"max":4000,"step":1}],"uniques":true},"scaffolding":[{"id":"step-0","stimulus":"&lt;p&gt;Antes do segundo tempo de uma partida de futebol, {{Q1}} torcedores deixaram o estádio. Se {{Q2}} torcedores permaneceram até o final, quantos havia no início da partida?&lt;/p&gt;","template":"&lt;p&gt;Havia {{response}} torcedores.&lt;/p&gt;","seed":{"calculated":[{"name":"0-A1","label":"{{function}}","function":"{{Q1}}+{{Q2}}"}]},"algorithm":{"name":"calculateOperation","params":{"method":"equivLiteral","keyboard":"NUMERICAL"}}},{"id":"step-1","stimulus":"&lt;p&gt;Quantos torcedores deixaram o estádio antes do segundo tempo? E quantos ficaram?&lt;/p&gt;","template":"&lt;p&gt;Saíram {{response}} torcedores e ficaram {{response}} até o final.&lt;/p&gt;","seed":{"calculated":[{"name":"1-A2","label":"{{function}}","function":"{{Q1}}"},{"name":"1-A3","label":"{{function}}","function":"{{Q2}}"}]},"algorithm":{"name":"calculateOperation","params":{"method":"equivLiteral","keyboard":"NUMERICAL"}}},{"id":"step-2","stimulus":"&lt;p&gt;O que precisa ser calculado?&lt;/p&gt;","seed":{"calculated":[{"name":"2-A1","label":"&lt;p&gt;O número de espectadores no final do jogo.&lt;/p&gt;","incorrect":true},{"name":"2-A2","label":"&lt;p&gt;O número de espectadores no início da partida.&lt;/p&gt;"},{"name":"2-A3","label":"&lt;p&gt;O número de espectadores na metade do jogo.&lt;/p&gt;","incorrect":true}]},"algorithm":{"name":"trueFalse","template":"Multiple choice – standard"}},{"id":"step-3","stimulus":"&lt;p&gt;Qual desses cálculos representa a situação do enunciado?&lt;/p&gt;","seed":{"calculated":[{"name":"3-A1","label":"... − {{Q1}} = {{Q2}}"},{"name":"3-A2","label":"{{Q1}} − ... = {{Q2}}","incorrect":true},{"name":"3-A3","label":"{{Q1}} − {{Q2}} = ...","incorrect":true}]},"algorithm":{"name":"trueFalse","template":"Multiple choice – standard"}},{"id":"step-4","stimulus":"&lt;p&gt;Como essa subtração pode ser reorganizada para obter o termo que falta?&lt;/p&gt;&lt;p style=\"text-align: center\"&gt;... − {{Q1}} = {{Q2}}&lt;/p&gt;","seed":{"calculated":[{"name":"4-A1","label":"{{Q2}} + {{Q1}} = ..."},{"name":"4-A2","label":"{{Q1}} − {{Q2}} = ...","incorrect":true},{"name":"4-A3","label":"{{Q2}} − {{Q1}} = ...","incorrect":true}]},"algorithm":{"name":"trueFalse","template":"Multiple choice – standard"}},{"id":"step-5","stimulus":"&lt;p&gt;Portanto, resolva o seguinte cálculo para obter o número de espectadores no início do jogo.&lt;/p&gt;","template":"&lt;p style=\"text-align: center\"&gt;{{Q1}} + {{Q2}} = {{response}}&lt;/p&gt;","seed":{"calculated":[{"name":"5-A4","label":"{{function}}","function":"{{Q1}}+{{Q2}}"}]},"algorithm":{"name":"calculateOperation","params":{"method":"equivSymbolic","decimalPlaces":2,"keyboard":"NUMERICAL"}}}]}</v>
      </c>
      <c r="AA110" s="11" t="s">
        <v>579</v>
      </c>
      <c r="AB110" s="14" t="str">
        <f t="shared" si="2"/>
        <v>M4-NyO-10a-A-2</v>
      </c>
      <c r="AC110" s="14" t="str">
        <f t="shared" si="3"/>
        <v>M4-NyO-10a-A-2-BR</v>
      </c>
      <c r="AD110" s="7" t="s">
        <v>261</v>
      </c>
      <c r="AE110" s="16"/>
      <c r="AF110" s="16" t="s">
        <v>46</v>
      </c>
      <c r="AG110" s="7" t="s">
        <v>47</v>
      </c>
    </row>
    <row r="111" ht="75.0" customHeight="1">
      <c r="A111" s="9" t="s">
        <v>537</v>
      </c>
      <c r="B111" s="12" t="s">
        <v>538</v>
      </c>
      <c r="C111" s="9" t="s">
        <v>67</v>
      </c>
      <c r="D111" s="10" t="s">
        <v>35</v>
      </c>
      <c r="E111" s="9"/>
      <c r="F111" s="11" t="s">
        <v>580</v>
      </c>
      <c r="G111" s="11" t="s">
        <v>581</v>
      </c>
      <c r="H111" s="8"/>
      <c r="I111" s="9" t="s">
        <v>84</v>
      </c>
      <c r="J111" s="9" t="s">
        <v>92</v>
      </c>
      <c r="K111" s="12" t="s">
        <v>582</v>
      </c>
      <c r="L111" s="11" t="s">
        <v>557</v>
      </c>
      <c r="M111" s="9" t="s">
        <v>367</v>
      </c>
      <c r="N111" s="22"/>
      <c r="O111" s="23"/>
      <c r="P111" s="23"/>
      <c r="Q111" s="16"/>
      <c r="R111" s="21"/>
      <c r="S111" s="11" t="s">
        <v>583</v>
      </c>
      <c r="T111" s="11" t="s">
        <v>584</v>
      </c>
      <c r="U111" s="12" t="s">
        <v>576</v>
      </c>
      <c r="V111" s="11" t="s">
        <v>577</v>
      </c>
      <c r="W111" s="12" t="s">
        <v>585</v>
      </c>
      <c r="X111" s="16"/>
      <c r="Y111" s="9" t="s">
        <v>44</v>
      </c>
      <c r="Z111" s="13" t="str">
        <f t="shared" si="1"/>
        <v>{"id":"M4-NyO-10a-A-3-BR","seed":{"parameters":[{"name":"Q1","label":null,"min":100,"max":999,"step":1},{"name":"Q2","label":null,"min":100,"max":999,"step":1}],"uniques":true},"scaffolding":[{"id":"step-0","stimulus":"&lt;p&gt;Marcos está distribuindo panfletos na rua há vários dias. Da quantidade de panfletos que ele recebeu inicialmente, ele já entregou {{Q1}} e restam {{Q2}} panfletos para serem entregues. Quantos panfletos Marcos recebeu para distribuir?&lt;/p&gt;","template":"&lt;p&gt;Ele recebeu {{response}} panfletos.&lt;/p&gt;","seed":{"calculated":[{"name":"0-A1","label":"{{function}}","function":"{{Q1}}+{{Q2}}"}]},"algorithm":{"name":"calculateOperation","params":{"method":"equivLiteral","keyboard":"NUMERICAL"}}},{"id":"step-1","stimulus":"&lt;p&gt;Quantos folhetos Marcos distribuiu? E quantos ainda restam para distribuir?&lt;/p&gt;","template":"&lt;p&gt;Ele distribuiu {{response}} panfletos e ainda restam {{response}} sobrando.&lt;/p&gt;","seed":{"calculated":[{"name":"1-A2","label":"{{function}}","function":"{{Q1}}"},{"name":"1-A3","label":"{{function}}","function":"{{Q2}}"}]},"algorithm":{"name":"calculateOperation","params":{"method":"equivLiteral","keyboard":"NUMERICAL"}}},{"id":"step-2","stimulus":"&lt;p&gt;O que precisa ser calculado?&lt;/p&gt;","seed":{"calculated":[{"name":"2-A1","label":"&lt;p&gt;O número de folhetos que Marcos tinha no início.&lt;/p&gt;"},{"name":"2-A2","label":"&lt;p&gt;O número de panfletos que Marcos já distribuiu.&lt;/p&gt;","incorrect":true},{"name":"2-A3","label":"&lt;p&gt;O número de panfletos que faltam para Marcos distribuir.&lt;/p&gt;","incorrect":true}]},"algorithm":{"name":"trueFalse","template":"Multiple choice – standard"}},{"id":"step-3","stimulus":"&lt;p&gt;Qual desses cálculos representa a situação do enunciado?&lt;/p&gt;","seed":{"calculated":[{"name":"3-A1","label":"... − {{Q1}} = {{Q2}}"},{"name":"3-A2","label":"{{Q1}} − ... = {{Q2}}","incorrect":true},{"name":"3-A3","label":"{{Q1}} − {{Q2}} = ...","incorrect":true}]},"algorithm":{"name":"trueFalse","template":"Multiple choice – standard"}},{"id":"step-4","stimulus":"&lt;p&gt;Como essa subtração pode ser reorganizada para obter o termo que falta?&lt;/p&gt;&lt;p style=\"text-align: center\"&gt;... − {{Q1}} = {{Q2}}&lt;/p&gt;","seed":{"calculated":[{"name":"4-A1","label":"{{Q2}} + {{Q1}} = ..."},{"name":"4-A2","label":"{{Q1}} − {{Q2}} = ...","incorrect":true},{"name":"4-A3","label":"{{Q2}} − {{Q1}} = ...","incorrect":true}]},"algorithm":{"name":"trueFalse","template":"Multiple choice – standard"}},{"id":"step-5","stimulus":"&lt;p&gt;Portanto, resolva o seguinte cálculo para obter o número de panfletos que Marcos recebeu no início.&lt;/p&gt;","template":"&lt;p style=\"text-align: center\"&gt;{{Q1}} + {{Q2}} = {{response}}&lt;/p&gt;","seed":{"calculated":[{"name":"5-A4","label":"{{function}}","function":"{{Q1}}+{{Q2}}"}]},"algorithm":{"name":"calculateOperation","params":{"method":"equivSymbolic","decimalPlaces":2,"keyboard":"NUMERICAL"}}}]}</v>
      </c>
      <c r="AA111" s="11" t="s">
        <v>586</v>
      </c>
      <c r="AB111" s="14" t="str">
        <f t="shared" si="2"/>
        <v>M4-NyO-10a-A-3</v>
      </c>
      <c r="AC111" s="14" t="str">
        <f t="shared" si="3"/>
        <v>M4-NyO-10a-A-3-BR</v>
      </c>
      <c r="AD111" s="7" t="s">
        <v>261</v>
      </c>
      <c r="AE111" s="16"/>
      <c r="AF111" s="16" t="s">
        <v>46</v>
      </c>
      <c r="AG111" s="7" t="s">
        <v>47</v>
      </c>
    </row>
    <row r="112" ht="75.0" customHeight="1">
      <c r="A112" s="9" t="s">
        <v>587</v>
      </c>
      <c r="B112" s="37" t="s">
        <v>588</v>
      </c>
      <c r="C112" s="9" t="s">
        <v>34</v>
      </c>
      <c r="D112" s="10" t="s">
        <v>35</v>
      </c>
      <c r="E112" s="9"/>
      <c r="F112" s="12" t="s">
        <v>589</v>
      </c>
      <c r="G112" s="12" t="s">
        <v>590</v>
      </c>
      <c r="H112" s="12"/>
      <c r="I112" s="9" t="s">
        <v>84</v>
      </c>
      <c r="J112" s="9" t="s">
        <v>591</v>
      </c>
      <c r="K112" s="11" t="s">
        <v>592</v>
      </c>
      <c r="L112" s="11" t="s">
        <v>593</v>
      </c>
      <c r="M112" s="9" t="s">
        <v>41</v>
      </c>
      <c r="N112" s="12" t="s">
        <v>594</v>
      </c>
      <c r="O112" s="24" t="s">
        <v>595</v>
      </c>
      <c r="P112" s="24"/>
      <c r="Q112" s="16"/>
      <c r="R112" s="21"/>
      <c r="S112" s="21"/>
      <c r="T112" s="21"/>
      <c r="U112" s="23"/>
      <c r="V112" s="21"/>
      <c r="W112" s="21"/>
      <c r="X112" s="16"/>
      <c r="Y112" s="9" t="s">
        <v>44</v>
      </c>
      <c r="Z112" s="13" t="str">
        <f t="shared" si="1"/>
        <v>{"id":"M4-NyO-11a-I-1-BR","stimulus":"&lt;p&gt;Arraste a solução correta.&lt;/p&gt;","template":"&lt;p style=\"text-align: center\"&gt;{{T1}} − ({{Q4}} + {{Q5}}) = {{response}}&lt;/p&gt;","hint":"&lt;p&gt;Nestas operações combinadas, devem ser resolvidas primeiro as operações entre parênteses e depois as adições e subtrações.&lt;/p&gt;","feedback":"&lt;p&gt;Em operações combinadas, devem ser resolvidos primeiro os parênteses e depois as adições e subtrações.&lt;/p&gt;&lt;p style=\"text-align: center\"&gt;{{T1}} − ({{Q4}} + {{Q5}}) = {{T1}} − {{T2}} = {{Q1}}&lt;/p&gt;","seed":{"parameters":[{"name":"Q1","label":null,"min":10,"max":30,"step":1},{"name":"Q2","label":null,"min":10,"max":30,"step":1},{"name":"Q3","label":null,"min":10,"max":30,"step":1},{"name":"Q4","label":null,"min":50,"max":100,"step":1},{"name":"Q5","label":null,"min":20,"max":50,"step":1}],"calculated":[{"name":"T1","label":"{{function}}","function":"{{Q1}}+{{Q5}}+{{Q4}}","temp":true},{"name":"T2","label":"{{function}}","function":"{{Q4}}+{{Q5}}","temp":true},{"name":"A1","label":"{{function}}","function":"{{Q1}}"},{"name":"A2","label":"{{function}}","function":"{{Q2}}","incorrect":true},{"name":"A3","label":"{{function}}","function":"{{Q3}}","incorrect":true}],"uniques":true},"algorithm":{"name":"calculateOperation","template":"Cloze with drag &amp; drop","params":{"keyboard":"INTERMEDIATE"}}}</v>
      </c>
      <c r="AA112" s="11" t="s">
        <v>596</v>
      </c>
      <c r="AB112" s="14" t="str">
        <f t="shared" si="2"/>
        <v>M4-NyO-11a-I-1</v>
      </c>
      <c r="AC112" s="14" t="str">
        <f t="shared" si="3"/>
        <v>M4-NyO-11a-I-1-BR</v>
      </c>
      <c r="AD112" s="7" t="s">
        <v>261</v>
      </c>
      <c r="AE112" s="16"/>
      <c r="AF112" s="16" t="s">
        <v>46</v>
      </c>
      <c r="AG112" s="16"/>
    </row>
    <row r="113" ht="75.0" customHeight="1">
      <c r="A113" s="9" t="s">
        <v>587</v>
      </c>
      <c r="B113" s="37" t="s">
        <v>588</v>
      </c>
      <c r="C113" s="9" t="s">
        <v>34</v>
      </c>
      <c r="D113" s="10" t="s">
        <v>35</v>
      </c>
      <c r="E113" s="9"/>
      <c r="F113" s="12" t="s">
        <v>589</v>
      </c>
      <c r="G113" s="12" t="s">
        <v>597</v>
      </c>
      <c r="H113" s="12"/>
      <c r="I113" s="9" t="s">
        <v>37</v>
      </c>
      <c r="J113" s="9" t="s">
        <v>591</v>
      </c>
      <c r="K113" s="12" t="s">
        <v>598</v>
      </c>
      <c r="L113" s="12" t="s">
        <v>599</v>
      </c>
      <c r="M113" s="9" t="s">
        <v>41</v>
      </c>
      <c r="N113" s="12" t="s">
        <v>594</v>
      </c>
      <c r="O113" s="24" t="s">
        <v>600</v>
      </c>
      <c r="P113" s="23"/>
      <c r="Q113" s="16"/>
      <c r="R113" s="21"/>
      <c r="S113" s="21"/>
      <c r="T113" s="21"/>
      <c r="U113" s="23"/>
      <c r="V113" s="21"/>
      <c r="W113" s="21"/>
      <c r="X113" s="16"/>
      <c r="Y113" s="9" t="s">
        <v>44</v>
      </c>
      <c r="Z113" s="13" t="str">
        <f t="shared" si="1"/>
        <v>{"id":"M4-NyO-11a-I-2-BR","stimulus":"&lt;p&gt;Arraste a solução correta.&lt;/p&gt;","template":"&lt;p style=\"text-align: center\"&gt;({{T1}} + {{Q4}}) − {{Q5}} = {{response}}&lt;/p&gt;","hint":"&lt;p&gt;Em operações combinadas, devem ser resolvidos primeiro os parênteses e depois as adições e subtrações.&lt;/p&gt;","feedback":"&lt;p&gt;Em operações combinadas, devem ser resolvidos primeiro os parênteses e depois as adições e subtrações.&lt;/p&gt;&lt;p style=\"text-align: center\"&gt;({{T1}} + {{Q4}}) − {{Q5}} = {{T2}} − {{Q5}} = {{Q1}}&lt;/p&gt;","seed":{"parameters":[{"name":"Q1","label":null,"min":20,"max":50,"step":1},{"name":"Q2","label":null,"min":20,"max":50,"step":1},{"name":"Q3","label":null,"min":20,"max":50,"step":1},{"name":"Q4","label":null,"min":10,"max":50,"step":1},{"name":"Q5","label":null,"min":50,"max":100,"step":1}],"calculated":[{"name":"T1","label":"{{function}}","function":"{{Q1}}+{{Q5}}-{{Q4}}","temp":true},{"name":"T2","label":"{{function}}","function":"{{Q1}}+{{Q5}}","temp":true},{"name":"A1","label":"{{function}}","function":"{{Q1}}"},{"name":"A2","label":"{{function}}","function":"{{Q2}}","incorrect":true},{"name":"A3","label":"{{function}}","function":"{{Q3}}","incorrect":true}],"uniques":true},"algorithm":{"name":"calculateOperation","template":"Cloze with drag &amp; drop","params":{"keyboard":"INTERMEDIATE"}}}</v>
      </c>
      <c r="AA113" s="11" t="s">
        <v>601</v>
      </c>
      <c r="AB113" s="14" t="str">
        <f t="shared" si="2"/>
        <v>M4-NyO-11a-I-2</v>
      </c>
      <c r="AC113" s="14" t="str">
        <f t="shared" si="3"/>
        <v>M4-NyO-11a-I-2-BR</v>
      </c>
      <c r="AD113" s="7" t="s">
        <v>261</v>
      </c>
      <c r="AE113" s="16"/>
      <c r="AF113" s="16" t="s">
        <v>46</v>
      </c>
      <c r="AG113" s="16"/>
    </row>
    <row r="114" ht="75.0" customHeight="1">
      <c r="A114" s="9" t="s">
        <v>587</v>
      </c>
      <c r="B114" s="37" t="s">
        <v>588</v>
      </c>
      <c r="C114" s="9" t="s">
        <v>34</v>
      </c>
      <c r="D114" s="10" t="s">
        <v>35</v>
      </c>
      <c r="E114" s="9"/>
      <c r="F114" s="12" t="s">
        <v>589</v>
      </c>
      <c r="G114" s="12" t="s">
        <v>602</v>
      </c>
      <c r="H114" s="12"/>
      <c r="I114" s="9" t="s">
        <v>37</v>
      </c>
      <c r="J114" s="9" t="s">
        <v>591</v>
      </c>
      <c r="K114" s="12" t="s">
        <v>603</v>
      </c>
      <c r="L114" s="12" t="s">
        <v>604</v>
      </c>
      <c r="M114" s="9" t="s">
        <v>41</v>
      </c>
      <c r="N114" s="12" t="s">
        <v>594</v>
      </c>
      <c r="O114" s="24" t="s">
        <v>605</v>
      </c>
      <c r="P114" s="23"/>
      <c r="Q114" s="16"/>
      <c r="R114" s="21"/>
      <c r="S114" s="21"/>
      <c r="T114" s="21"/>
      <c r="U114" s="23"/>
      <c r="V114" s="21"/>
      <c r="W114" s="21"/>
      <c r="X114" s="16"/>
      <c r="Y114" s="9" t="s">
        <v>44</v>
      </c>
      <c r="Z114" s="13" t="str">
        <f t="shared" si="1"/>
        <v>{"id":"M4-NyO-11a-I-3-BR","stimulus":"&lt;p&gt;Arraste a solução correta.&lt;/p&gt;","template":"&lt;p style=\"text-align: center\"&gt;({{T1}} − {{Q4}}) + {{Q5}} = {{response}}&lt;/p&gt;","hint":"&lt;p&gt;Em operações combinadas, devem ser resolvidos primeiro os parênteses e depois as adições e subtrações.&lt;/p&gt;","feedback":"&lt;p&gt;Em operações combinadas, devem ser resolvidos primeiro os parênteses e depois as adições e subtrações.&lt;/p&gt;&lt;p style=\"text-align: center\"&gt;({{T1}} − {{Q4}}) + {{Q5}} = {{T2}} + {{Q5}} = {{Q1}}&lt;/p&gt;","seed":{"parameters":[{"name":"Q1","label":null,"min":50,"max":100,"step":1},{"name":"Q2","label":null,"min":50,"max":100,"step":1},{"name":"Q3","label":null,"min":50,"max":100,"step":1},{"name":"Q4","label":null,"min":10,"max":50,"step":1},{"name":"Q5","label":null,"min":10,"max":50,"step":1}],"calculated":[{"name":"T1","label":"{{function}}","function":"{{Q1}}+{{Q4}}-{{Q5}}","temp":true},{"name":"T2","label":"{{function}}","function":"{{Q1}}-{{Q5}}","temp":true},{"name":"A1","label":"{{function}}","function":"{{Q1}}"},{"name":"A2","label":"{{function}}","function":"{{Q2}}","incorrect":true},{"name":"A3","label":"{{function}}","function":"{{Q3}}","incorrect":true}],"uniques":true},"algorithm":{"name":"calculateOperation","template":"Cloze with drag &amp; drop","params":{"keyboard":"INTERMEDIATE"}}}</v>
      </c>
      <c r="AA114" s="11" t="s">
        <v>606</v>
      </c>
      <c r="AB114" s="14" t="str">
        <f t="shared" si="2"/>
        <v>M4-NyO-11a-I-3</v>
      </c>
      <c r="AC114" s="14" t="str">
        <f t="shared" si="3"/>
        <v>M4-NyO-11a-I-3-BR</v>
      </c>
      <c r="AD114" s="7" t="s">
        <v>261</v>
      </c>
      <c r="AE114" s="16"/>
      <c r="AF114" s="16" t="s">
        <v>46</v>
      </c>
      <c r="AG114" s="16"/>
    </row>
    <row r="115" ht="75.0" customHeight="1">
      <c r="A115" s="9" t="s">
        <v>587</v>
      </c>
      <c r="B115" s="37" t="s">
        <v>588</v>
      </c>
      <c r="C115" s="9" t="s">
        <v>48</v>
      </c>
      <c r="D115" s="10" t="s">
        <v>35</v>
      </c>
      <c r="E115" s="9"/>
      <c r="F115" s="12" t="s">
        <v>607</v>
      </c>
      <c r="G115" s="8" t="s">
        <v>608</v>
      </c>
      <c r="H115" s="8"/>
      <c r="I115" s="19"/>
      <c r="J115" s="19" t="s">
        <v>92</v>
      </c>
      <c r="K115" s="12" t="s">
        <v>609</v>
      </c>
      <c r="L115" s="12" t="s">
        <v>610</v>
      </c>
      <c r="M115" s="19" t="s">
        <v>41</v>
      </c>
      <c r="N115" s="12" t="s">
        <v>594</v>
      </c>
      <c r="O115" s="24" t="s">
        <v>611</v>
      </c>
      <c r="P115" s="23"/>
      <c r="Q115" s="16"/>
      <c r="R115" s="21"/>
      <c r="S115" s="21"/>
      <c r="T115" s="21"/>
      <c r="U115" s="23"/>
      <c r="V115" s="21"/>
      <c r="W115" s="21"/>
      <c r="X115" s="16"/>
      <c r="Y115" s="9" t="s">
        <v>44</v>
      </c>
      <c r="Z115" s="13" t="str">
        <f t="shared" si="1"/>
        <v>{"id":"M4-NyO-11a-E-1-BR","stimulus":"&lt;p&gt;Calcule o resultado desta operação.&lt;/p&gt;","template":"&lt;p style=\"text-align: center\"&gt;{{T1}} − ({{Q2}} − {{Q3}}) = {{response}}&lt;/p&gt;","hint":"&lt;p&gt;Em operações combinadas, devem ser resolvidos primeiro os parênteses e depois as adições e subtrações.&lt;/p&gt;","feedback":"&lt;p&gt;Em operações combinadas, devem ser resolvidos primeiro os parênteses e depois as adições e subtrações.&lt;/p&gt;&lt;p style=\"text-align: center\"&gt;{{T1}} − ({{Q2}} − {{Q3}}) = {{T1}} − {{T2}} = {{Q1}}&lt;/p&gt;","seed":{"parameters":[{"name":"Q1","label":null,"min":50,"max":100,"step":1},{"name":"Q2","label":null,"min":50,"max":100,"step":1},{"name":"Q3","label":null,"min":10,"max":50,"step":1}],"calculated":[{"name":"T1","label":"{{function}}","function":"{{Q1}}+{{Q2}}-{{Q3}}","temp":true},{"name":"T2","label":"{{function}}","function":"{{Q2}}-{{Q3}}","temp":true},{"name":"A1","label":"{{function}}","function":"{{Q1}}"}],"uniques":true},"algorithm":{"name":"calculateOperation","params":{"method":"equivLiteral","keyboard":"NUMERICAL"}}}</v>
      </c>
      <c r="AA115" s="11" t="s">
        <v>612</v>
      </c>
      <c r="AB115" s="14" t="str">
        <f t="shared" si="2"/>
        <v>M4-NyO-11a-E-1</v>
      </c>
      <c r="AC115" s="14" t="str">
        <f t="shared" si="3"/>
        <v>M4-NyO-11a-E-1-BR</v>
      </c>
      <c r="AD115" s="7" t="s">
        <v>261</v>
      </c>
      <c r="AE115" s="16"/>
      <c r="AF115" s="16" t="s">
        <v>46</v>
      </c>
      <c r="AG115" s="16"/>
    </row>
    <row r="116" ht="75.0" customHeight="1">
      <c r="A116" s="9" t="s">
        <v>587</v>
      </c>
      <c r="B116" s="37" t="s">
        <v>588</v>
      </c>
      <c r="C116" s="9" t="s">
        <v>48</v>
      </c>
      <c r="D116" s="10" t="s">
        <v>35</v>
      </c>
      <c r="E116" s="9"/>
      <c r="F116" s="12" t="s">
        <v>607</v>
      </c>
      <c r="G116" s="8" t="s">
        <v>613</v>
      </c>
      <c r="H116" s="8"/>
      <c r="I116" s="19"/>
      <c r="J116" s="19" t="s">
        <v>92</v>
      </c>
      <c r="K116" s="12" t="s">
        <v>614</v>
      </c>
      <c r="L116" s="12" t="s">
        <v>615</v>
      </c>
      <c r="M116" s="19" t="s">
        <v>41</v>
      </c>
      <c r="N116" s="12" t="s">
        <v>594</v>
      </c>
      <c r="O116" s="11" t="s">
        <v>616</v>
      </c>
      <c r="P116" s="23"/>
      <c r="Q116" s="16"/>
      <c r="R116" s="21"/>
      <c r="S116" s="21"/>
      <c r="T116" s="21"/>
      <c r="U116" s="23"/>
      <c r="V116" s="21"/>
      <c r="W116" s="21"/>
      <c r="X116" s="16"/>
      <c r="Y116" s="9" t="s">
        <v>44</v>
      </c>
      <c r="Z116" s="13" t="str">
        <f t="shared" si="1"/>
        <v>{"id":"M4-NyO-11a-E-2-BR","stimulus":"&lt;p&gt;Calcule o resultado desta operação.&lt;/p&gt;","template":"&lt;p style=\"text-align: center\"&gt;{{Q1}} + ({{Q2}} − {{Q3}}) = {{response}}&lt;/p&gt;","hint":"&lt;p&gt;Em operações combinadas, devem ser resolvidos primeiro os parênteses e depois as adições e subtrações.&lt;/p&gt;","feedback":"&lt;p&gt;Em operações combinadas, devem ser resolvidos primeiro os parênteses e depois as adições e subtrações.&lt;/p&gt;&lt;p style=\"text-align: center\"&gt;{{Q1}} + ({{Q2}} − {{Q3}}) = {{Q1}} + {{T2}} = {{A1}}&lt;/p&gt;","seed":{"parameters":[{"name":"Q1","label":null,"min":10,"max":100,"step":1},{"name":"Q2","label":null,"min":50,"max":100,"step":1},{"name":"Q3","label":null,"min":10,"max":50,"step":1}],"calculated":[{"name":"T2","label":"{{function}}","function":"{{Q2}}-{{Q3}}","temp":true},{"name":"A1","label":"{{function}}","function":"{{Q1}}+{{Q2}}-{{Q3}}"}],"uniques":true},"algorithm":{"name":"calculateOperation","params":{"method":"equivLiteral","keyboard":"NUMERICAL"}}}</v>
      </c>
      <c r="AA116" s="11" t="s">
        <v>617</v>
      </c>
      <c r="AB116" s="14" t="str">
        <f t="shared" si="2"/>
        <v>M4-NyO-11a-E-2</v>
      </c>
      <c r="AC116" s="14" t="str">
        <f t="shared" si="3"/>
        <v>M4-NyO-11a-E-2-BR</v>
      </c>
      <c r="AD116" s="7" t="s">
        <v>261</v>
      </c>
      <c r="AE116" s="16"/>
      <c r="AF116" s="16" t="s">
        <v>46</v>
      </c>
      <c r="AG116" s="16"/>
    </row>
    <row r="117" ht="75.0" customHeight="1">
      <c r="A117" s="9" t="s">
        <v>587</v>
      </c>
      <c r="B117" s="37" t="s">
        <v>588</v>
      </c>
      <c r="C117" s="9" t="s">
        <v>48</v>
      </c>
      <c r="D117" s="10" t="s">
        <v>35</v>
      </c>
      <c r="E117" s="9"/>
      <c r="F117" s="12" t="s">
        <v>607</v>
      </c>
      <c r="G117" s="8" t="s">
        <v>618</v>
      </c>
      <c r="H117" s="8"/>
      <c r="I117" s="19"/>
      <c r="J117" s="19" t="s">
        <v>92</v>
      </c>
      <c r="K117" s="12" t="s">
        <v>619</v>
      </c>
      <c r="L117" s="12" t="s">
        <v>620</v>
      </c>
      <c r="M117" s="19" t="s">
        <v>41</v>
      </c>
      <c r="N117" s="12" t="s">
        <v>594</v>
      </c>
      <c r="O117" s="24" t="s">
        <v>621</v>
      </c>
      <c r="P117" s="23"/>
      <c r="Q117" s="16"/>
      <c r="R117" s="21"/>
      <c r="S117" s="21"/>
      <c r="T117" s="21"/>
      <c r="U117" s="23"/>
      <c r="V117" s="21"/>
      <c r="W117" s="21"/>
      <c r="X117" s="16"/>
      <c r="Y117" s="9" t="s">
        <v>44</v>
      </c>
      <c r="Z117" s="13" t="str">
        <f t="shared" si="1"/>
        <v>{"id":"M4-NyO-11a-E-3-BR","stimulus":"&lt;p&gt;Calcule o resultado desta operação.&lt;/p&gt;","template":"&lt;p style=\"text-align: center\"&gt;{{T1}} − ({{Q2}} + {{Q3}}) = {{response}}&lt;/p&gt;","hint":"&lt;p&gt;Em operações combinadas, devem ser resolvidos primeiro os parênteses e depois as adições e subtrações.&lt;/p&gt;","feedback":"&lt;p&gt;Em operações combinadas, devem ser resolvidos primeiro os parênteses e depois as adições e subtrações.&lt;/p&gt;&lt;p style=\"text-align: center\"&gt;{{T1}} − ({{Q2}} + {{Q3}}) = {{T1}} − {{T2}} = {{Q1}}&lt;/p&gt;","seed":{"parameters":[{"name":"Q1","label":null,"min":10,"max":100,"step":1},{"name":"Q2","label":null,"min":10,"max":100,"step":1},{"name":"Q3","label":null,"min":10,"max":100,"step":1}],"calculated":[{"name":"T1","label":"{{function}}","function":"{{Q1}}+{{Q2}}+{{Q3}}","temp":true},{"name":"T2","label":"{{function}}","function":"{{Q2}}+{{Q3}}","temp":true},{"name":"A1","label":"{{function}}","function":"{{Q1}}"}],"uniques":true},"algorithm":{"name":"calculateOperation","params":{"method":"equivLiteral","keyboard":"NUMERICAL"}}}</v>
      </c>
      <c r="AA117" s="11" t="s">
        <v>622</v>
      </c>
      <c r="AB117" s="14" t="str">
        <f t="shared" si="2"/>
        <v>M4-NyO-11a-E-3</v>
      </c>
      <c r="AC117" s="14" t="str">
        <f t="shared" si="3"/>
        <v>M4-NyO-11a-E-3-BR</v>
      </c>
      <c r="AD117" s="7" t="s">
        <v>261</v>
      </c>
      <c r="AE117" s="16"/>
      <c r="AF117" s="16" t="s">
        <v>46</v>
      </c>
      <c r="AG117" s="16"/>
    </row>
    <row r="118" ht="75.0" customHeight="1">
      <c r="A118" s="9" t="s">
        <v>623</v>
      </c>
      <c r="B118" s="12" t="s">
        <v>624</v>
      </c>
      <c r="C118" s="9" t="s">
        <v>34</v>
      </c>
      <c r="D118" s="10" t="s">
        <v>35</v>
      </c>
      <c r="E118" s="9"/>
      <c r="F118" s="12" t="s">
        <v>625</v>
      </c>
      <c r="G118" s="12"/>
      <c r="H118" s="12"/>
      <c r="I118" s="9" t="s">
        <v>37</v>
      </c>
      <c r="J118" s="9" t="s">
        <v>391</v>
      </c>
      <c r="K118" s="12" t="s">
        <v>626</v>
      </c>
      <c r="L118" s="12" t="s">
        <v>112</v>
      </c>
      <c r="M118" s="9" t="s">
        <v>41</v>
      </c>
      <c r="N118" s="11" t="s">
        <v>627</v>
      </c>
      <c r="O118" s="12" t="s">
        <v>628</v>
      </c>
      <c r="P118" s="12" t="s">
        <v>629</v>
      </c>
      <c r="Q118" s="16"/>
      <c r="R118" s="23"/>
      <c r="S118" s="23"/>
      <c r="T118" s="23"/>
      <c r="U118" s="23"/>
      <c r="V118" s="23"/>
      <c r="W118" s="23"/>
      <c r="X118" s="24"/>
      <c r="Y118" s="9" t="s">
        <v>44</v>
      </c>
      <c r="Z118" s="13" t="str">
        <f t="shared" si="1"/>
        <v>{
    "id": "M4-NyO-13a-I-1-BR",
    "stimulus": "&lt;p&gt;Selecione a igualdade que apresenta a propriedade comutativa da multiplicação.&lt;/p&gt;",
    "hint": "&lt;p&gt;A multiplicação tem propriedade comutativa, pois a ordem dos fatores não altera o produto.&lt;/p&gt;",
    "feedback": "&lt;p&gt;A multiplicação tem propriedade comutativa, pois a ordem dos fatores não altera o produto:&lt;/p&gt;&lt;p style=\"text-align: center\"&gt;{{Q1}} × {{Q2}} = {{Q2}} × {{Q1}}&lt;/p&gt;&lt;p&gt;{{T1}} = {{T1}}&lt;/p&gt;",
    "seed": {
        "parameters": [
            {
                "name": "Q1",
                "label": null,
                "min": 1,
                "max": 99,
                "step": 1
            },
            {
                "name": "Q2",
                "label": null,
                "min": 1,
                "max": 99,
                "step": 1
            },
            {
                "name": "Q3",
                "label": null,
                "min": 1,
                "max": 99,
                "step": 1
            },
            {
                "name": "Q4",
                "label": null,
                "min": 1,
                "max": 99,
                "step": 1
            },
            {
                "name": "Q5",
                "label": null,
                "min": 1,
                "max": 99,
                "step": 1
            },
            {
                "name": "Q6",
                "label": null,
                "min": 1,
                "max": 99,
                "step": 1
            },
            {
                "name": "Q7",
                "label": null,
                "min": 1,
                "max": 99,
                "step": 1
            },
            {
                "name": "Q8",
                "label": null,
                "min": 1,
                "max": 99,
                "step": 1
            },
            {
                "name": "Q9",
                "label": null,
                "min": 1,
                "max": 99,
                "step": 1
            },
            {
                "name": "Q10",
                "label": null,
                "min": 1,
                "max": 99,
                "step": 1
            },
            {
                "name": "Q11",
                "label": null,
                "min": 1,
                "max": 99,
                "step": 1
            },
            {
                "name": "Q12",
                "label": null,
                "min": 1,
                "max": 99,
                "step": 1
            },
            {
                "name": "Q13",
                "label": null,
                "min": 1,
                "max": 99,
                "step": 1
            },
            {
                "name": "Q14",
                "label": null,
                "min": 1,
                "max": 99,
                "step": 1
            },
            {
                "name": "Q15",
                "label": null,
                "min": 1,
                "max": 99,
                "step": 1
            },
            {
                "name": "Q16",
                "label": null,
                "min": 1,
                "max": 99,
                "step": 1
            },
            {
                "name": "Q17",
                "label": null,
                "min": 1,
                "max": 99,
                "step": 1
            }
        ],
        "calculated": [
            {
                "name": "T1",
                "label": "{{function}}",
                "function": "{{Q1}}*{{Q2}}",
                "temp": true
            },
            {
                "name": "A1",
                "label": "{{Q1}} × {{Q2}} = {{Q2}} × {{Q1}}",
                "function": ""
            },
            {
                "name": "A2",
                "label": "{{Q3}} × {{Q4}} × {{Q5}} = {{Q4}} × {{Q5}} × {{Q3}}",
                "function": ""
            },
            {
                "name": "A3",
                "label": "{{Q6}} × ({{Q7}} × {{Q8}}) = ({{Q6}} × {{Q7}}) × {{Q8}}",
                "feedback": " &lt;p&gt;Nesta multiplicação vê-se a propriedade associativa: a maneira de agrupar os fatores não altera o produto.&lt;/p&gt;",
                "incorrect": true
            },
            {
                "name": "A4",
                "label": "({{Q9}} × {{Q10}}) × {{Q11}} = {{Q9}} × ({{Q10}} × {{Q11}})",
                "feedback": " &lt;p&gt;Nesta multiplicação vê-se a propriedade associativa: a maneira de agrupar os fatores não altera o produto.&lt;/p&gt;",
                "incorrect": true
            },
            {
                "name": "A5",
                "label": "{{Q12}} × ({{Q13}} + {{Q14}}) = {{Q12}} × {{Q13}} + {{Q12}} × {{Q14}}",
                "feedback": " &lt;p&gt;Nesta multiplicação vê-se a propriedade distributiva: a multiplicação de uma soma é a soma das multiplicações.&lt;/p&gt;",
                "incorrect": true
            },
            {
                "name": "A6",
                "label": "{{Q15}} × {{Q16}} + {{Q15}} × {{Q17}} = {{Q15}} × ({{Q16}} + {{Q17}})",
                "feedback": " &lt;p&gt;Nesta multiplicação vê-se a propriedade distributiva: a multiplicação de uma soma é a soma das multiplicações.&lt;/p&gt;",
                "incorrect": true
            }
        ],
        "uniques": true
    },
    "algorithm": {
        "name": "trueFalse",
        "template": "Multiple choice – standard",
        "params": {
            "countCorrect": 1,
            "countIncorrect": 2,
            "showCheckIcon": false,
            "columns": 3
        }
    }
}</v>
      </c>
      <c r="AA118" s="11" t="s">
        <v>630</v>
      </c>
      <c r="AB118" s="14" t="str">
        <f t="shared" si="2"/>
        <v>M4-NyO-13a-I-1</v>
      </c>
      <c r="AC118" s="14" t="str">
        <f t="shared" si="3"/>
        <v>M4-NyO-13a-I-1-BR</v>
      </c>
      <c r="AD118" s="7" t="s">
        <v>261</v>
      </c>
      <c r="AE118" s="16"/>
      <c r="AF118" s="16" t="s">
        <v>46</v>
      </c>
      <c r="AG118" s="7" t="s">
        <v>47</v>
      </c>
    </row>
    <row r="119" ht="75.0" customHeight="1">
      <c r="A119" s="9" t="s">
        <v>623</v>
      </c>
      <c r="B119" s="12" t="s">
        <v>624</v>
      </c>
      <c r="C119" s="9" t="s">
        <v>48</v>
      </c>
      <c r="D119" s="10" t="s">
        <v>35</v>
      </c>
      <c r="E119" s="9"/>
      <c r="F119" s="12" t="s">
        <v>631</v>
      </c>
      <c r="G119" s="12" t="s">
        <v>632</v>
      </c>
      <c r="H119" s="12"/>
      <c r="I119" s="9" t="s">
        <v>37</v>
      </c>
      <c r="J119" s="9" t="s">
        <v>92</v>
      </c>
      <c r="K119" s="12" t="s">
        <v>633</v>
      </c>
      <c r="L119" s="12" t="s">
        <v>634</v>
      </c>
      <c r="M119" s="9" t="s">
        <v>41</v>
      </c>
      <c r="N119" s="12" t="s">
        <v>627</v>
      </c>
      <c r="O119" s="11" t="s">
        <v>635</v>
      </c>
      <c r="P119" s="12"/>
      <c r="Q119" s="16"/>
      <c r="R119" s="23"/>
      <c r="S119" s="23"/>
      <c r="T119" s="23"/>
      <c r="U119" s="23"/>
      <c r="V119" s="23"/>
      <c r="W119" s="23"/>
      <c r="X119" s="24"/>
      <c r="Y119" s="9" t="s">
        <v>44</v>
      </c>
      <c r="Z119" s="13" t="str">
        <f t="shared" si="1"/>
        <v>{"id":"M4-NyO-13a-E-1-BR","stimulus":"&lt;p&gt;Complete a seguinte multiplicação para verificar a propriedade comutativa.&lt;/p&gt;","template":"&lt;p style=\"text-align: center\"&gt;{{Q1}} × {{Q2}} = {{response}} × {{response}} = {{T1}}&lt;/p&gt;","hint":"&lt;p&gt;A multiplicação tem propriedade comutativa, pois a ordem dos fatores não altera o produto.&lt;/p&gt;","feedback":"&lt;p&gt;A multiplicação tem propriedade comutativa, pois a ordem dos fatores não altera o produto.&lt;/p&gt;","seed":{"parameters":[{"name":"Q1","label":null,"min":1,"max":99,"step":1},{"name":"Q2","label":null,"min":1,"max":99,"step":1}],"calculated":[{"name":"T1","label":"{{function}}","function":"{{Q1}}*{{Q2}}","temp":true},{"name":"A1","label":"{{function}}","function":"{{Q2}}"},{"name":"A2","label":"{{function}}","function":"{{Q1}}"}],"uniques":true},"algorithm":{"name":"calculateOperation","params":{"method":"equivLiteral","keyboard":"NUMERICAL"}}}</v>
      </c>
      <c r="AA119" s="11" t="s">
        <v>636</v>
      </c>
      <c r="AB119" s="14" t="str">
        <f t="shared" si="2"/>
        <v>M4-NyO-13a-E-1</v>
      </c>
      <c r="AC119" s="14" t="str">
        <f t="shared" si="3"/>
        <v>M4-NyO-13a-E-1-BR</v>
      </c>
      <c r="AD119" s="7" t="s">
        <v>261</v>
      </c>
      <c r="AE119" s="16"/>
      <c r="AF119" s="16" t="s">
        <v>46</v>
      </c>
      <c r="AG119" s="7" t="s">
        <v>47</v>
      </c>
    </row>
    <row r="120" ht="75.0" customHeight="1">
      <c r="A120" s="9" t="s">
        <v>637</v>
      </c>
      <c r="B120" s="12" t="s">
        <v>638</v>
      </c>
      <c r="C120" s="9" t="s">
        <v>34</v>
      </c>
      <c r="D120" s="10" t="s">
        <v>35</v>
      </c>
      <c r="E120" s="9"/>
      <c r="F120" s="12" t="s">
        <v>639</v>
      </c>
      <c r="G120" s="12"/>
      <c r="H120" s="12"/>
      <c r="I120" s="9" t="s">
        <v>37</v>
      </c>
      <c r="J120" s="9" t="s">
        <v>391</v>
      </c>
      <c r="K120" s="12" t="s">
        <v>626</v>
      </c>
      <c r="L120" s="12" t="s">
        <v>112</v>
      </c>
      <c r="M120" s="9" t="s">
        <v>41</v>
      </c>
      <c r="N120" s="11" t="s">
        <v>640</v>
      </c>
      <c r="O120" s="11" t="s">
        <v>641</v>
      </c>
      <c r="P120" s="12" t="s">
        <v>642</v>
      </c>
      <c r="Q120" s="16"/>
      <c r="R120" s="23"/>
      <c r="S120" s="23"/>
      <c r="T120" s="23"/>
      <c r="U120" s="23"/>
      <c r="V120" s="23"/>
      <c r="W120" s="23"/>
      <c r="X120" s="16"/>
      <c r="Y120" s="9" t="s">
        <v>44</v>
      </c>
      <c r="Z120" s="13" t="str">
        <f t="shared" si="1"/>
        <v>{
    "id": "M4-NyO-13b-I-1-BR",
    "stimulus": "&lt;p&gt;Selecione a igualdade que apresenta a propriedade associativa da multiplicação.&lt;/p&gt;",
    "hint": "&lt;p&gt;As multiplicações têm propriedade associativa, pois a maneira como os fatores são agrupados não altera o produto.&lt;/p&gt;",
    "feedback": "&lt;p&gt;As multiplicações têm propriedade associativa, pois a maneira como os fatores são agrupados não altera o produto:&lt;/p&gt;&lt;p&gt;({{Q6}} × {{Q7}}) × {{Q8}} = {{Q6}} × ({{Q7}} × {{Q8}})&lt;/p&gt;&lt;p&gt;{{T3}} × {{Q8}} = {{Q6}} × {{T2}} = {{T1}}&lt;/p&gt;",
    "seed": {
        "parameters": [
            {
                "name": "Q1",
                "label": null,
                "min": 1,
                "max": 99,
                "step": 1
            },
            {
                "name": "Q2",
                "label": null,
                "min": 1,
                "max": 99,
                "step": 1
            },
            {
                "name": "Q3",
                "label": null,
                "min": 1,
                "max": 99,
                "step": 1
            },
            {
                "name": "Q4",
                "label": null,
                "min": 1,
                "max": 99,
                "step": 1
            },
            {
                "name": "Q5",
                "label": null,
                "min": 1,
                "max": 99,
                "step": 1
            },
            {
                "name": "Q6",
                "label": null,
                "min": 1,
                "max": 99,
                "step": 1
            },
            {
                "name": "Q7",
                "label": null,
                "min": 1,
                "max": 99,
                "step": 1
            },
            {
                "name": "Q8",
                "label": null,
                "min": 1,
                "max": 99,
                "step": 1
            },
            {
                "name": "Q9",
                "label": null,
                "min": 1,
                "max": 99,
                "step": 1
            },
            {
                "name": "Q10",
                "label": null,
                "min": 1,
                "max": 99,
                "step": 1
            },
            {
                "name": "Q11",
                "label": null,
                "min": 1,
                "max": 99,
                "step": 1
            },
            {
                "name": "Q12",
                "label": null,
                "min": 1,
                "max": 99,
                "step": 1
            },
            {
                "name": "Q13",
                "label": null,
                "min": 1,
                "max": 99,
                "step": 1
            },
            {
                "name": "Q14",
                "label": null,
                "min": 1,
                "max": 99,
                "step": 1
            },
            {
                "name": "Q15",
                "label": null,
                "min": 1,
                "max": 99,
                "step": 1
            },
            {
                "name": "Q16",
                "label": null,
                "min": 1,
                "max": 99,
                "step": 1
            },
            {
                "name": "Q17",
                "label": null,
                "min": 1,
                "max": 99,
                "step": 1
            }
        ],
        "calculated": [
            {
                "name": "T1",
                "label": "{{function}}",
                "function": "{{Q6}}*{{Q7}}*{{Q8}}",
                "temp": true
            },
            {
                "name": "T2",
                "label": "{{function}}",
                "function": "{{Q7}}*{{Q8}}",
                "temp": true
            },
            {
                "name": "T3",
                "label": "{{function}}",
                "function": "{{Q6}}*{{Q7}}",
                "temp": true
            },
            {
                "name": "A1",
                "label": "{{Q1}} × {{Q2}} = {{Q2}} × {{Q1}}",
                "feedback": "&lt;p&gt;Nesta multiplicação vê-se a propriedade comutativa: a ordem dos fatores não altera o produto.&lt;/p&gt;",
                "incorrect": true
            },
            {
                "name": "A2",
                "label": "{{Q3}} × {{Q4}} × {{Q5}} = {{Q4}} × {{Q5}} × {{Q3}}",
                "feedback": "&lt;p&gt;Nesta multiplicação vê-se a propriedade comutativa: a ordem dos fatores não altera o produto.&lt;/p&gt;",
                "incorrect": true
            },
            {
                "name": "A3",
                "label": "{{Q6}} × ({{Q7}} × {{Q8}}) = ({{Q6}} × {{Q7}}) × {{Q8}}"
            },
            {
                "name": "A4",
                "label": "({{Q9}} × {{Q10}}) × {{Q11}} = {{Q9}} × ({{Q10}} × {{Q11}})"
            },
            {
                "name": "A5",
                "label": "{{Q12}} × ({{Q13}} + {{Q14}}) = {{Q12}} × {{Q13}} + {{Q12}} × {{Q14}}",
                "feedback": " &lt;p&gt;Nesta multiplicação vê-se a propriedade distributiva: a multiplicação de uma soma é a soma das multiplicações.&lt;/p&gt;",
                "incorrect": true
            },
            {
                "name": "A6",
                "label": "{{Q15}} × {{Q16}} + {{Q15}} × {{Q17}} = {{Q15}} × ({{Q16}} + {{Q17}})",
                "feedback": " &lt;p&gt;Nesta multiplicação vê-se a propriedade distributiva: a multiplicação de uma soma é a soma das multiplicações.&lt;/p&gt;",
                "incorrect": true
            }
        ],
        "uniques": true
    },
    "algorithm": {
        "name": "trueFalse",
        "template": "Multiple choice – standard",
        "params": {
            "countCorrect": 1,
            "countIncorrect": 2,
            "showCheckIcon": false,
            "columns": 3
        }
    }
}</v>
      </c>
      <c r="AA120" s="11" t="s">
        <v>643</v>
      </c>
      <c r="AB120" s="14" t="str">
        <f t="shared" si="2"/>
        <v>M4-NyO-13b-I-1</v>
      </c>
      <c r="AC120" s="14" t="str">
        <f t="shared" si="3"/>
        <v>M4-NyO-13b-I-1-BR</v>
      </c>
      <c r="AD120" s="7" t="s">
        <v>261</v>
      </c>
      <c r="AE120" s="16"/>
      <c r="AF120" s="16" t="s">
        <v>46</v>
      </c>
      <c r="AG120" s="7" t="s">
        <v>47</v>
      </c>
    </row>
    <row r="121" ht="75.0" customHeight="1">
      <c r="A121" s="9" t="s">
        <v>637</v>
      </c>
      <c r="B121" s="12" t="s">
        <v>638</v>
      </c>
      <c r="C121" s="9" t="s">
        <v>48</v>
      </c>
      <c r="D121" s="10" t="s">
        <v>35</v>
      </c>
      <c r="E121" s="9"/>
      <c r="F121" s="11" t="s">
        <v>644</v>
      </c>
      <c r="G121" s="12"/>
      <c r="H121" s="12" t="s">
        <v>645</v>
      </c>
      <c r="I121" s="9" t="s">
        <v>84</v>
      </c>
      <c r="J121" s="9" t="s">
        <v>92</v>
      </c>
      <c r="K121" s="12" t="s">
        <v>646</v>
      </c>
      <c r="L121" s="12" t="s">
        <v>647</v>
      </c>
      <c r="M121" s="9" t="s">
        <v>41</v>
      </c>
      <c r="N121" s="11" t="s">
        <v>640</v>
      </c>
      <c r="O121" s="11" t="s">
        <v>648</v>
      </c>
      <c r="P121" s="12" t="s">
        <v>649</v>
      </c>
      <c r="Q121" s="16"/>
      <c r="R121" s="23"/>
      <c r="S121" s="23"/>
      <c r="T121" s="23"/>
      <c r="U121" s="23"/>
      <c r="V121" s="23"/>
      <c r="W121" s="23"/>
      <c r="X121" s="16"/>
      <c r="Y121" s="9" t="s">
        <v>44</v>
      </c>
      <c r="Z121" s="13" t="str">
        <f t="shared" si="1"/>
        <v>{"id":"M4-NyO-13b-E-1-BR","stimulus":"&lt;p&gt;Complete estas multiplicações para verificar a propriedade associativa.&lt;/p&gt;","template":"&lt;p style=\"text-align: center\"&gt;({{Q1}} × {{Q2}}) × {{Q3}} = {{response}} × ({{Q2}} × {{Q3}})&lt;/p&gt;&lt;p style=\"text-align: center\"&gt;{{Q4}} × ({{Q5}} × {{Q6}}) = ({{Q4}} × {{response}} ) × {{Q6}}&lt;/p&gt;","hint":"&lt;p&gt;As multiplicações têm propriedade associativa, pois a maneira como os fatores são agrupados não altera o produto.&lt;/p&gt;","feedback":"&lt;p&gt;As multiplicações têm propriedade associativa, pois a maneira como os fatores são agrupados não altera o produto:&lt;/p&gt;&lt;p style=\"text-align: center\"&gt;({{Q1}} × {{Q2}}) × {{Q3}} = {{Q1}} × ({{Q2}} × {{Q3}})&lt;/p&gt;&lt;p&gt;{{T2}} × {{Q3}} = {{Q1}} × {{T3}} = {{T1}}&lt;/p&gt;","seed":{"parameters":[{"name":"Q1","label":null,"min":1,"max":99,"step":1},{"name":"Q2","label":null,"min":1,"max":99,"step":1},{"name":"Q3","label":null,"min":1,"max":99,"step":1},{"name":"Q4","label":null,"min":1,"max":99,"step":1},{"name":"Q5","label":null,"min":1,"max":99,"step":1},{"name":"Q6","label":null,"min":1,"max":99,"step":1}],"calculated":[{"name":"T1","label":"{{function}}","function":"{{Q1}}*{{Q2}}*{{Q3}}","temp":true},{"name":"T2","label":"{{function}}","function":"{{Q1}}*{{Q2}}","temp":true},{"name":"T3","label":"{{function}}","function":"{{Q2}}*{{Q3}}","temp":true},{"name":"A1","label":"{{function}}","function":"{{Q1}}"},{"name":"A2","label":"{{function}}","function":"{{Q5}}"}],"uniques":true},"algorithm":{"name":"calculateOperation","params":{"method":"equivLiteral","keyboard":"NUMERICAL"}}}</v>
      </c>
      <c r="AA121" s="11" t="s">
        <v>650</v>
      </c>
      <c r="AB121" s="14" t="str">
        <f t="shared" si="2"/>
        <v>M4-NyO-13b-E-1</v>
      </c>
      <c r="AC121" s="14" t="str">
        <f t="shared" si="3"/>
        <v>M4-NyO-13b-E-1-BR</v>
      </c>
      <c r="AD121" s="7" t="s">
        <v>261</v>
      </c>
      <c r="AE121" s="16"/>
      <c r="AF121" s="16" t="s">
        <v>46</v>
      </c>
      <c r="AG121" s="7" t="s">
        <v>47</v>
      </c>
    </row>
    <row r="122" ht="75.0" customHeight="1">
      <c r="A122" s="9" t="s">
        <v>637</v>
      </c>
      <c r="B122" s="12" t="s">
        <v>638</v>
      </c>
      <c r="C122" s="9" t="s">
        <v>48</v>
      </c>
      <c r="D122" s="10" t="s">
        <v>35</v>
      </c>
      <c r="E122" s="9"/>
      <c r="F122" s="11" t="s">
        <v>651</v>
      </c>
      <c r="G122" s="12"/>
      <c r="H122" s="12" t="s">
        <v>645</v>
      </c>
      <c r="I122" s="9" t="s">
        <v>84</v>
      </c>
      <c r="J122" s="9" t="s">
        <v>92</v>
      </c>
      <c r="K122" s="12" t="s">
        <v>646</v>
      </c>
      <c r="L122" s="12" t="s">
        <v>652</v>
      </c>
      <c r="M122" s="9" t="s">
        <v>41</v>
      </c>
      <c r="N122" s="11" t="s">
        <v>640</v>
      </c>
      <c r="O122" s="11" t="s">
        <v>648</v>
      </c>
      <c r="P122" s="12" t="s">
        <v>649</v>
      </c>
      <c r="Q122" s="16"/>
      <c r="R122" s="23"/>
      <c r="S122" s="23"/>
      <c r="T122" s="23"/>
      <c r="U122" s="23"/>
      <c r="V122" s="23"/>
      <c r="W122" s="23"/>
      <c r="X122" s="16"/>
      <c r="Y122" s="9" t="s">
        <v>44</v>
      </c>
      <c r="Z122" s="13" t="str">
        <f t="shared" si="1"/>
        <v>{"id":"M4-NyO-13b-E-2-BR","stimulus":"&lt;p&gt;Complete estas multiplicações para verificar a propriedade associativa.&lt;/p&gt;","template":"&lt;p style=\"text-align: center\"&gt;({{Q1}} × {{Q2}}) × {{Q3}} = {{Q1}} × ({{Q2}} × {{response}} )&lt;/p&gt;&lt;p style=\"text-align: center\"&gt;{{Q4}} × ({{Q5}} × {{Q6}}) = ( {{response}} × {{Q5}}) × {{Q6}}&lt;/p&gt;","hint":"&lt;p&gt;As multiplicações têm propriedade associativa, pois a maneira como os fatores são agrupados não altera o produto.&lt;/p&gt;","feedback":"&lt;p&gt;As multiplicações têm propriedade associativa, pois a maneira como os fatores são agrupados não altera o produto:&lt;/p&gt;&lt;p style=\"text-align: center\"&gt;({{Q1}} × {{Q2}}) × {{Q3}} = {{Q1}} × ({{Q2}} × {{Q3}})&lt;/p&gt;&lt;p&gt;{{T2}} × {{Q3}} = {{Q1}} × {{T3}} = {{T1}}&lt;/p&gt;","seed":{"parameters":[{"name":"Q1","label":null,"min":1,"max":99,"step":1},{"name":"Q2","label":null,"min":1,"max":99,"step":1},{"name":"Q3","label":null,"min":1,"max":99,"step":1},{"name":"Q4","label":null,"min":1,"max":99,"step":1},{"name":"Q5","label":null,"min":1,"max":99,"step":1},{"name":"Q6","label":null,"min":1,"max":99,"step":1}],"calculated":[{"name":"T1","label":"{{function}}","function":"{{Q1}}*{{Q2}}*{{Q3}}","temp":true},{"name":"T2","label":"{{function}}","function":"{{Q1}}*{{Q2}}","temp":true},{"name":"T3","label":"{{function}}","function":"{{Q2}}*{{Q3}}","temp":true},{"name":"A1","label":"{{function}}","function":"{{Q3}}"},{"name":"A2","label":"{{function}}","function":"{{Q4}}"}],"uniques":true},"algorithm":{"name":"calculateOperation","params":{"method":"equivLiteral","keyboard":"NUMERICAL"}}}</v>
      </c>
      <c r="AA122" s="11" t="s">
        <v>653</v>
      </c>
      <c r="AB122" s="14" t="str">
        <f t="shared" si="2"/>
        <v>M4-NyO-13b-E-2</v>
      </c>
      <c r="AC122" s="14" t="str">
        <f t="shared" si="3"/>
        <v>M4-NyO-13b-E-2-BR</v>
      </c>
      <c r="AD122" s="7" t="s">
        <v>261</v>
      </c>
      <c r="AE122" s="16"/>
      <c r="AF122" s="16" t="s">
        <v>46</v>
      </c>
      <c r="AG122" s="7" t="s">
        <v>47</v>
      </c>
    </row>
    <row r="123" ht="75.0" customHeight="1">
      <c r="A123" s="9" t="s">
        <v>654</v>
      </c>
      <c r="B123" s="12" t="s">
        <v>655</v>
      </c>
      <c r="C123" s="9" t="s">
        <v>34</v>
      </c>
      <c r="D123" s="10" t="s">
        <v>35</v>
      </c>
      <c r="E123" s="9"/>
      <c r="F123" s="12" t="s">
        <v>656</v>
      </c>
      <c r="G123" s="12"/>
      <c r="H123" s="12"/>
      <c r="I123" s="9" t="s">
        <v>37</v>
      </c>
      <c r="J123" s="9" t="s">
        <v>391</v>
      </c>
      <c r="K123" s="12" t="s">
        <v>626</v>
      </c>
      <c r="L123" s="12" t="s">
        <v>112</v>
      </c>
      <c r="M123" s="9" t="s">
        <v>41</v>
      </c>
      <c r="N123" s="12" t="s">
        <v>657</v>
      </c>
      <c r="O123" s="12" t="s">
        <v>658</v>
      </c>
      <c r="P123" s="12" t="s">
        <v>659</v>
      </c>
      <c r="Q123" s="16"/>
      <c r="R123" s="23"/>
      <c r="S123" s="23"/>
      <c r="T123" s="23"/>
      <c r="U123" s="23"/>
      <c r="V123" s="23"/>
      <c r="W123" s="23"/>
      <c r="X123" s="24"/>
      <c r="Y123" s="9" t="s">
        <v>44</v>
      </c>
      <c r="Z123" s="13" t="str">
        <f t="shared" si="1"/>
        <v>{
    "id": "M4-NyO-13c-I-1-BR",
    "stimulus": "&lt;p&gt;Selecione a igualdade que apresenta a propriedade distributiva da multiplicação.&lt;/p&gt;",
    "hint": "&lt;p&gt;As multiplicações têm a propriedade distributiva, pois a multiplicação de uma soma é a soma das multiplicações.&lt;/p&gt;",
    "feedback": "&lt;p&gt;As multiplicações têm a propriedade distributiva, pois a multiplicação de uma soma é a soma das multiplicações.&lt;/p&gt;&lt;p style=\"text-align: center\"&gt;{{Q12}} × ({{Q13}} + {{Q14}}) = {{Q12}} × {{Q13}} + {{Q12}} × {{Q14}}&lt;/p&gt;&lt;p style=\"text-align: center\"&gt;{{Q12}} × {{T2}} = {{T3}} + {{T4}} = {{T1}}&lt;/p&gt;",
    "seed": {
        "parameters": [
            {
                "name": "Q1",
                "label": null,
                "min": 1,
                "max": 99,
                "step": 1
            },
            {
                "name": "Q2",
                "label": null,
                "min": 1,
                "max": 99,
                "step": 1
            },
            {
                "name": "Q3",
                "label": null,
                "min": 1,
                "max": 99,
                "step": 1
            },
            {
                "name": "Q4",
                "label": null,
                "min": 1,
                "max": 99,
                "step": 1
            },
            {
                "name": "Q5",
                "label": null,
                "min": 1,
                "max": 99,
                "step": 1
            },
            {
                "name": "Q6",
                "label": null,
                "min": 1,
                "max": 99,
                "step": 1
            },
            {
                "name": "Q7",
                "label": null,
                "min": 1,
                "max": 99,
                "step": 1
            },
            {
                "name": "Q8",
                "label": null,
                "min": 1,
                "max": 99,
                "step": 1
            },
            {
                "name": "Q9",
                "label": null,
                "min": 1,
                "max": 99,
                "step": 1
            },
            {
                "name": "Q10",
                "label": null,
                "min": 1,
                "max": 99,
                "step": 1
            },
            {
                "name": "Q11",
                "label": null,
                "min": 1,
                "max": 99,
                "step": 1
            },
            {
                "name": "Q12",
                "label": null,
                "min": 1,
                "max": 99,
                "step": 1
            },
            {
                "name": "Q13",
                "label": null,
                "min": 1,
                "max": 99,
                "step": 1
            },
            {
                "name": "Q14",
                "label": null,
                "min": 1,
                "max": 99,
                "step": 1
            },
            {
                "name": "Q15",
                "label": null,
                "min": 1,
                "max": 99,
                "step": 1
            },
            {
                "name": "Q16",
                "label": null,
                "min": 1,
                "max": 99,
                "step": 1
            },
            {
                "name": "Q17",
                "label": null,
                "min": 1,
                "max": 99,
                "step": 1
            }
        ],
        "calculated": [
            {
                "name": "T1",
                "label": "{{function}}",
                "function": "{{Q12}}*({{Q13}}+{{Q14}})",
                "temp": true
            },
            {
                "name": "T2",
                "label": "{{function}}",
                "function": "{{Q13}}+{{Q14}}",
                "temp": true
            },
            {
                "name": "T3",
                "label": "{{function}}",
                "function": "{{Q12}}*{{Q13}}",
                "temp": true
            },
            {
                "name": "T4",
                "label": "{{function}}",
                "function": "{{Q12}}*{{Q14}}",
                "temp": true
            },
            {
                "name": "A1",
                "label": "{{Q1}} × {{Q2}} = {{Q2}} × {{Q1}}",
                "feedback": "&lt;p&gt;Nesta multiplicação observa-se a propriedade comutativa: a ordem dos fatores não altera o produto.&lt;/p&gt;",
                "incorrect": true
            },
            {
                "name": "A2",
                "label": "{{Q3}} × {{Q4}} × {{Q5}} = {{Q4}} × {{Q5}} × {{Q3}}",
                "feedback": "&lt;p&gt;Nesta multiplicação observa-se a propriedade comutativa: a ordem dos fatores não altera o produto.&lt;/p&gt;",
                "incorrect": true
            },
            {
                "name": "A3",
                "label": "{{Q6}} × ({{Q7}} × {{Q8}}) = ({{Q6}} × {{Q7}}) × {{Q8}}",
                "feedback": " &lt;p&gt;Nesta multiplicação observa-se a propriedade associativa: a maneira de agrupar os fatores não altera o produto.&lt;/p&gt;",
                "incorrect": true
            },
            {
                "name": "A4",
                "label": "({{Q9}} × {{Q10}}) × {{Q11}} = {{Q9}} × ({{Q10}} × {{Q11}})",
                "feedback": " &lt;p&gt;Nesta multiplicação observa-se a propriedade associativa: a maneira de agrupar os fatores não altera o produto.&lt;/p&gt;",
                "incorrect": true
            },
            {
                "name": "A5",
                "label": "{{Q12}} × ({{Q13}} + {{Q14}}) = {{Q12}} × {{Q13}} + {{Q12}} × {{Q14}}"
            },
            {
                "name": "A6",
                "label": "{{Q15}} × {{Q16}} + {{Q15}} × {{Q17}} = {{Q15}} × ({{Q16}} + {{Q17}})"
            }
        ],
        "uniques": true
    },
    "algorithm": {
        "name": "trueFalse",
        "template": "Multiple choice – standard",
        "params": {
            "countCorrect": 1,
            "countIncorrect": 2,
            "showCheckIcon": false,
            "columns": 3
        }
    }
}</v>
      </c>
      <c r="AA123" s="11" t="s">
        <v>660</v>
      </c>
      <c r="AB123" s="14" t="str">
        <f t="shared" si="2"/>
        <v>M4-NyO-13c-I-1</v>
      </c>
      <c r="AC123" s="14" t="str">
        <f t="shared" si="3"/>
        <v>M4-NyO-13c-I-1-BR</v>
      </c>
      <c r="AD123" s="7" t="s">
        <v>261</v>
      </c>
      <c r="AE123" s="16"/>
      <c r="AF123" s="16" t="s">
        <v>46</v>
      </c>
      <c r="AG123" s="7" t="s">
        <v>47</v>
      </c>
    </row>
    <row r="124" ht="75.0" customHeight="1">
      <c r="A124" s="9" t="s">
        <v>654</v>
      </c>
      <c r="B124" s="12" t="s">
        <v>655</v>
      </c>
      <c r="C124" s="9" t="s">
        <v>48</v>
      </c>
      <c r="D124" s="10" t="s">
        <v>35</v>
      </c>
      <c r="E124" s="9"/>
      <c r="F124" s="11" t="s">
        <v>661</v>
      </c>
      <c r="G124" s="12"/>
      <c r="H124" s="12" t="s">
        <v>662</v>
      </c>
      <c r="I124" s="9" t="s">
        <v>84</v>
      </c>
      <c r="J124" s="9" t="s">
        <v>92</v>
      </c>
      <c r="K124" s="12" t="s">
        <v>646</v>
      </c>
      <c r="L124" s="8" t="s">
        <v>663</v>
      </c>
      <c r="M124" s="9" t="s">
        <v>41</v>
      </c>
      <c r="N124" s="12" t="s">
        <v>657</v>
      </c>
      <c r="O124" s="12" t="s">
        <v>664</v>
      </c>
      <c r="P124" s="12" t="s">
        <v>665</v>
      </c>
      <c r="Q124" s="16"/>
      <c r="R124" s="23"/>
      <c r="S124" s="23"/>
      <c r="T124" s="23"/>
      <c r="U124" s="23"/>
      <c r="V124" s="23"/>
      <c r="W124" s="23"/>
      <c r="X124" s="24"/>
      <c r="Y124" s="9" t="s">
        <v>44</v>
      </c>
      <c r="Z124" s="13" t="str">
        <f t="shared" si="1"/>
        <v>{"id":"M4-NyO-13c-E-1-BR","stimulus":"&lt;p&gt;Complete estas multiplicações para verificar a propriedade distributiva.&lt;/p&gt;","template":"&lt;p style=\"text-align: center\"&gt;{{Q1}} × ({{Q2}} + {{Q3}}) = {{Q1}} × {{Q2}} + {{response}} × {{Q3}}&lt;/p&gt;&lt;p style=\"text-align: center\"&gt;{{Q4}} × {{Q5}} + {{Q4}} × {{Q6}} = {{response}} × ({{Q5}} + {{Q6}})&lt;/p&gt;","hint":"&lt;p&gt;As multiplicações têm propriedade distributiva, pois a multiplicação de uma soma é a soma das multiplicações.&lt;/p&gt;","feedback":"&lt;p&gt;As multiplicações têm propriedade distributiva, pois a multiplicação de uma soma é a soma das multiplicações.&lt;/p&gt;&lt;p style=\"text-align: center\"&gt;{{Q1}} × ({{Q2}} + {{Q3}}) = {{Q1}} × {{Q2}} + {{Q1}} × {{Q3}}&lt;/p&gt;&lt;p style=\"text-align: center\"&gt;{{Q1}} × {{T2}} = {{T3}} + {{T4}} = {{T1}}&lt;/p&gt;","seed":{"parameters":[{"name":"Q1","label":null,"min":1,"max":99,"step":1},{"name":"Q2","label":null,"min":1,"max":99,"step":1},{"name":"Q3","label":null,"min":1,"max":99,"step":1},{"name":"Q4","label":null,"min":1,"max":99,"step":1},{"name":"Q5","label":null,"min":1,"max":99,"step":1},{"name":"Q6","label":null,"min":1,"max":99,"step":1}],"calculated":[{"name":"T1","label":"{{function}}","function":"{{Q1}}*({{Q2}}+{{Q3}})","temp":true},{"name":"T2","label":"{{function}}","function":"{{Q2}}+{{Q3}}","temp":true},{"name":"T3","label":"{{function}}","function":"{{Q1}}*{{Q2}}","temp":true},{"name":"T4","label":"{{function}}","function":"{{Q1}}*{{Q3}}","temp":true},{"name":"A1","label":"{{function}}","function":"{{Q1}}"},{"name":"A2","label":"{{function}}","function":"{{Q4}}"}],"uniques":true},"algorithm":{"name":"calculateOperation","params":{"method":"equivLiteral","keyboard":"NUMERICAL"}}}</v>
      </c>
      <c r="AA124" s="11" t="s">
        <v>666</v>
      </c>
      <c r="AB124" s="14" t="str">
        <f t="shared" si="2"/>
        <v>M4-NyO-13c-E-1</v>
      </c>
      <c r="AC124" s="14" t="str">
        <f t="shared" si="3"/>
        <v>M4-NyO-13c-E-1-BR</v>
      </c>
      <c r="AD124" s="7" t="s">
        <v>261</v>
      </c>
      <c r="AE124" s="16"/>
      <c r="AF124" s="16" t="s">
        <v>46</v>
      </c>
      <c r="AG124" s="7" t="s">
        <v>47</v>
      </c>
    </row>
    <row r="125" ht="75.0" customHeight="1">
      <c r="A125" s="9" t="s">
        <v>654</v>
      </c>
      <c r="B125" s="12" t="s">
        <v>655</v>
      </c>
      <c r="C125" s="9" t="s">
        <v>48</v>
      </c>
      <c r="D125" s="10" t="s">
        <v>35</v>
      </c>
      <c r="E125" s="9"/>
      <c r="F125" s="11" t="s">
        <v>667</v>
      </c>
      <c r="G125" s="12"/>
      <c r="H125" s="12" t="s">
        <v>662</v>
      </c>
      <c r="I125" s="9" t="s">
        <v>84</v>
      </c>
      <c r="J125" s="9" t="s">
        <v>92</v>
      </c>
      <c r="K125" s="12" t="s">
        <v>646</v>
      </c>
      <c r="L125" s="8" t="s">
        <v>668</v>
      </c>
      <c r="M125" s="9" t="s">
        <v>41</v>
      </c>
      <c r="N125" s="12" t="s">
        <v>657</v>
      </c>
      <c r="O125" s="12" t="s">
        <v>664</v>
      </c>
      <c r="P125" s="12" t="s">
        <v>665</v>
      </c>
      <c r="Q125" s="16"/>
      <c r="R125" s="23"/>
      <c r="S125" s="23"/>
      <c r="T125" s="23"/>
      <c r="U125" s="23"/>
      <c r="V125" s="23"/>
      <c r="W125" s="23"/>
      <c r="X125" s="24"/>
      <c r="Y125" s="9" t="s">
        <v>44</v>
      </c>
      <c r="Z125" s="13" t="str">
        <f t="shared" si="1"/>
        <v>{"id":"M4-NyO-13c-E-2-BR","stimulus":"&lt;p&gt;Complete estas multiplicações para verificar a propriedade distributiva.&lt;/p&gt;","template":"&lt;p style=\"text-align: center\"&gt;{{Q4}} × {{Q5}} + {{Q4}} × {{Q6}} = {{Q4}} × ({{Q5}} + {{response}} )&lt;/p&gt;&lt;p style=\"text-align: center\"&gt;{{Q1}} × ({{Q2}} + {{Q3}}) = {{Q1}} × {{response}} + {{Q1}} × {{Q3}}&lt;/p&gt;","hint":"&lt;p&gt;As multiplicações têm propriedade distributiva, pois a multiplicação de uma soma é a soma das multiplicações.&lt;/p&gt;","feedback":"&lt;p&gt;As multiplicações têm propriedade distributiva, pois a multiplicação de uma soma é a soma das multiplicações.&lt;/p&gt;&lt;p style=\"text-align: center\"&gt;{{Q1}} × ({{Q2}} + {{Q3}}) = {{Q1}} × {{Q2}} + {{Q1}} × {{Q3}}&lt;/p&gt;&lt;p style=\"text-align: center\"&gt;{{Q1}} × {{T2}} = {{T3}} + {{T4}} = {{T1}}&lt;/p&gt;","seed":{"parameters":[{"name":"Q1","label":null,"min":1,"max":99,"step":1},{"name":"Q2","label":null,"min":1,"max":99,"step":1},{"name":"Q3","label":null,"min":1,"max":99,"step":1},{"name":"Q4","label":null,"min":1,"max":99,"step":1},{"name":"Q5","label":null,"min":1,"max":99,"step":1},{"name":"Q6","label":null,"min":1,"max":99,"step":1}],"calculated":[{"name":"T1","label":"{{function}}","function":"{{Q1}}*({{Q2}}+{{Q3}})","temp":true},{"name":"T2","label":"{{function}}","function":"{{Q2}}+{{Q3}}","temp":true},{"name":"T3","label":"{{function}}","function":"{{Q1}}*{{Q2}}","temp":true},{"name":"T4","label":"{{function}}","function":"{{Q1}}*{{Q3}}","temp":true},{"name":"A1","label":"{{function}}","function":"{{Q6}}"},{"name":"A2","label":"{{function}}","function":"{{Q2}}"}],"uniques":true},"algorithm":{"name":"calculateOperation","params":{"method":"equivLiteral","keyboard":"NUMERICAL"}}}</v>
      </c>
      <c r="AA125" s="11" t="s">
        <v>669</v>
      </c>
      <c r="AB125" s="14" t="str">
        <f t="shared" si="2"/>
        <v>M4-NyO-13c-E-2</v>
      </c>
      <c r="AC125" s="14" t="str">
        <f t="shared" si="3"/>
        <v>M4-NyO-13c-E-2-BR</v>
      </c>
      <c r="AD125" s="7" t="s">
        <v>261</v>
      </c>
      <c r="AE125" s="16"/>
      <c r="AF125" s="16" t="s">
        <v>46</v>
      </c>
      <c r="AG125" s="7" t="s">
        <v>47</v>
      </c>
    </row>
    <row r="126" ht="75.0" customHeight="1">
      <c r="A126" s="9" t="s">
        <v>654</v>
      </c>
      <c r="B126" s="12" t="s">
        <v>655</v>
      </c>
      <c r="C126" s="9" t="s">
        <v>67</v>
      </c>
      <c r="D126" s="10" t="s">
        <v>35</v>
      </c>
      <c r="E126" s="9"/>
      <c r="F126" s="12" t="s">
        <v>670</v>
      </c>
      <c r="G126" s="12" t="s">
        <v>671</v>
      </c>
      <c r="H126" s="12"/>
      <c r="I126" s="9" t="s">
        <v>37</v>
      </c>
      <c r="J126" s="9" t="s">
        <v>92</v>
      </c>
      <c r="K126" s="12" t="s">
        <v>672</v>
      </c>
      <c r="L126" s="12" t="s">
        <v>673</v>
      </c>
      <c r="M126" s="9" t="s">
        <v>41</v>
      </c>
      <c r="N126" s="12" t="s">
        <v>657</v>
      </c>
      <c r="O126" s="12" t="s">
        <v>664</v>
      </c>
      <c r="P126" s="12" t="s">
        <v>674</v>
      </c>
      <c r="Q126" s="16"/>
      <c r="R126" s="23"/>
      <c r="S126" s="23"/>
      <c r="T126" s="23"/>
      <c r="U126" s="23"/>
      <c r="V126" s="23"/>
      <c r="W126" s="23"/>
      <c r="X126" s="24"/>
      <c r="Y126" s="9" t="s">
        <v>44</v>
      </c>
      <c r="Z126" s="13" t="str">
        <f t="shared" si="1"/>
        <v>{"id":"M4-NyO-13c-A-1-BR","stimulus":"&lt;p&gt;Uma professora deu a seus alunos {{Q1}} kits com {{Q2}} lápis de cor e {{Q3}} canetas marca texto cada um. Quantos lápis e canetas ela distribuiu no total?&lt;/p&gt;","template":"&lt;p&gt;Ela distribuiu {{response}} lápis e canetas marca texto.&lt;/p&gt;","hint":"&lt;p&gt;As multiplicações têm propriedade distributiva, pois a multiplicação de uma soma é a soma das multiplicações.&lt;/p&gt;","feedback":"&lt;p&gt;As multiplicações têm propriedade distributiva, pois a multiplicação de uma soma é a soma das multiplicações.&lt;/p&gt;&lt;p style=\"text-align: center\"&gt;{{Q1}} × ({{Q2}} + {{Q3}}) = {{Q1}} × {{Q2}} + {{Q1}} × {{Q3}}&lt;/p&gt;&lt;p style=\"text-align: center\"&gt;{{Q1}} × {{T2}} = {{T3}} + {{T4}} = {{T1}}&lt;/p&gt;","seed":{"parameters":[{"name":"Q1","label":null,"min":10,"max":20,"step":1},{"name":"Q2","label":null,"min":2,"max":20,"step":1},{"name":"Q3","label":null,"min":2,"max":20,"step":1}],"calculated":[{"name":"T1","label":"{{function}}","function":"{{Q1}}*({{Q2}}+{{Q3}})","temp":true},{"name":"T2","label":"{{function}}","function":"{{Q2}}+{{Q3}}","temp":true},{"name":"T3","label":"{{function}}","function":"{{Q1}}*{{Q2}}","temp":true},{"name":"T4","label":"{{function}}","function":"{{Q1}}*{{Q3}}","temp":true},{"name":"A1","label":"{{function}}","function":"{{Q1}}*({{Q2}}+{{Q3}})"}],"uniques":true},"algorithm":{"name":"calculateOperation","params":{"method":"equivLiteral","keyboard":"NUMERICAL"}}}</v>
      </c>
      <c r="AA126" s="11" t="s">
        <v>675</v>
      </c>
      <c r="AB126" s="14" t="str">
        <f t="shared" si="2"/>
        <v>M4-NyO-13c-A-1</v>
      </c>
      <c r="AC126" s="14" t="str">
        <f t="shared" si="3"/>
        <v>M4-NyO-13c-A-1-BR</v>
      </c>
      <c r="AD126" s="7" t="s">
        <v>261</v>
      </c>
      <c r="AE126" s="16"/>
      <c r="AF126" s="16" t="s">
        <v>46</v>
      </c>
      <c r="AG126" s="7" t="s">
        <v>47</v>
      </c>
    </row>
    <row r="127" ht="75.0" customHeight="1">
      <c r="A127" s="9" t="s">
        <v>654</v>
      </c>
      <c r="B127" s="12" t="s">
        <v>655</v>
      </c>
      <c r="C127" s="9" t="s">
        <v>67</v>
      </c>
      <c r="D127" s="10" t="s">
        <v>35</v>
      </c>
      <c r="E127" s="9"/>
      <c r="F127" s="11" t="s">
        <v>676</v>
      </c>
      <c r="G127" s="12" t="s">
        <v>677</v>
      </c>
      <c r="H127" s="12"/>
      <c r="I127" s="9" t="s">
        <v>37</v>
      </c>
      <c r="J127" s="9" t="s">
        <v>92</v>
      </c>
      <c r="K127" s="12" t="s">
        <v>678</v>
      </c>
      <c r="L127" s="12" t="s">
        <v>673</v>
      </c>
      <c r="M127" s="9" t="s">
        <v>41</v>
      </c>
      <c r="N127" s="12" t="s">
        <v>657</v>
      </c>
      <c r="O127" s="12" t="s">
        <v>664</v>
      </c>
      <c r="P127" s="12" t="s">
        <v>674</v>
      </c>
      <c r="Q127" s="16"/>
      <c r="R127" s="23"/>
      <c r="S127" s="23"/>
      <c r="T127" s="23"/>
      <c r="U127" s="23"/>
      <c r="V127" s="23"/>
      <c r="W127" s="23"/>
      <c r="X127" s="24"/>
      <c r="Y127" s="9" t="s">
        <v>44</v>
      </c>
      <c r="Z127" s="13" t="str">
        <f t="shared" si="1"/>
        <v>{"id":"M4-NyO-13c-A-2-BR","stimulus":"&lt;p&gt;A diretora de uma companhia de teatro deu a {{Q1}} atores, ingressos para que eles pudessem disponibilizá-los a seus familiares. Cada ator recebeu {{Q2}} ingressos para a sessão de sexta-feira e {{Q3}} para a sessão de sábado. Quantos ingressos foram disponibilizados no total?&lt;/p&gt;","template":"&lt;p&gt;Foram disponibilizados {{response}} ingressos.&lt;/p&gt;","hint":"&lt;p&gt;As multiplicações têm propriedade distributiva, pois a multiplicação de uma soma é a soma das multiplicações.&lt;/p&gt;","feedback":"&lt;p&gt;As multiplicações têm propriedade distributiva, pois a multiplicação de uma soma é a soma das multiplicações.&lt;/p&gt;&lt;p style=\"text-align: center\"&gt;{{Q1}} × ({{Q2}} + {{Q3}}) = {{Q1}} × {{Q2}} + {{Q1}} × {{Q3}}&lt;/p&gt;&lt;p style=\"text-align: center\"&gt;{{Q1}} × {{T2}} = {{T3}} + {{T4}} = {{T1}}&lt;/p&gt;","seed":{"parameters":[{"name":"Q1","label":null,"min":2,"max":20,"step":1},{"name":"Q2","label":null,"min":2,"max":20,"step":1},{"name":"Q3","label":null,"min":2,"max":20,"step":1}],"calculated":[{"name":"T1","label":"{{function}}","function":"{{Q1}}*({{Q2}}+{{Q3}})","temp":true},{"name":"T2","label":"{{function}}","function":"{{Q2}}+{{Q3}}","temp":true},{"name":"T3","label":"{{function}}","function":"{{Q1}}*{{Q2}}","temp":true},{"name":"T4","label":"{{function}}","function":"{{Q1}}*{{Q3}}","temp":true},{"name":"A1","label":"{{function}}","function":"{{Q1}}*({{Q2}}+{{Q3}})"}],"uniques":true},"algorithm":{"name":"calculateOperation","params":{"method":"equivLiteral","keyboard":"NUMERICAL"}}}</v>
      </c>
      <c r="AA127" s="11" t="s">
        <v>679</v>
      </c>
      <c r="AB127" s="14" t="str">
        <f t="shared" si="2"/>
        <v>M4-NyO-13c-A-2</v>
      </c>
      <c r="AC127" s="14" t="str">
        <f t="shared" si="3"/>
        <v>M4-NyO-13c-A-2-BR</v>
      </c>
      <c r="AD127" s="7" t="s">
        <v>261</v>
      </c>
      <c r="AE127" s="16"/>
      <c r="AF127" s="16" t="s">
        <v>46</v>
      </c>
      <c r="AG127" s="7" t="s">
        <v>47</v>
      </c>
    </row>
    <row r="128" ht="75.0" customHeight="1">
      <c r="A128" s="9" t="s">
        <v>654</v>
      </c>
      <c r="B128" s="12" t="s">
        <v>655</v>
      </c>
      <c r="C128" s="9" t="s">
        <v>67</v>
      </c>
      <c r="D128" s="10" t="s">
        <v>35</v>
      </c>
      <c r="E128" s="9"/>
      <c r="F128" s="11" t="s">
        <v>680</v>
      </c>
      <c r="G128" s="12" t="s">
        <v>681</v>
      </c>
      <c r="H128" s="12"/>
      <c r="I128" s="9" t="s">
        <v>37</v>
      </c>
      <c r="J128" s="9" t="s">
        <v>92</v>
      </c>
      <c r="K128" s="12" t="s">
        <v>682</v>
      </c>
      <c r="L128" s="12" t="s">
        <v>673</v>
      </c>
      <c r="M128" s="9" t="s">
        <v>41</v>
      </c>
      <c r="N128" s="12" t="s">
        <v>657</v>
      </c>
      <c r="O128" s="12" t="s">
        <v>664</v>
      </c>
      <c r="P128" s="12" t="s">
        <v>674</v>
      </c>
      <c r="Q128" s="16"/>
      <c r="R128" s="23"/>
      <c r="S128" s="23"/>
      <c r="T128" s="23"/>
      <c r="U128" s="23"/>
      <c r="V128" s="23"/>
      <c r="W128" s="23"/>
      <c r="X128" s="24"/>
      <c r="Y128" s="9" t="s">
        <v>44</v>
      </c>
      <c r="Z128" s="13" t="str">
        <f t="shared" si="1"/>
        <v>{"id":"M4-NyO-13c-A-3-BR","stimulus":"&lt;p&gt;Diariamente, {{Q1}} navios chegam a um porto marítimo, cada um com {{Q2}} marinheiros e {{Q3}} turistas. Quantos viajantes, incluindo marinheiros e turistas, chegam ao porto por dia?&lt;/p&gt;","template":"&lt;p&gt;Ao porto, chegam {{response}} viajantes por dia.&lt;/p&gt;","hint":"&lt;p&gt;As multiplicações têm propriedade distributiva, pois a multiplicação de uma soma é a soma das multiplicações.&lt;/p&gt;","feedback":"&lt;p&gt;As multiplicações têm propriedade distributiva, pois a multiplicação de uma soma é a soma das multiplicações.&lt;/p&gt;&lt;p style=\"text-align: center\"&gt;{{Q1}} × ({{Q2}} + {{Q3}}) = {{Q1}} × {{Q2}} + {{Q1}} × {{Q3}}&lt;/p&gt;&lt;p style=\"text-align: center\"&gt;{{Q1}} × {{T2}} = {{T3}} + {{T4}} = {{T1}}&lt;/p&gt;","seed":{"parameters":[{"name":"Q1","label":null,"min":2,"max":99,"step":1},{"name":"Q2","label":null,"min":2,"max":99,"step":1},{"name":"Q3","label":null,"min":2,"max":99,"step":1}],"calculated":[{"name":"T1","label":"{{function}}","function":"{{Q1}}*({{Q2}}+{{Q3}})","temp":true},{"name":"T2","label":"{{function}}","function":"{{Q2}}+{{Q3}}","temp":true},{"name":"T3","label":"{{function}}","function":"{{Q1}}*{{Q2}}","temp":true},{"name":"T4","label":"{{function}}","function":"{{Q1}}*{{Q3}}","temp":true},{"name":"A1","label":"{{function}}","function":"{{Q1}}*({{Q2}}+{{Q3}})"}],"uniques":true},"algorithm":{"name":"calculateOperation","params":{"method":"equivLiteral","keyboard":"NUMERICAL"}}}</v>
      </c>
      <c r="AA128" s="11" t="s">
        <v>683</v>
      </c>
      <c r="AB128" s="14" t="str">
        <f t="shared" si="2"/>
        <v>M4-NyO-13c-A-3</v>
      </c>
      <c r="AC128" s="14" t="str">
        <f t="shared" si="3"/>
        <v>M4-NyO-13c-A-3-BR</v>
      </c>
      <c r="AD128" s="7" t="s">
        <v>261</v>
      </c>
      <c r="AE128" s="16"/>
      <c r="AF128" s="16" t="s">
        <v>46</v>
      </c>
      <c r="AG128" s="7" t="s">
        <v>47</v>
      </c>
    </row>
    <row r="129" ht="75.0" customHeight="1">
      <c r="A129" s="9" t="s">
        <v>684</v>
      </c>
      <c r="B129" s="12" t="s">
        <v>685</v>
      </c>
      <c r="C129" s="9" t="s">
        <v>34</v>
      </c>
      <c r="D129" s="10" t="s">
        <v>35</v>
      </c>
      <c r="E129" s="9"/>
      <c r="F129" s="12" t="s">
        <v>686</v>
      </c>
      <c r="G129" s="12"/>
      <c r="H129" s="12"/>
      <c r="I129" s="9" t="s">
        <v>37</v>
      </c>
      <c r="J129" s="9" t="s">
        <v>391</v>
      </c>
      <c r="K129" s="12" t="s">
        <v>687</v>
      </c>
      <c r="L129" s="12" t="s">
        <v>629</v>
      </c>
      <c r="M129" s="9" t="s">
        <v>41</v>
      </c>
      <c r="N129" s="12" t="s">
        <v>688</v>
      </c>
      <c r="O129" s="12" t="s">
        <v>689</v>
      </c>
      <c r="P129" s="23"/>
      <c r="Q129" s="16"/>
      <c r="R129" s="23"/>
      <c r="S129" s="23"/>
      <c r="T129" s="23"/>
      <c r="U129" s="23"/>
      <c r="V129" s="23"/>
      <c r="W129" s="23"/>
      <c r="X129" s="24"/>
      <c r="Y129" s="9" t="s">
        <v>44</v>
      </c>
      <c r="Z129" s="13" t="str">
        <f t="shared" si="1"/>
        <v>{
    "id": "M4-NyO-36a-I-1-BR",
    "stimulus": "&lt;p&gt;Selecione a frase correta sobre a seguinte multiplicação.&lt;/p&gt;&lt;p style=\"text-align: center\"&gt;{{Q1}} × {{Q2}} = {{T1}}&lt;/p&gt;",
    "hint": "&lt;p&gt;O multiplicando é o número que será somado quantas vezes o multiplicador indicar.&lt;/p&gt;",
    "feedback": "&lt;p&gt;O multiplicando, {{Q1}}, é o número que será somado a quantidade de vezes que indica o multiplicador, {{Q2}}. O produto é o resultado da operação, ou seja, {{T1}}.&lt;/p&gt;",
    "seed": {
        "parameters": [
            {
                "name": "Q1",
                "label": null,
                "min": 2,
                "max": 99,
                "step": 1
            },
            {
                "name": "Q2",
                "label": null,
                "min": 2,
                "max": 9,
                "step": 1
            }
        ],
        "calculated": [
            {
                "name": "T1",
                "label": "{{function}}",
                "function": "{{Q1}}*{{Q2}}",
                "temp": true
            },
            {
                "name": "A1",
                "label": "{{Q1}} é o multiplicando."
            },
            {
                "name": "A2",
                "label": "{{Q2}} é o multiplicador."
            },
            {
                "name": "A3",
                "label": "{{T1}} é o produto."
            },
            {
                "name": "A4",
                "label": "{{Q2}} é o multiplicando.",
                "incorrect": true
            },
            {
                "name": "A5",
                "label": "{{T1}} é o multiplicando.",
                "incorrect": true
            },
            {
                "name": "A6",
                "label": "{{Q1}} é o multiplicador.",
                "incorrect": true
            },
            {
                "name": "A7",
                "label": "{{T1}} é o multiplicador.",
                "incorrect": true
            },
            {
                "name": "A8",
                "label": "{{Q1}} é o produto.",
                "incorrect": true
            },
            {
                "name": "A9",
                "label": "{{Q2}} é o produto.",
                "incorrect": true
            }
        ],
        "uniques": true
    },
    "algorithm": {
        "name": "trueFalse",
        "template": "Multiple choice – standard",
        "params": {
            "countCorrect": 1,
            "countIncorrect": 2,
            "showCheckIcon": false,
            "columns": 3
        }
    }
}</v>
      </c>
      <c r="AA129" s="11" t="s">
        <v>690</v>
      </c>
      <c r="AB129" s="14" t="str">
        <f t="shared" si="2"/>
        <v>M4-NyO-36a-I-1</v>
      </c>
      <c r="AC129" s="14" t="str">
        <f t="shared" si="3"/>
        <v>M4-NyO-36a-I-1-BR</v>
      </c>
      <c r="AD129" s="7" t="s">
        <v>261</v>
      </c>
      <c r="AE129" s="16"/>
      <c r="AF129" s="16" t="s">
        <v>46</v>
      </c>
      <c r="AG129" s="16"/>
    </row>
    <row r="130" ht="75.0" customHeight="1">
      <c r="A130" s="9" t="s">
        <v>684</v>
      </c>
      <c r="B130" s="12" t="s">
        <v>685</v>
      </c>
      <c r="C130" s="9" t="s">
        <v>48</v>
      </c>
      <c r="D130" s="10" t="s">
        <v>35</v>
      </c>
      <c r="E130" s="9"/>
      <c r="F130" s="12" t="s">
        <v>691</v>
      </c>
      <c r="G130" s="12"/>
      <c r="H130" s="12"/>
      <c r="I130" s="9" t="s">
        <v>37</v>
      </c>
      <c r="J130" s="7" t="s">
        <v>51</v>
      </c>
      <c r="K130" s="12" t="s">
        <v>687</v>
      </c>
      <c r="L130" s="12" t="s">
        <v>692</v>
      </c>
      <c r="M130" s="9" t="s">
        <v>41</v>
      </c>
      <c r="N130" s="12" t="s">
        <v>688</v>
      </c>
      <c r="O130" s="12" t="s">
        <v>689</v>
      </c>
      <c r="P130" s="23"/>
      <c r="Q130" s="16"/>
      <c r="R130" s="23"/>
      <c r="S130" s="23"/>
      <c r="T130" s="23"/>
      <c r="U130" s="23"/>
      <c r="V130" s="23"/>
      <c r="W130" s="23"/>
      <c r="X130" s="24"/>
      <c r="Y130" s="9" t="s">
        <v>44</v>
      </c>
      <c r="Z130" s="13" t="str">
        <f t="shared" si="1"/>
        <v>{"id":"M4-NyO-36a-E-1-BR","stimulus":"&lt;p&gt;Nomeie os termos desta multiplicação.&lt;/p&gt;&lt;p style=\"text-align: center\"&gt;{{Q1}} × {{Q2}} = {{T1}}&lt;/p&gt;","template":"&lt;p&gt;{{Q1}} é o {{response}}.&lt;/p&gt;&lt;p&gt;{{Q2}} é o {{response}}.&lt;/p&gt;","hint":"&lt;p&gt;O multiplicando é o número que será somado quantas vezes o multiplicador indicar.&lt;/p&gt;","feedback":"&lt;p&gt;O multiplicando, {{Q1}}, é o número que será somado a quantidade de vezes que indica o multiplicador, {{Q2}}. O produto é o resultado da operação, ou seja, {{T1}}.&lt;/p&gt;","seed":{"parameters":[{"name":"Q1","label":null,"min":2,"max":99,"step":1},{"name":"Q2","label":null,"min":2,"max":99,"step":1}],"calculated":[{"name":"T1","label":"{{function}}","function":"{{Q1}}*{{Q2}}","temp":true},{"name":"A1","label":"multiplicando"},{"name":"A2","label":"multiplicador"}],"uniques":true},"algorithm":{"name":"calculateOperation","template":"Cloze with text"}}</v>
      </c>
      <c r="AA130" s="11" t="s">
        <v>693</v>
      </c>
      <c r="AB130" s="14" t="str">
        <f t="shared" si="2"/>
        <v>M4-NyO-36a-E-1</v>
      </c>
      <c r="AC130" s="14" t="str">
        <f t="shared" si="3"/>
        <v>M4-NyO-36a-E-1-BR</v>
      </c>
      <c r="AD130" s="7" t="s">
        <v>261</v>
      </c>
      <c r="AE130" s="16"/>
      <c r="AF130" s="16" t="s">
        <v>46</v>
      </c>
      <c r="AG130" s="16"/>
    </row>
    <row r="131" ht="75.0" customHeight="1">
      <c r="A131" s="9" t="s">
        <v>684</v>
      </c>
      <c r="B131" s="12" t="s">
        <v>685</v>
      </c>
      <c r="C131" s="9" t="s">
        <v>48</v>
      </c>
      <c r="D131" s="10" t="s">
        <v>35</v>
      </c>
      <c r="E131" s="9"/>
      <c r="F131" s="12" t="s">
        <v>694</v>
      </c>
      <c r="G131" s="12"/>
      <c r="H131" s="12"/>
      <c r="I131" s="9" t="s">
        <v>37</v>
      </c>
      <c r="J131" s="7" t="s">
        <v>51</v>
      </c>
      <c r="K131" s="12" t="s">
        <v>687</v>
      </c>
      <c r="L131" s="12" t="s">
        <v>695</v>
      </c>
      <c r="M131" s="9" t="s">
        <v>41</v>
      </c>
      <c r="N131" s="12" t="s">
        <v>688</v>
      </c>
      <c r="O131" s="12" t="s">
        <v>689</v>
      </c>
      <c r="P131" s="23"/>
      <c r="Q131" s="16"/>
      <c r="R131" s="23"/>
      <c r="S131" s="23"/>
      <c r="T131" s="23"/>
      <c r="U131" s="23"/>
      <c r="V131" s="23"/>
      <c r="W131" s="23"/>
      <c r="X131" s="24"/>
      <c r="Y131" s="9" t="s">
        <v>44</v>
      </c>
      <c r="Z131" s="13" t="str">
        <f t="shared" si="1"/>
        <v>{"id":"M4-NyO-36a-E-2-BR","stimulus":"&lt;p&gt;Nomeie os termos desta multiplicação.&lt;/p&gt;&lt;p style=\"text-align: center\"&gt;{{Q1}} × {{Q2}} = {{T1}}&lt;/p&gt;","template":"&lt;p&gt;{{Q2}} é o {{response}}.&lt;/p&gt;&lt;p&gt;{{Q1}} é o {{response}}.&lt;/p&gt;","hint":"&lt;p&gt;O multiplicando é o número que será somado quantas vezes o multiplicador indicar.&lt;/p&gt;","feedback":"&lt;p&gt;O multiplicando, {{Q1}}, é o número que será somado a quantidade de vezes que indica o multiplicador, {{Q2}}. O produto é o resultado da operação, ou seja, {{T1}}.&lt;/p&gt;","seed":{"parameters":[{"name":"Q1","label":null,"min":2,"max":99,"step":1},{"name":"Q2","label":null,"min":2,"max":99,"step":1}],"calculated":[{"name":"T1","label":"{{function}}","function":"{{Q1}}*{{Q2}}","temp":true},{"name":"A1","label":"multiplicador"},{"name":"A2","label":"multiplicando"}],"uniques":true},"algorithm":{"name":"calculateOperation","template":"Cloze with text"}}</v>
      </c>
      <c r="AA131" s="11" t="s">
        <v>696</v>
      </c>
      <c r="AB131" s="14" t="str">
        <f t="shared" si="2"/>
        <v>M4-NyO-36a-E-2</v>
      </c>
      <c r="AC131" s="14" t="str">
        <f t="shared" si="3"/>
        <v>M4-NyO-36a-E-2-BR</v>
      </c>
      <c r="AD131" s="7" t="s">
        <v>261</v>
      </c>
      <c r="AE131" s="16"/>
      <c r="AF131" s="16" t="s">
        <v>46</v>
      </c>
      <c r="AG131" s="16"/>
    </row>
    <row r="132" ht="75.0" customHeight="1">
      <c r="A132" s="7" t="s">
        <v>697</v>
      </c>
      <c r="B132" s="12" t="s">
        <v>698</v>
      </c>
      <c r="C132" s="9" t="s">
        <v>34</v>
      </c>
      <c r="D132" s="10" t="s">
        <v>35</v>
      </c>
      <c r="E132" s="9"/>
      <c r="F132" s="12" t="s">
        <v>699</v>
      </c>
      <c r="G132" s="12"/>
      <c r="H132" s="12"/>
      <c r="I132" s="9" t="s">
        <v>37</v>
      </c>
      <c r="J132" s="9" t="s">
        <v>155</v>
      </c>
      <c r="K132" s="12" t="s">
        <v>700</v>
      </c>
      <c r="L132" s="12" t="s">
        <v>701</v>
      </c>
      <c r="M132" s="9" t="s">
        <v>41</v>
      </c>
      <c r="N132" s="12" t="s">
        <v>702</v>
      </c>
      <c r="O132" s="12" t="s">
        <v>703</v>
      </c>
      <c r="P132" s="23"/>
      <c r="Q132" s="16"/>
      <c r="R132" s="23"/>
      <c r="S132" s="23"/>
      <c r="T132" s="23"/>
      <c r="U132" s="23"/>
      <c r="V132" s="23"/>
      <c r="W132" s="23"/>
      <c r="X132" s="16"/>
      <c r="Y132" s="9" t="s">
        <v>44</v>
      </c>
      <c r="Z132" s="13" t="str">
        <f t="shared" si="1"/>
        <v>{"id":"M4-NyO-14a-I-1-BR","stimulus":"&lt;p&gt;Arraste cada resultado para a sua operação.&lt;/p&gt;","hint":"&lt;p&gt;Para multiplicar um número por um 1 seguido de zeros, basta adicionar tantos zeros ao multiplicando quanto for a quantidade de zeros que há no multiplicador.&lt;/p&gt;","feedback":"&lt;p&gt;Para multiplicar um número por um 1 seguido de zeros, basta adicionar tantos zeros ao multiplicando quanto for a quantidade de zeros que há no multiplicador.&lt;/p&gt;","seed":{"parameters":[{"name":"Q1","label":null,"min":11,"max":99,"step":2},{"name":"Q2","label":null,"list":[1000,100,10]},{"name":"Q3","label":null,"list":[1000,100,10]},{"name":"Q4","label":null,"list":[1000,100,10]}],"calculated":[{"name":"A1","label":"{{Q1}} × {{Q2}}","function":"{{Q2}}*{{Q1}}"},{"name":"A2","label":"{{Q1}} × {{Q3}}","function":"{{Q3}}*{{Q1}}"},{"name":"A3","label":"{{Q1}} × {{Q4}}","function":"{{Q4}}*{{Q1}}"}],"isNumToWords":true,"uniques":true},"algorithm":{"name":"linkOperationResult","params":{"invert":true},"template":"Match list"}}</v>
      </c>
      <c r="AA132" s="11" t="s">
        <v>704</v>
      </c>
      <c r="AB132" s="14" t="str">
        <f t="shared" si="2"/>
        <v>M4-NyO-14a-I-1</v>
      </c>
      <c r="AC132" s="14" t="str">
        <f t="shared" si="3"/>
        <v>M4-NyO-14a-I-1-BR</v>
      </c>
      <c r="AD132" s="7" t="s">
        <v>261</v>
      </c>
      <c r="AE132" s="16"/>
      <c r="AF132" s="16" t="s">
        <v>46</v>
      </c>
      <c r="AG132" s="7" t="s">
        <v>47</v>
      </c>
    </row>
    <row r="133" ht="75.0" customHeight="1">
      <c r="A133" s="7" t="s">
        <v>697</v>
      </c>
      <c r="B133" s="12" t="s">
        <v>698</v>
      </c>
      <c r="C133" s="9" t="s">
        <v>48</v>
      </c>
      <c r="D133" s="10" t="s">
        <v>35</v>
      </c>
      <c r="E133" s="9"/>
      <c r="F133" s="12" t="s">
        <v>705</v>
      </c>
      <c r="G133" s="12" t="s">
        <v>706</v>
      </c>
      <c r="H133" s="12"/>
      <c r="I133" s="9" t="s">
        <v>37</v>
      </c>
      <c r="J133" s="9" t="s">
        <v>92</v>
      </c>
      <c r="K133" s="12" t="s">
        <v>707</v>
      </c>
      <c r="L133" s="12" t="s">
        <v>708</v>
      </c>
      <c r="M133" s="9" t="s">
        <v>41</v>
      </c>
      <c r="N133" s="12" t="s">
        <v>702</v>
      </c>
      <c r="O133" s="12" t="s">
        <v>703</v>
      </c>
      <c r="P133" s="23"/>
      <c r="Q133" s="16"/>
      <c r="R133" s="23"/>
      <c r="S133" s="23"/>
      <c r="T133" s="23"/>
      <c r="U133" s="23"/>
      <c r="V133" s="23"/>
      <c r="W133" s="23"/>
      <c r="X133" s="16"/>
      <c r="Y133" s="9" t="s">
        <v>44</v>
      </c>
      <c r="Z133" s="13" t="str">
        <f t="shared" si="1"/>
        <v>{"id":"M4-NyO-14a-E-1-BR","stimulus":"&lt;p&gt;Calcule o resultado da seguinte operação.&lt;/p&gt;","template":"&lt;p style=\"text-align: center\"&gt;{{Q1}} × {{Q2}} = {{response}}&lt;/p&gt;","hint":"&lt;p&gt;Para multiplicar um número por um 1 seguido de zeros, basta adicionar tantos zeros ao multiplicando quanto for a quantidade de zeros que há no multiplicador.&lt;/p&gt;","feedback":"&lt;p&gt;Para multiplicar um número por um 1 seguido de zeros, basta adicionar tantos zeros ao multiplicando quanto for a quantidade de zeros que há no multiplicador.&lt;/p&gt;","seed":{"parameters":[{"name":"Q1","label":null,"min":11,"max":99,"step":1},{"name":"Q2","label":null,"list":[1000,100,10]}],"calculated":[{"name":"A1","label":"{{function}}","function":"{{Q2}}*{{Q1}}"}],"uniques":true},"algorithm":{"name":"calculateOperation","params":{"method":"equivLiteral","keyboard":"NUMERICAL"}}}</v>
      </c>
      <c r="AA133" s="11" t="s">
        <v>709</v>
      </c>
      <c r="AB133" s="14" t="str">
        <f t="shared" si="2"/>
        <v>M4-NyO-14a-E-1</v>
      </c>
      <c r="AC133" s="14" t="str">
        <f t="shared" si="3"/>
        <v>M4-NyO-14a-E-1-BR</v>
      </c>
      <c r="AD133" s="7" t="s">
        <v>261</v>
      </c>
      <c r="AE133" s="16"/>
      <c r="AF133" s="16" t="s">
        <v>46</v>
      </c>
      <c r="AG133" s="7" t="s">
        <v>47</v>
      </c>
    </row>
    <row r="134" ht="75.0" customHeight="1">
      <c r="A134" s="7" t="s">
        <v>697</v>
      </c>
      <c r="B134" s="12" t="s">
        <v>698</v>
      </c>
      <c r="C134" s="9" t="s">
        <v>67</v>
      </c>
      <c r="D134" s="10" t="s">
        <v>35</v>
      </c>
      <c r="E134" s="9"/>
      <c r="F134" s="11" t="s">
        <v>710</v>
      </c>
      <c r="G134" s="11" t="s">
        <v>711</v>
      </c>
      <c r="H134" s="12"/>
      <c r="I134" s="9" t="s">
        <v>37</v>
      </c>
      <c r="J134" s="9" t="s">
        <v>92</v>
      </c>
      <c r="K134" s="12" t="s">
        <v>707</v>
      </c>
      <c r="L134" s="12" t="s">
        <v>712</v>
      </c>
      <c r="M134" s="9" t="s">
        <v>41</v>
      </c>
      <c r="N134" s="12" t="s">
        <v>702</v>
      </c>
      <c r="O134" s="12" t="s">
        <v>713</v>
      </c>
      <c r="P134" s="22"/>
      <c r="Q134" s="16"/>
      <c r="R134" s="21"/>
      <c r="S134" s="21"/>
      <c r="T134" s="21"/>
      <c r="U134" s="23"/>
      <c r="V134" s="23"/>
      <c r="W134" s="23"/>
      <c r="X134" s="16"/>
      <c r="Y134" s="9" t="s">
        <v>44</v>
      </c>
      <c r="Z134" s="13" t="str">
        <f t="shared" si="1"/>
        <v>{"id":"M4-NyO-14a-A-1-BR","stimulus":"&lt;p&gt;Uma loja de esportes encomendou {{Q1}} caixas de meias. Se cada caixa contém {{Q2}} pares de meias, quantos pares foram encomendados?&lt;/p&gt;","template":"&lt;p&gt;Foram encomendados {{response}} pares de meias.&lt;/p&gt;","hint":"&lt;p&gt;Para multiplicar um número por um 1 seguido de zeros, basta adicionar tantos zeros ao multiplicando quanto for a quantidade de zeros que há no multiplicador.&lt;/p&gt;","feedback":"&lt;p&gt;Para multiplicar um número por um 1 seguido de zeros, basta adicionar tantos zeros ao multiplicando quanto for a quantidade de zeros que há no multiplicador.&lt;/p&gt;&lt;p style=\"text-align: center\"&gt;{{Q1}} × {{Q2}} = {{A1}}&lt;/p&gt;","seed":{"parameters":[{"name":"Q1","label":null,"min":11,"max":99,"step":1},{"name":"Q2","label":null,"list":[1000,100,10]}],"calculated":[{"name":"A1","label":"{{function}}","function":"{{Q2}}*{{Q1}}"}],"uniques":true},"algorithm":{"name":"calculateOperation","params":{"method":"equivLiteral","keyboard":"NUMERICAL"}}}</v>
      </c>
      <c r="AA134" s="11" t="s">
        <v>714</v>
      </c>
      <c r="AB134" s="14" t="str">
        <f t="shared" si="2"/>
        <v>M4-NyO-14a-A-1</v>
      </c>
      <c r="AC134" s="14" t="str">
        <f t="shared" si="3"/>
        <v>M4-NyO-14a-A-1-BR</v>
      </c>
      <c r="AD134" s="7" t="s">
        <v>261</v>
      </c>
      <c r="AE134" s="16"/>
      <c r="AF134" s="16" t="s">
        <v>46</v>
      </c>
      <c r="AG134" s="7" t="s">
        <v>47</v>
      </c>
    </row>
    <row r="135" ht="75.0" customHeight="1">
      <c r="A135" s="7" t="s">
        <v>697</v>
      </c>
      <c r="B135" s="12" t="s">
        <v>698</v>
      </c>
      <c r="C135" s="9" t="s">
        <v>67</v>
      </c>
      <c r="D135" s="10" t="s">
        <v>35</v>
      </c>
      <c r="E135" s="9"/>
      <c r="F135" s="11" t="s">
        <v>715</v>
      </c>
      <c r="G135" s="11" t="s">
        <v>716</v>
      </c>
      <c r="H135" s="12"/>
      <c r="I135" s="9" t="s">
        <v>37</v>
      </c>
      <c r="J135" s="9" t="s">
        <v>92</v>
      </c>
      <c r="K135" s="12" t="s">
        <v>717</v>
      </c>
      <c r="L135" s="12" t="s">
        <v>718</v>
      </c>
      <c r="M135" s="9" t="s">
        <v>41</v>
      </c>
      <c r="N135" s="12" t="s">
        <v>702</v>
      </c>
      <c r="O135" s="12" t="s">
        <v>719</v>
      </c>
      <c r="P135" s="22"/>
      <c r="Q135" s="16"/>
      <c r="R135" s="21"/>
      <c r="S135" s="21"/>
      <c r="T135" s="23"/>
      <c r="U135" s="21"/>
      <c r="V135" s="21"/>
      <c r="W135" s="23"/>
      <c r="X135" s="16"/>
      <c r="Y135" s="9" t="s">
        <v>44</v>
      </c>
      <c r="Z135" s="13" t="str">
        <f t="shared" si="1"/>
        <v>{"id":"M4-NyO-14a-A-2-BR","stimulus":"&lt;p&gt;Fábio treina 100 minutos por dia. Quantos minutos ele terá treinado após {{Q1}} dias?&lt;/p&gt;","template":"&lt;p&gt;Ele terá treinado {{response}} min.&lt;/p&gt;","hint":"&lt;p&gt;Para multiplicar um número por um 1 seguido de zeros, basta adicionar tantos zeros ao multiplicando quanto for a quantidade de zeros que há no multiplicador.&lt;/p&gt;","feedback":"&lt;p&gt;Para multiplicar um número por um 1 seguido de zeros, basta adicionar tantos zeros ao multiplicando quanto for a quantidade de zeros que há no multiplicador.&lt;/p&gt;&lt;p style=\"text-align: center\"&gt;{{Q1}} × 100 = {{A1}}&lt;/p&gt;","seed":{"parameters":[{"name":"Q1","label":null,"min":11,"max":30,"step":1}],"calculated":[{"name":"A1","label":"{{function}}","function":"100*{{Q1}}"}],"uniques":true},"algorithm":{"name":"calculateOperation","params":{"method":"equivLiteral","keyboard":"NUMERICAL"}}}</v>
      </c>
      <c r="AA135" s="11" t="s">
        <v>720</v>
      </c>
      <c r="AB135" s="14" t="str">
        <f t="shared" si="2"/>
        <v>M4-NyO-14a-A-2</v>
      </c>
      <c r="AC135" s="14" t="str">
        <f t="shared" si="3"/>
        <v>M4-NyO-14a-A-2-BR</v>
      </c>
      <c r="AD135" s="7" t="s">
        <v>261</v>
      </c>
      <c r="AE135" s="16"/>
      <c r="AF135" s="16" t="s">
        <v>46</v>
      </c>
      <c r="AG135" s="7" t="s">
        <v>47</v>
      </c>
    </row>
    <row r="136" ht="75.0" customHeight="1">
      <c r="A136" s="7" t="s">
        <v>697</v>
      </c>
      <c r="B136" s="12" t="s">
        <v>698</v>
      </c>
      <c r="C136" s="9" t="s">
        <v>67</v>
      </c>
      <c r="D136" s="10" t="s">
        <v>35</v>
      </c>
      <c r="E136" s="9"/>
      <c r="F136" s="12" t="s">
        <v>721</v>
      </c>
      <c r="G136" s="11" t="s">
        <v>722</v>
      </c>
      <c r="H136" s="12"/>
      <c r="I136" s="9" t="s">
        <v>37</v>
      </c>
      <c r="J136" s="9" t="s">
        <v>92</v>
      </c>
      <c r="K136" s="12" t="s">
        <v>723</v>
      </c>
      <c r="L136" s="12" t="s">
        <v>712</v>
      </c>
      <c r="M136" s="9" t="s">
        <v>41</v>
      </c>
      <c r="N136" s="12" t="s">
        <v>702</v>
      </c>
      <c r="O136" s="12" t="s">
        <v>713</v>
      </c>
      <c r="P136" s="22"/>
      <c r="Q136" s="16"/>
      <c r="R136" s="21"/>
      <c r="S136" s="21"/>
      <c r="T136" s="23"/>
      <c r="U136" s="21"/>
      <c r="V136" s="21"/>
      <c r="W136" s="21"/>
      <c r="X136" s="16"/>
      <c r="Y136" s="9" t="s">
        <v>44</v>
      </c>
      <c r="Z136" s="13" t="str">
        <f t="shared" si="1"/>
        <v>{"id":"M4-NyO-14a-A-3-BR","stimulus":"&lt;p&gt;Um evento de corrida de cavalos vendeu {{Q2}} ingressos. Qual foi a arrecadação total se cada ingresso custou R$ {{Q1}}?&lt;/p&gt;","template":"&lt;p&gt;A arrecadação foi de R$ {{response}}.&lt;/p&gt;","hint":"&lt;p&gt;Para multiplicar um número por um 1 seguido de zeros, basta adicionar tantos zeros ao multiplicando quanto for a quantidade de zeros que há no multiplicador.&lt;/p&gt;","feedback":"&lt;p&gt;Para multiplicar um número por um 1 seguido de zeros, basta adicionar tantos zeros ao multiplicando quanto for a quantidade de zeros que há no multiplicador.&lt;/p&gt;&lt;p style=\"text-align: center\"&gt;{{Q1}} × {{Q2}} = {{A1}}&lt;/p&gt;","seed":{"parameters":[{"name":"Q1","label":null,"min":11,"max":50,"step":1},{"name":"Q2","label":null,"list":[1000,100,10]}],"calculated":[{"name":"A1","label":"{{function}}","function":"{{Q2}}*{{Q1}}"}],"uniques":true},"algorithm":{"name":"calculateOperation","params":{"method":"equivLiteral","keyboard":"NUMERICAL"}}}</v>
      </c>
      <c r="AA136" s="11" t="s">
        <v>724</v>
      </c>
      <c r="AB136" s="14" t="str">
        <f t="shared" si="2"/>
        <v>M4-NyO-14a-A-3</v>
      </c>
      <c r="AC136" s="14" t="str">
        <f t="shared" si="3"/>
        <v>M4-NyO-14a-A-3-BR</v>
      </c>
      <c r="AD136" s="7" t="s">
        <v>261</v>
      </c>
      <c r="AE136" s="16"/>
      <c r="AF136" s="16" t="s">
        <v>46</v>
      </c>
      <c r="AG136" s="7" t="s">
        <v>47</v>
      </c>
    </row>
    <row r="137" ht="75.0" customHeight="1">
      <c r="A137" s="7" t="s">
        <v>725</v>
      </c>
      <c r="B137" s="12" t="s">
        <v>726</v>
      </c>
      <c r="C137" s="9" t="s">
        <v>34</v>
      </c>
      <c r="D137" s="10" t="s">
        <v>35</v>
      </c>
      <c r="E137" s="9"/>
      <c r="F137" s="12" t="s">
        <v>727</v>
      </c>
      <c r="G137" s="12"/>
      <c r="H137" s="12"/>
      <c r="I137" s="9" t="s">
        <v>37</v>
      </c>
      <c r="J137" s="9" t="s">
        <v>391</v>
      </c>
      <c r="K137" s="12" t="s">
        <v>728</v>
      </c>
      <c r="L137" s="12" t="s">
        <v>729</v>
      </c>
      <c r="M137" s="9" t="s">
        <v>41</v>
      </c>
      <c r="N137" s="12" t="s">
        <v>730</v>
      </c>
      <c r="O137" s="12" t="s">
        <v>731</v>
      </c>
      <c r="P137" s="22"/>
      <c r="Q137" s="16"/>
      <c r="R137" s="21"/>
      <c r="S137" s="21"/>
      <c r="T137" s="21"/>
      <c r="U137" s="21"/>
      <c r="V137" s="21"/>
      <c r="W137" s="21"/>
      <c r="X137" s="16"/>
      <c r="Y137" s="9" t="s">
        <v>44</v>
      </c>
      <c r="Z137" s="13" t="str">
        <f t="shared" si="1"/>
        <v>{"id":"M4-NyO-14b-I-1-BR","stimulus":"&lt;p&gt;Selecione o resultado desta multiplicação: {{Q1}} × {{Q2}}.&lt;/p&gt;","hint":"&lt;p&gt;Comece multiplicando o último dígito do multiplicador pelo multiplicando.&lt;/p&gt;","feedback":"&lt;p&gt;O resultado de multiplicar {{Q1}} por {{Q2}} é {{A1}}.&lt;/p&gt;","seed":{"parameters":[{"name":"Q1","label":null,"min":10,"max":999,"step":1},{"name":"Q2","label":null,"min":10,"max":99,"step":1},{"name":"Q3","label":null,"min":10,"max":99,"step":1},{"name":"Q4","label":null,"min":10,"max":99,"step":1},{"name":"Q5","label":null,"min":10,"max":99,"step":1}],"calculated":[{"name":"A1","label":"{{function}}","function":"{{Q1}}*{{Q2}}"},{"name":"A2","label":"{{function}}","function":"{{Q1}}+{{Q2}}","incorrect":true},{"name":"A3","label":"{{function}}","function":"{{Q1}}*{{Q3}}","incorrect":true},{"name":"A4","label":"{{function}}","function":"{{Q1}}*{{Q4}}","incorrect":true},{"name":"A5","label":"{{function}}","function":"{{Q1}}*{{Q5}}","incorrect":true}],"uniques":true},"algorithm":{"name":"trueFalse","template":"Multiple choice – standard","params":{"countCorrect":1,"countIncorrect":2,"showCheckIcon":false,"columns":3}}}</v>
      </c>
      <c r="AA137" s="11" t="s">
        <v>732</v>
      </c>
      <c r="AB137" s="14" t="str">
        <f t="shared" si="2"/>
        <v>M4-NyO-14b-I-1</v>
      </c>
      <c r="AC137" s="14" t="str">
        <f t="shared" si="3"/>
        <v>M4-NyO-14b-I-1-BR</v>
      </c>
      <c r="AD137" s="7" t="s">
        <v>261</v>
      </c>
      <c r="AE137" s="16"/>
      <c r="AF137" s="16" t="s">
        <v>46</v>
      </c>
      <c r="AG137" s="7" t="s">
        <v>47</v>
      </c>
    </row>
    <row r="138" ht="75.0" customHeight="1">
      <c r="A138" s="7" t="s">
        <v>725</v>
      </c>
      <c r="B138" s="12" t="s">
        <v>726</v>
      </c>
      <c r="C138" s="9" t="s">
        <v>48</v>
      </c>
      <c r="D138" s="10" t="s">
        <v>35</v>
      </c>
      <c r="E138" s="9"/>
      <c r="F138" s="12" t="s">
        <v>733</v>
      </c>
      <c r="G138" s="12" t="s">
        <v>706</v>
      </c>
      <c r="H138" s="12"/>
      <c r="I138" s="9" t="s">
        <v>37</v>
      </c>
      <c r="J138" s="9" t="s">
        <v>92</v>
      </c>
      <c r="K138" s="11" t="s">
        <v>734</v>
      </c>
      <c r="L138" s="12" t="s">
        <v>712</v>
      </c>
      <c r="M138" s="9" t="s">
        <v>41</v>
      </c>
      <c r="N138" s="12" t="s">
        <v>730</v>
      </c>
      <c r="O138" s="12" t="s">
        <v>731</v>
      </c>
      <c r="P138" s="22"/>
      <c r="Q138" s="16"/>
      <c r="R138" s="21"/>
      <c r="S138" s="21"/>
      <c r="T138" s="21"/>
      <c r="U138" s="21"/>
      <c r="V138" s="21"/>
      <c r="W138" s="21"/>
      <c r="X138" s="16"/>
      <c r="Y138" s="9" t="s">
        <v>44</v>
      </c>
      <c r="Z138" s="13" t="str">
        <f t="shared" si="1"/>
        <v>{"id":"M4-NyO-14b-E-1-BR","stimulus":"&lt;p&gt;Calcule o resultado da multiplicação.&lt;/p&gt;","template":"&lt;p style=\"text-align: center\"&gt;{{Q1}} × {{Q2}} = {{response}}&lt;/p&gt;","hint":"&lt;p&gt;Comece multiplicando o último dígito do multiplicador pelo multiplicando.&lt;/p&gt;","feedback":"&lt;p&gt;O resultado de multiplicar {{Q1}} por {{Q2}} é {{A1}}.&lt;/p&gt;","seed":{"parameters":[{"name":"Q1","label":null,"min":10,"max":999,"step":1},{"name":"Q2","label":null,"min":10,"max":99,"step":1}],"calculated":[{"name":"A1","label":"{{function}}","function":"{{Q1}}*{{Q2}}"}],"uniques":true},"algorithm":{"name":"calculateOperation","params":{"method":"equivLiteral","keyboard":"NUMERICAL"}}}</v>
      </c>
      <c r="AA138" s="11" t="s">
        <v>735</v>
      </c>
      <c r="AB138" s="14" t="str">
        <f t="shared" si="2"/>
        <v>M4-NyO-14b-E-1</v>
      </c>
      <c r="AC138" s="14" t="str">
        <f t="shared" si="3"/>
        <v>M4-NyO-14b-E-1-BR</v>
      </c>
      <c r="AD138" s="7" t="s">
        <v>261</v>
      </c>
      <c r="AE138" s="16"/>
      <c r="AF138" s="16" t="s">
        <v>46</v>
      </c>
      <c r="AG138" s="7" t="s">
        <v>47</v>
      </c>
    </row>
    <row r="139" ht="75.0" customHeight="1">
      <c r="A139" s="7" t="s">
        <v>725</v>
      </c>
      <c r="B139" s="12" t="s">
        <v>726</v>
      </c>
      <c r="C139" s="9" t="s">
        <v>67</v>
      </c>
      <c r="D139" s="10" t="s">
        <v>35</v>
      </c>
      <c r="E139" s="9"/>
      <c r="F139" s="11" t="s">
        <v>736</v>
      </c>
      <c r="G139" s="11" t="s">
        <v>737</v>
      </c>
      <c r="H139" s="12"/>
      <c r="I139" s="9" t="s">
        <v>37</v>
      </c>
      <c r="J139" s="9" t="s">
        <v>92</v>
      </c>
      <c r="K139" s="11" t="s">
        <v>738</v>
      </c>
      <c r="L139" s="12" t="s">
        <v>712</v>
      </c>
      <c r="M139" s="9" t="s">
        <v>41</v>
      </c>
      <c r="N139" s="12" t="s">
        <v>730</v>
      </c>
      <c r="O139" s="12" t="s">
        <v>731</v>
      </c>
      <c r="P139" s="22"/>
      <c r="Q139" s="16"/>
      <c r="R139" s="21"/>
      <c r="S139" s="21"/>
      <c r="T139" s="23"/>
      <c r="U139" s="21"/>
      <c r="V139" s="21"/>
      <c r="W139" s="21"/>
      <c r="X139" s="16"/>
      <c r="Y139" s="9" t="s">
        <v>44</v>
      </c>
      <c r="Z139" s="13" t="str">
        <f t="shared" si="1"/>
        <v>{"id":"M4-NyO-14b-A-1-BR","stimulus":"&lt;p&gt;Um transatlântico tem {{Q1}} cabines em cada um de seus {{Q2}} conveses. Quantas cabines há total?&lt;/p&gt;","template":"&lt;p&gt;Há {{response}} cabines.&lt;/p&gt;","hint":"&lt;p&gt;Comece multiplicando o último dígito do multiplicador pelo multiplicando.&lt;/p&gt;","feedback":"&lt;p&gt;O resultado de multiplicar {{Q1}} por {{Q2}} é {{A1}}.&lt;/p&gt;","seed":{"parameters":[{"name":"Q1","label":null,"min":80,"max":150,"step":1},{"name":"Q2","label":null,"min":10,"max":18,"step":1}],"calculated":[{"name":"A1","label":"{{function}}","function":"{{Q1}}*{{Q2}}"}],"uniques":true},"algorithm":{"name":"calculateOperation","params":{"method":"equivLiteral","keyboard":"NUMERICAL"}}}</v>
      </c>
      <c r="AA139" s="11" t="s">
        <v>739</v>
      </c>
      <c r="AB139" s="14" t="str">
        <f t="shared" si="2"/>
        <v>M4-NyO-14b-A-1</v>
      </c>
      <c r="AC139" s="14" t="str">
        <f t="shared" si="3"/>
        <v>M4-NyO-14b-A-1-BR</v>
      </c>
      <c r="AD139" s="7" t="s">
        <v>261</v>
      </c>
      <c r="AE139" s="16"/>
      <c r="AF139" s="16" t="s">
        <v>46</v>
      </c>
      <c r="AG139" s="7" t="s">
        <v>47</v>
      </c>
    </row>
    <row r="140" ht="75.0" customHeight="1">
      <c r="A140" s="7" t="s">
        <v>725</v>
      </c>
      <c r="B140" s="12" t="s">
        <v>726</v>
      </c>
      <c r="C140" s="9" t="s">
        <v>67</v>
      </c>
      <c r="D140" s="10" t="s">
        <v>35</v>
      </c>
      <c r="E140" s="9"/>
      <c r="F140" s="11" t="s">
        <v>740</v>
      </c>
      <c r="G140" s="11" t="s">
        <v>741</v>
      </c>
      <c r="H140" s="12"/>
      <c r="I140" s="9" t="s">
        <v>37</v>
      </c>
      <c r="J140" s="9" t="s">
        <v>92</v>
      </c>
      <c r="K140" s="11" t="s">
        <v>742</v>
      </c>
      <c r="L140" s="12" t="s">
        <v>712</v>
      </c>
      <c r="M140" s="9" t="s">
        <v>41</v>
      </c>
      <c r="N140" s="12" t="s">
        <v>730</v>
      </c>
      <c r="O140" s="12" t="s">
        <v>731</v>
      </c>
      <c r="P140" s="23"/>
      <c r="Q140" s="16"/>
      <c r="R140" s="23"/>
      <c r="S140" s="23"/>
      <c r="T140" s="23"/>
      <c r="U140" s="23"/>
      <c r="V140" s="23"/>
      <c r="W140" s="23"/>
      <c r="X140" s="24"/>
      <c r="Y140" s="9" t="s">
        <v>44</v>
      </c>
      <c r="Z140" s="13" t="str">
        <f t="shared" si="1"/>
        <v>{"id":"M4-NyO-14b-A-2-BR","stimulus":"&lt;p&gt;Para o Dia Mundial do Livro, {{Q2}} livrarias deram de brinde o mesmo marca página para cada livro comprado. Se ao todo foram vendidos {{Q1}} livros, quantos marca páginas foram distribuídos no total?&lt;/p&gt;","template":"&lt;p&gt;Foram distribuídos {{response}} marca páginas.&lt;/p&gt;","hint":"&lt;p&gt;Comece multiplicando o último dígito do multiplicador pelo multiplicando.&lt;/p&gt;","feedback":"&lt;p&gt;O resultado de multiplicar {{Q1}} por {{Q2}} é {{A1}}.&lt;/p&gt;","seed":{"parameters":[{"name":"Q1","label":null,"min":200,"max":999,"step":1},{"name":"Q2","label":null,"min":10,"max":99,"step":1}],"calculated":[{"name":"A1","label":"{{function}}","function":"{{Q1}}*{{Q2}}"}],"uniques":true},"algorithm":{"name":"calculateOperation","params":{"method":"equivLiteral","keyboard":"NUMERICAL"}}}</v>
      </c>
      <c r="AA140" s="11" t="s">
        <v>743</v>
      </c>
      <c r="AB140" s="14" t="str">
        <f t="shared" si="2"/>
        <v>M4-NyO-14b-A-2</v>
      </c>
      <c r="AC140" s="14" t="str">
        <f t="shared" si="3"/>
        <v>M4-NyO-14b-A-2-BR</v>
      </c>
      <c r="AD140" s="7" t="s">
        <v>261</v>
      </c>
      <c r="AE140" s="16"/>
      <c r="AF140" s="16" t="s">
        <v>46</v>
      </c>
      <c r="AG140" s="7" t="s">
        <v>47</v>
      </c>
    </row>
    <row r="141" ht="75.0" customHeight="1">
      <c r="A141" s="7" t="s">
        <v>725</v>
      </c>
      <c r="B141" s="12" t="s">
        <v>726</v>
      </c>
      <c r="C141" s="9" t="s">
        <v>67</v>
      </c>
      <c r="D141" s="10" t="s">
        <v>35</v>
      </c>
      <c r="E141" s="9"/>
      <c r="F141" s="12" t="s">
        <v>744</v>
      </c>
      <c r="G141" s="11" t="s">
        <v>745</v>
      </c>
      <c r="H141" s="12"/>
      <c r="I141" s="9" t="s">
        <v>37</v>
      </c>
      <c r="J141" s="9" t="s">
        <v>92</v>
      </c>
      <c r="K141" s="11" t="s">
        <v>746</v>
      </c>
      <c r="L141" s="12" t="s">
        <v>712</v>
      </c>
      <c r="M141" s="9" t="s">
        <v>41</v>
      </c>
      <c r="N141" s="12" t="s">
        <v>730</v>
      </c>
      <c r="O141" s="12" t="s">
        <v>731</v>
      </c>
      <c r="P141" s="23"/>
      <c r="Q141" s="16"/>
      <c r="R141" s="23"/>
      <c r="S141" s="23"/>
      <c r="T141" s="23"/>
      <c r="U141" s="23"/>
      <c r="V141" s="23"/>
      <c r="W141" s="23"/>
      <c r="X141" s="24"/>
      <c r="Y141" s="9" t="s">
        <v>44</v>
      </c>
      <c r="Z141" s="13" t="str">
        <f t="shared" si="1"/>
        <v>{"id":"M4-NyO-14b-A-3-BR","stimulus":"&lt;p&gt;Uma parteira atendeu {{Q1}} partos em um mês. Se em cada mês ela tiver a mesma quantidade de atendimentos, quantos partos serão realizados em {{Q2}} meses?&lt;/p&gt;","template":"&lt;p&gt;Serão realizados {{response}} partos.&lt;/p&gt;","hint":"&lt;p&gt;Comece multiplicando o último dígito do multiplicador pelo multiplicando.&lt;/p&gt;","feedback":"&lt;p&gt;O resultado de multiplicar {{Q1}} por {{Q2}} é {{A1}}.&lt;/p&gt;","seed":{"parameters":[{"name":"Q1","label":null,"min":100,"max":200,"step":1},{"name":"Q2","label":null,"min":10,"max":99,"step":1}],"calculated":[{"name":"A1","label":"{{function}}","function":"{{Q1}}*{{Q2}}"}],"uniques":true},"algorithm":{"name":"calculateOperation","params":{"method":"equivLiteral","keyboard":"NUMERICAL"}}}</v>
      </c>
      <c r="AA141" s="11" t="s">
        <v>747</v>
      </c>
      <c r="AB141" s="14" t="str">
        <f t="shared" si="2"/>
        <v>M4-NyO-14b-A-3</v>
      </c>
      <c r="AC141" s="14" t="str">
        <f t="shared" si="3"/>
        <v>M4-NyO-14b-A-3-BR</v>
      </c>
      <c r="AD141" s="7" t="s">
        <v>261</v>
      </c>
      <c r="AE141" s="16"/>
      <c r="AF141" s="16" t="s">
        <v>46</v>
      </c>
      <c r="AG141" s="7" t="s">
        <v>47</v>
      </c>
    </row>
    <row r="142" ht="75.0" customHeight="1">
      <c r="A142" s="7" t="s">
        <v>748</v>
      </c>
      <c r="B142" s="12" t="s">
        <v>749</v>
      </c>
      <c r="C142" s="9" t="s">
        <v>34</v>
      </c>
      <c r="D142" s="10" t="s">
        <v>35</v>
      </c>
      <c r="E142" s="9"/>
      <c r="F142" s="12" t="s">
        <v>727</v>
      </c>
      <c r="G142" s="12"/>
      <c r="H142" s="12"/>
      <c r="I142" s="9" t="s">
        <v>37</v>
      </c>
      <c r="J142" s="9" t="s">
        <v>391</v>
      </c>
      <c r="K142" s="12" t="s">
        <v>750</v>
      </c>
      <c r="L142" s="12" t="s">
        <v>751</v>
      </c>
      <c r="M142" s="9" t="s">
        <v>41</v>
      </c>
      <c r="N142" s="12" t="s">
        <v>730</v>
      </c>
      <c r="O142" s="12" t="s">
        <v>731</v>
      </c>
      <c r="P142" s="23"/>
      <c r="Q142" s="16"/>
      <c r="R142" s="23"/>
      <c r="S142" s="23"/>
      <c r="T142" s="23"/>
      <c r="U142" s="23"/>
      <c r="V142" s="23"/>
      <c r="W142" s="23"/>
      <c r="X142" s="24"/>
      <c r="Y142" s="9" t="s">
        <v>44</v>
      </c>
      <c r="Z142" s="13" t="str">
        <f t="shared" si="1"/>
        <v>{"id":"M4-NyO-14c-I-1-BR","stimulus":"&lt;p&gt;Selecione o resultado da multiplicação: {{Q1}} × {{Q2}}.&lt;/p&gt;","hint":"&lt;p&gt;Comece multiplicando o último dígito do multiplicador pelo multiplicando.&lt;/p&gt;","feedback":"&lt;p&gt;O resultado de multiplicar {{Q1}} por {{Q2}} é {{A1}}.&lt;/p&gt;","seed":{"parameters":[{"name":"Q1","label":null,"min":10,"max":999,"step":1},{"name":"Q2","label":null,"min":100,"max":999,"step":1},{"name":"Q3","label":null,"min":100,"max":999,"step":1},{"name":"Q4","label":null,"min":100,"max":999,"step":1},{"name":"Q5","label":null,"min":100,"max":999,"step":1}],"calculated":[{"name":"A1","label":"{{function}}","function":"{{Q1}}*{{Q2}}"},{"name":"A2","label":"{{function}}","function":"{{Q1}}+{{Q2}}","incorrect":true},{"name":"A3","label":"{{function}}","function":"{{Q1}}*{{Q3}}","incorrect":true},{"name":"A4","label":"{{function}}","function":"{{Q1}}*{{Q4}}","incorrect":true},{"name":"A5","label":"{{function}}","function":"{{Q1}}*{{Q5}}","incorrect":true}],"uniques":true},"algorithm":{"name":"trueFalse","template":"Multiple choice – standard","params":{"countCorrect":1,"countIncorrect":2,"showCheckIcon":false,"columns":3}}}</v>
      </c>
      <c r="AA142" s="11" t="s">
        <v>752</v>
      </c>
      <c r="AB142" s="14" t="str">
        <f t="shared" si="2"/>
        <v>M4-NyO-14c-I-1</v>
      </c>
      <c r="AC142" s="14" t="str">
        <f t="shared" si="3"/>
        <v>M4-NyO-14c-I-1-BR</v>
      </c>
      <c r="AD142" s="7" t="s">
        <v>261</v>
      </c>
      <c r="AE142" s="16"/>
      <c r="AF142" s="16" t="s">
        <v>46</v>
      </c>
      <c r="AG142" s="7" t="s">
        <v>47</v>
      </c>
    </row>
    <row r="143" ht="75.0" customHeight="1">
      <c r="A143" s="7" t="s">
        <v>748</v>
      </c>
      <c r="B143" s="12" t="s">
        <v>749</v>
      </c>
      <c r="C143" s="9" t="s">
        <v>48</v>
      </c>
      <c r="D143" s="10" t="s">
        <v>35</v>
      </c>
      <c r="E143" s="9"/>
      <c r="F143" s="12" t="s">
        <v>733</v>
      </c>
      <c r="G143" s="12" t="s">
        <v>706</v>
      </c>
      <c r="H143" s="12"/>
      <c r="I143" s="9" t="s">
        <v>37</v>
      </c>
      <c r="J143" s="9" t="s">
        <v>92</v>
      </c>
      <c r="K143" s="12" t="s">
        <v>753</v>
      </c>
      <c r="L143" s="12" t="s">
        <v>712</v>
      </c>
      <c r="M143" s="9" t="s">
        <v>41</v>
      </c>
      <c r="N143" s="12" t="s">
        <v>730</v>
      </c>
      <c r="O143" s="12" t="s">
        <v>731</v>
      </c>
      <c r="P143" s="23"/>
      <c r="Q143" s="16"/>
      <c r="R143" s="23"/>
      <c r="S143" s="23"/>
      <c r="T143" s="23"/>
      <c r="U143" s="23"/>
      <c r="V143" s="23"/>
      <c r="W143" s="23"/>
      <c r="X143" s="24"/>
      <c r="Y143" s="9" t="s">
        <v>44</v>
      </c>
      <c r="Z143" s="13" t="str">
        <f t="shared" si="1"/>
        <v>{"id":"M4-NyO-14c-E-1-BR","stimulus":"&lt;p&gt;Calcule o resultado da multiplicação.&lt;/p&gt;","template":"&lt;p style=\"text-align: center\"&gt;{{Q1}} × {{Q2}} = {{response}}&lt;/p&gt;","hint":"&lt;p&gt;Comece multiplicando o último dígito do multiplicador pelo multiplicando.&lt;/p&gt;","feedback":"&lt;p&gt;O resultado de multiplicar {{Q1}} por {{Q2}} é {{A1}}.&lt;/p&gt;","seed":{"parameters":[{"name":"Q1","label":null,"min":10,"max":999,"step":1},{"name":"Q2","label":null,"min":100,"max":999,"step":1}],"calculated":[{"name":"A1","label":"{{function}}","function":"{{Q1}}*{{Q2}}"}],"uniques":true},"algorithm":{"name":"calculateOperation","params":{"method":"equivLiteral","keyboard":"NUMERICAL"}}}</v>
      </c>
      <c r="AA143" s="11" t="s">
        <v>754</v>
      </c>
      <c r="AB143" s="14" t="str">
        <f t="shared" si="2"/>
        <v>M4-NyO-14c-E-1</v>
      </c>
      <c r="AC143" s="14" t="str">
        <f t="shared" si="3"/>
        <v>M4-NyO-14c-E-1-BR</v>
      </c>
      <c r="AD143" s="7" t="s">
        <v>261</v>
      </c>
      <c r="AE143" s="16"/>
      <c r="AF143" s="16" t="s">
        <v>46</v>
      </c>
      <c r="AG143" s="7" t="s">
        <v>47</v>
      </c>
    </row>
    <row r="144" ht="75.0" customHeight="1">
      <c r="A144" s="7" t="s">
        <v>748</v>
      </c>
      <c r="B144" s="12" t="s">
        <v>749</v>
      </c>
      <c r="C144" s="9" t="s">
        <v>67</v>
      </c>
      <c r="D144" s="10" t="s">
        <v>35</v>
      </c>
      <c r="E144" s="9"/>
      <c r="F144" s="12" t="s">
        <v>755</v>
      </c>
      <c r="G144" s="12" t="s">
        <v>756</v>
      </c>
      <c r="H144" s="12"/>
      <c r="I144" s="9" t="s">
        <v>37</v>
      </c>
      <c r="J144" s="9" t="s">
        <v>92</v>
      </c>
      <c r="K144" s="12" t="s">
        <v>757</v>
      </c>
      <c r="L144" s="12" t="s">
        <v>712</v>
      </c>
      <c r="M144" s="9" t="s">
        <v>41</v>
      </c>
      <c r="N144" s="12" t="s">
        <v>730</v>
      </c>
      <c r="O144" s="12" t="s">
        <v>731</v>
      </c>
      <c r="P144" s="23"/>
      <c r="Q144" s="16"/>
      <c r="R144" s="23"/>
      <c r="S144" s="23"/>
      <c r="T144" s="23"/>
      <c r="U144" s="23"/>
      <c r="V144" s="23"/>
      <c r="W144" s="23"/>
      <c r="X144" s="16"/>
      <c r="Y144" s="9" t="s">
        <v>44</v>
      </c>
      <c r="Z144" s="13" t="str">
        <f t="shared" si="1"/>
        <v>{"id":"M4-NyO-14c-A-1-BR","stimulus":"&lt;p&gt;Uma fábrica produziu {{Q1}} pacotes com {{Q2}} tachinhas em cada um. Quantas tachinhas foram produzidas no total?&lt;/p&gt;","template":"&lt;p&gt;Foram produzidas {{response}} tachinhas.&lt;/p&gt;","hint":"&lt;p&gt;Comece multiplicando o último dígito do multiplicador pelo multiplicando.&lt;/p&gt;","feedback":"&lt;p&gt;O resultado de multiplicar {{Q1}} por {{Q2}} é {{A1}}.&lt;/p&gt;","seed":{"parameters":[{"name":"Q1","label":null,"min":10,"max":999,"step":1},{"name":"Q2","label":null,"min":100,"max":999,"step":1}],"calculated":[{"name":"A1","label":"{{function}}","function":"{{Q1}}*{{Q2}}"}],"uniques":true},"algorithm":{"name":"calculateOperation","params":{"method":"equivLiteral","keyboard":"NUMERICAL"}}}</v>
      </c>
      <c r="AA144" s="11" t="s">
        <v>758</v>
      </c>
      <c r="AB144" s="14" t="str">
        <f t="shared" si="2"/>
        <v>M4-NyO-14c-A-1</v>
      </c>
      <c r="AC144" s="14" t="str">
        <f t="shared" si="3"/>
        <v>M4-NyO-14c-A-1-BR</v>
      </c>
      <c r="AD144" s="7" t="s">
        <v>261</v>
      </c>
      <c r="AE144" s="16"/>
      <c r="AF144" s="16" t="s">
        <v>46</v>
      </c>
      <c r="AG144" s="7" t="s">
        <v>47</v>
      </c>
    </row>
    <row r="145" ht="75.0" customHeight="1">
      <c r="A145" s="7" t="s">
        <v>748</v>
      </c>
      <c r="B145" s="12" t="s">
        <v>749</v>
      </c>
      <c r="C145" s="9" t="s">
        <v>67</v>
      </c>
      <c r="D145" s="10" t="s">
        <v>35</v>
      </c>
      <c r="E145" s="9"/>
      <c r="F145" s="11" t="s">
        <v>759</v>
      </c>
      <c r="G145" s="12" t="s">
        <v>760</v>
      </c>
      <c r="H145" s="12"/>
      <c r="I145" s="9" t="s">
        <v>37</v>
      </c>
      <c r="J145" s="9" t="s">
        <v>92</v>
      </c>
      <c r="K145" s="12" t="s">
        <v>761</v>
      </c>
      <c r="L145" s="12" t="s">
        <v>712</v>
      </c>
      <c r="M145" s="9" t="s">
        <v>41</v>
      </c>
      <c r="N145" s="12" t="s">
        <v>730</v>
      </c>
      <c r="O145" s="12" t="s">
        <v>731</v>
      </c>
      <c r="P145" s="23"/>
      <c r="Q145" s="16"/>
      <c r="R145" s="23"/>
      <c r="S145" s="23"/>
      <c r="T145" s="23"/>
      <c r="U145" s="23"/>
      <c r="V145" s="23"/>
      <c r="W145" s="23"/>
      <c r="X145" s="24"/>
      <c r="Y145" s="9" t="s">
        <v>44</v>
      </c>
      <c r="Z145" s="13" t="str">
        <f t="shared" si="1"/>
        <v>{"id":"M4-NyO-14c-A-2-BR","stimulus":"&lt;p&gt;Em uma livraria, {{Q1}} livros foram vendidos em um dia. Se todos os dias for vendida a mesma quantidade de livros, quantos serão vendidos em {{Q2}} dias?&lt;/p&gt;","template":"&lt;p&gt;Serão vendidos {{response}} livros.&lt;/p&gt;","hint":"&lt;p&gt;Comece multiplicando o último dígito do multiplicador pelo multiplicando.&lt;/p&gt;","feedback":"&lt;p&gt;O resultado de multiplicar {{Q1}} por {{Q2}} é {{A1}}.&lt;/p&gt;","seed":{"parameters":[{"name":"Q1","label":null,"min":200,"max":300,"step":1},{"name":"Q2","label":null,"min":100,"max":500,"step":1}],"calculated":[{"name":"A1","label":"{{function}}","function":"{{Q1}}*{{Q2}}"}],"uniques":true},"algorithm":{"name":"calculateOperation","params":{"method":"equivLiteral","keyboard":"NUMERICAL"}}}</v>
      </c>
      <c r="AA145" s="11" t="s">
        <v>762</v>
      </c>
      <c r="AB145" s="14" t="str">
        <f t="shared" si="2"/>
        <v>M4-NyO-14c-A-2</v>
      </c>
      <c r="AC145" s="14" t="str">
        <f t="shared" si="3"/>
        <v>M4-NyO-14c-A-2-BR</v>
      </c>
      <c r="AD145" s="7" t="s">
        <v>261</v>
      </c>
      <c r="AE145" s="16"/>
      <c r="AF145" s="16" t="s">
        <v>46</v>
      </c>
      <c r="AG145" s="7" t="s">
        <v>47</v>
      </c>
    </row>
    <row r="146" ht="75.0" customHeight="1">
      <c r="A146" s="7" t="s">
        <v>748</v>
      </c>
      <c r="B146" s="12" t="s">
        <v>749</v>
      </c>
      <c r="C146" s="9" t="s">
        <v>67</v>
      </c>
      <c r="D146" s="10" t="s">
        <v>35</v>
      </c>
      <c r="E146" s="9"/>
      <c r="F146" s="12" t="s">
        <v>763</v>
      </c>
      <c r="G146" s="11" t="s">
        <v>764</v>
      </c>
      <c r="H146" s="12"/>
      <c r="I146" s="9" t="s">
        <v>37</v>
      </c>
      <c r="J146" s="9" t="s">
        <v>92</v>
      </c>
      <c r="K146" s="12" t="s">
        <v>765</v>
      </c>
      <c r="L146" s="12" t="s">
        <v>712</v>
      </c>
      <c r="M146" s="9" t="s">
        <v>41</v>
      </c>
      <c r="N146" s="12" t="s">
        <v>730</v>
      </c>
      <c r="O146" s="12" t="s">
        <v>731</v>
      </c>
      <c r="P146" s="23"/>
      <c r="Q146" s="16"/>
      <c r="R146" s="21"/>
      <c r="S146" s="21"/>
      <c r="T146" s="21"/>
      <c r="U146" s="38"/>
      <c r="V146" s="23"/>
      <c r="W146" s="23"/>
      <c r="X146" s="24"/>
      <c r="Y146" s="9" t="s">
        <v>44</v>
      </c>
      <c r="Z146" s="13" t="str">
        <f t="shared" si="1"/>
        <v>{"id":"M4-NyO-14c-A-3-BR","stimulus":"&lt;p&gt;Uma empresa tem uma frota de {{Q1}} caminhões, cada um carregado com {{Q2}} caixas de frutas. Quantas caixas os caminhões estão transportando ao todo?&lt;/p&gt;","template":"&lt;p&gt;Estão sendo transportadas {{response}} caixas de fruta.&lt;/p&gt;","hint":"&lt;p&gt;Comece multiplicando o último dígito do multiplicador pelo multiplicando.&lt;/p&gt;","feedback":"&lt;p&gt;O resultado de multiplicar {{Q1}} por {{Q2}} é {{A1}}.&lt;/p&gt;","seed":{"parameters":[{"name":"Q1","label":null,"min":10,"max":500,"step":1},{"name":"Q2","label":null,"min":100,"max":999,"step":1}],"calculated":[{"name":"A1","label":"{{function}}","function":"{{Q1}}*{{Q2}}"}],"uniques":true},"algorithm":{"name":"calculateOperation","params":{"method":"equivLiteral","keyboard":"NUMERICAL"}}}</v>
      </c>
      <c r="AA146" s="11" t="s">
        <v>766</v>
      </c>
      <c r="AB146" s="14" t="str">
        <f t="shared" si="2"/>
        <v>M4-NyO-14c-A-3</v>
      </c>
      <c r="AC146" s="14" t="str">
        <f t="shared" si="3"/>
        <v>M4-NyO-14c-A-3-BR</v>
      </c>
      <c r="AD146" s="7" t="s">
        <v>261</v>
      </c>
      <c r="AE146" s="16"/>
      <c r="AF146" s="16" t="s">
        <v>46</v>
      </c>
      <c r="AG146" s="7" t="s">
        <v>47</v>
      </c>
    </row>
    <row r="147" ht="75.0" customHeight="1">
      <c r="A147" s="9" t="s">
        <v>767</v>
      </c>
      <c r="B147" s="12" t="s">
        <v>768</v>
      </c>
      <c r="C147" s="9" t="s">
        <v>34</v>
      </c>
      <c r="D147" s="10" t="s">
        <v>35</v>
      </c>
      <c r="E147" s="9"/>
      <c r="F147" s="12" t="s">
        <v>769</v>
      </c>
      <c r="G147" s="12"/>
      <c r="H147" s="12"/>
      <c r="I147" s="9" t="s">
        <v>37</v>
      </c>
      <c r="J147" s="9" t="s">
        <v>155</v>
      </c>
      <c r="K147" s="12" t="s">
        <v>770</v>
      </c>
      <c r="L147" s="12" t="s">
        <v>771</v>
      </c>
      <c r="M147" s="9" t="s">
        <v>41</v>
      </c>
      <c r="N147" s="12" t="s">
        <v>772</v>
      </c>
      <c r="O147" s="11" t="s">
        <v>773</v>
      </c>
      <c r="P147" s="23"/>
      <c r="Q147" s="16"/>
      <c r="R147" s="21"/>
      <c r="S147" s="21"/>
      <c r="T147" s="21"/>
      <c r="U147" s="38"/>
      <c r="V147" s="23"/>
      <c r="W147" s="23"/>
      <c r="X147" s="24"/>
      <c r="Y147" s="9" t="s">
        <v>44</v>
      </c>
      <c r="Z147" s="13" t="str">
        <f t="shared" si="1"/>
        <v>{"id":"M4-NyO-15a-I-1-BR","stimulus":"&lt;p&gt;Arraste cada produto para sua potência.&lt;/p&gt;","hint":"&lt;p&gt;Em uma potência, a base é multiplicada por ela mesma quantas vezes indicar o expoente.&lt;/p&gt;","feedback":"&lt;p&gt;Em uma potência, a base é multiplicada por ela mesma quantas vezes indicar o expoente.&lt;/p&gt;","seed":{"parameters":[{"name":"Q1","label":null,"min":2,"max":9,"step":1},{"name":"Q2","label":null,"min":2,"max":9,"step":1},{"name":"Q3","label":null,"min":2,"max":9,"step":1},{"name":"Q4","label":null,"min":2,"max":9,"step":1}],"calculated":[{"name":"A1","label":"{{Q1}}&lt;sup&gt;{{Q2}}&lt;/sup&gt;","function":"Lemonlib.descomposePow({{Q1}}, {{Q2}})"},{"name":"A2","label":"{{Q1}}&lt;sup&gt;{{Q3}}&lt;/sup&gt;","function":"Lemonlib.descomposePow({{Q1}}, {{Q3}})"},{"name":"A3","label":"{{Q1}}&lt;sup&gt;{{Q4}}&lt;/sup&gt;","function":"Lemonlib.descomposePow({{Q1}}, {{Q4}})"}],"isNumToWords":true,"uniques":true},"algorithm":{"name":"linkOperationResult","params":{"invert":true},"template":"Match list"}}</v>
      </c>
      <c r="AA147" s="11" t="s">
        <v>774</v>
      </c>
      <c r="AB147" s="14" t="str">
        <f t="shared" si="2"/>
        <v>M4-NyO-15a-I-1</v>
      </c>
      <c r="AC147" s="14" t="str">
        <f t="shared" si="3"/>
        <v>M4-NyO-15a-I-1-BR</v>
      </c>
      <c r="AD147" s="7" t="s">
        <v>261</v>
      </c>
      <c r="AE147" s="16"/>
      <c r="AF147" s="16" t="s">
        <v>46</v>
      </c>
      <c r="AG147" s="16"/>
    </row>
    <row r="148" ht="75.0" customHeight="1">
      <c r="A148" s="9" t="s">
        <v>767</v>
      </c>
      <c r="B148" s="12" t="s">
        <v>768</v>
      </c>
      <c r="C148" s="9" t="s">
        <v>48</v>
      </c>
      <c r="D148" s="10" t="s">
        <v>35</v>
      </c>
      <c r="E148" s="9"/>
      <c r="F148" s="12" t="s">
        <v>775</v>
      </c>
      <c r="G148" s="12" t="s">
        <v>109</v>
      </c>
      <c r="H148" s="12"/>
      <c r="I148" s="9" t="s">
        <v>37</v>
      </c>
      <c r="J148" s="9" t="s">
        <v>92</v>
      </c>
      <c r="K148" s="11" t="s">
        <v>776</v>
      </c>
      <c r="L148" s="12" t="s">
        <v>777</v>
      </c>
      <c r="M148" s="9" t="s">
        <v>41</v>
      </c>
      <c r="N148" s="12" t="s">
        <v>772</v>
      </c>
      <c r="O148" s="12" t="s">
        <v>773</v>
      </c>
      <c r="P148" s="23"/>
      <c r="Q148" s="16"/>
      <c r="R148" s="38"/>
      <c r="S148" s="38"/>
      <c r="T148" s="21"/>
      <c r="U148" s="38"/>
      <c r="V148" s="23"/>
      <c r="W148" s="23"/>
      <c r="X148" s="24"/>
      <c r="Y148" s="9" t="s">
        <v>44</v>
      </c>
      <c r="Z148" s="13" t="str">
        <f t="shared" si="1"/>
        <v>{"id":"M4-NyO-15a-E-1-BR","stimulus":"&lt;p&gt;Escreva a seguinte multiplicação como uma potência.&lt;/p&gt;","template":"&lt;p style=\"text-align: center\"&gt;{{T1}} = {{response}}&lt;/p&gt;","hint":"&lt;p&gt;Em uma potência, a base é multiplicada por ela mesma quantas vezes indicar o expoente.&lt;/p&gt;","feedback":"&lt;p&gt;Em uma potência, a base é multiplicada por ela mesma quantas vezes indicar o expoente.&lt;/p&gt;","seed":{"parameters":[{"name":"Q1","label":null,"min":1,"max":9,"step":1},{"name":"Q2","label":null,"min":2,"max":9,"step":1}],"calculated":[{"name":"T1","label":"{{function}}","function":"Lemonlib.descomposePow({{Q1}}, {{Q2}})","temp":true},{"name":"A1","label":"{{function}}","function":"\"{{Q1}}^{{Q2}}\""}],"uniques":true},"algorithm":{"name":"calculateOperation","params":{"method":"equivLiteral","keyboard":"INTERMEDIATE"}}}</v>
      </c>
      <c r="AA148" s="11" t="s">
        <v>778</v>
      </c>
      <c r="AB148" s="14" t="str">
        <f t="shared" si="2"/>
        <v>M4-NyO-15a-E-1</v>
      </c>
      <c r="AC148" s="14" t="str">
        <f t="shared" si="3"/>
        <v>M4-NyO-15a-E-1-BR</v>
      </c>
      <c r="AD148" s="7" t="s">
        <v>261</v>
      </c>
      <c r="AE148" s="16"/>
      <c r="AF148" s="16" t="s">
        <v>46</v>
      </c>
      <c r="AG148" s="16"/>
    </row>
    <row r="149" ht="75.0" customHeight="1">
      <c r="A149" s="9" t="s">
        <v>779</v>
      </c>
      <c r="B149" s="12" t="s">
        <v>780</v>
      </c>
      <c r="C149" s="9" t="s">
        <v>34</v>
      </c>
      <c r="D149" s="10" t="s">
        <v>35</v>
      </c>
      <c r="E149" s="9"/>
      <c r="F149" s="12" t="s">
        <v>781</v>
      </c>
      <c r="G149" s="12"/>
      <c r="H149" s="12"/>
      <c r="I149" s="9" t="s">
        <v>37</v>
      </c>
      <c r="J149" s="9" t="s">
        <v>155</v>
      </c>
      <c r="K149" s="12" t="s">
        <v>770</v>
      </c>
      <c r="L149" s="12" t="s">
        <v>782</v>
      </c>
      <c r="M149" s="9" t="s">
        <v>41</v>
      </c>
      <c r="N149" s="12" t="s">
        <v>783</v>
      </c>
      <c r="O149" s="12" t="s">
        <v>784</v>
      </c>
      <c r="P149" s="24"/>
      <c r="Q149" s="16"/>
      <c r="R149" s="23"/>
      <c r="S149" s="23"/>
      <c r="T149" s="23"/>
      <c r="U149" s="23"/>
      <c r="V149" s="23"/>
      <c r="W149" s="23"/>
      <c r="X149" s="16"/>
      <c r="Y149" s="9" t="s">
        <v>44</v>
      </c>
      <c r="Z149" s="13" t="str">
        <f t="shared" si="1"/>
        <v>{"id":"M4-NyO-15b-I-1-BR","stimulus":"&lt;p&gt;Arraste o resultado de cada potência para o local apropiado.&lt;/p&gt;","hint":"&lt;p&gt;Para calcular uma potência deve-se multiplicar o número da base por ele mesmo quantas vezes indicar o expoente.&lt;/p&gt;","feedback":"&lt;p&gt;Para calcular uma potência deve-se multiplicar o número da base por ele mesmo quantas vezes indicar o expoente.&lt;/p&gt;","seed":{"parameters":[{"name":"Q1","label":null,"min":2,"max":9,"step":1},{"name":"Q2","label":null,"min":2,"max":9,"step":1},{"name":"Q3","label":null,"min":2,"max":9,"step":1}],"calculated":[{"name":"A1","label":"{{Q1}}&lt;sup&gt;2&lt;/sup&gt;","function":"{{Q1}}*{{Q1}}","feedback":"{{Q1}}&lt;sup&gt;2&lt;/sup&gt; = {{Q1}} × {{Q1}} = {{function}}"},{"name":"A2","label":"{{Q2}}&lt;sup&gt;2&lt;/sup&gt;","function":"{{Q2}}*{{Q2}}","feedback":"{{Q2}}&lt;sup&gt;2&lt;/sup&gt; = {{Q2}} × {{Q2}} = {{function}}"},{"name":"A3","label":"{{Q3}}&lt;sup&gt;3&lt;/sup&gt;","function":"{{Q3}}*{{Q3}}*{{Q3}}","feedback":"{{Q3}}&lt;sup&gt;3&lt;/sup&gt; = {{Q3}} × {{Q3}} × {{Q3}} = {{function}}"}],"isNumToWords":true,"uniques":true},"algorithm":{"name":"linkOperationResult","params":{"invert":true},"template":"Match list"}}</v>
      </c>
      <c r="AA149" s="11" t="s">
        <v>785</v>
      </c>
      <c r="AB149" s="14" t="str">
        <f t="shared" si="2"/>
        <v>M4-NyO-15b-I-1</v>
      </c>
      <c r="AC149" s="14" t="str">
        <f t="shared" si="3"/>
        <v>M4-NyO-15b-I-1-BR</v>
      </c>
      <c r="AD149" s="7" t="s">
        <v>261</v>
      </c>
      <c r="AE149" s="16"/>
      <c r="AF149" s="16" t="s">
        <v>46</v>
      </c>
      <c r="AG149" s="16"/>
    </row>
    <row r="150" ht="75.0" customHeight="1">
      <c r="A150" s="9" t="s">
        <v>779</v>
      </c>
      <c r="B150" s="12" t="s">
        <v>780</v>
      </c>
      <c r="C150" s="9" t="s">
        <v>48</v>
      </c>
      <c r="D150" s="10" t="s">
        <v>35</v>
      </c>
      <c r="E150" s="9"/>
      <c r="F150" s="12" t="s">
        <v>786</v>
      </c>
      <c r="G150" s="12" t="s">
        <v>787</v>
      </c>
      <c r="H150" s="12"/>
      <c r="I150" s="9" t="s">
        <v>37</v>
      </c>
      <c r="J150" s="9" t="s">
        <v>92</v>
      </c>
      <c r="K150" s="12" t="s">
        <v>788</v>
      </c>
      <c r="L150" s="12" t="s">
        <v>789</v>
      </c>
      <c r="M150" s="9" t="s">
        <v>41</v>
      </c>
      <c r="N150" s="12" t="s">
        <v>783</v>
      </c>
      <c r="O150" s="12" t="s">
        <v>790</v>
      </c>
      <c r="P150" s="11" t="s">
        <v>791</v>
      </c>
      <c r="Q150" s="16"/>
      <c r="R150" s="23"/>
      <c r="S150" s="23"/>
      <c r="T150" s="23"/>
      <c r="U150" s="23"/>
      <c r="V150" s="23"/>
      <c r="W150" s="23"/>
      <c r="X150" s="16"/>
      <c r="Y150" s="9" t="s">
        <v>44</v>
      </c>
      <c r="Z150" s="13" t="str">
        <f t="shared" si="1"/>
        <v>{"id":"M4-NyO-15b-E-1-BR","stimulus":"&lt;p&gt;Calcule o valor da potência.&lt;/p&gt;","template":"&lt;p style=\"text-align: center\"&gt;{{Q1}}&lt;sup&gt;{{Q2}}&lt;/sup&gt; = {{response}}&lt;/p&gt;","hint":"&lt;p&gt;Para calcular uma potência deve-se multiplicar o número da base por ele mesmo quantas vezes indicar o expoente.&lt;/p&gt;","feedback":"&lt;p&gt;Para calcular uma potência deve-se multiplicar o número da base por ele mesmo quantas vezes indicar o expoente.&lt;/p&gt;&lt;p style=\"text-align: center\"&gt;{{Q1}}&lt;sup&gt;{{Q2}}&lt;/sup&gt; = {{T1}} = {{A1}}&lt;/p&gt;","seed":{"parameters":[{"name":"Q1","label":null,"min":1,"max":9,"step":1},{"name":"Q2","label":null,"list":[2,3]}],"calculated":[{"name":"T1","label":"{{function}}","function":"Lemonlib.descomposePow({{Q1}}, {{Q2}})","temp":true},{"name":"A1","label":"{{function}}","function":"math.pow({{Q1}}, {{Q2}})"}],"uniques":true},"algorithm":{"name":"calculateOperation","params":{"method":"equivLiteral","keyboard":"NUMERICAL"}}}</v>
      </c>
      <c r="AA150" s="11" t="s">
        <v>792</v>
      </c>
      <c r="AB150" s="14" t="str">
        <f t="shared" si="2"/>
        <v>M4-NyO-15b-E-1</v>
      </c>
      <c r="AC150" s="14" t="str">
        <f t="shared" si="3"/>
        <v>M4-NyO-15b-E-1-BR</v>
      </c>
      <c r="AD150" s="7" t="s">
        <v>261</v>
      </c>
      <c r="AE150" s="16"/>
      <c r="AF150" s="16" t="s">
        <v>46</v>
      </c>
      <c r="AG150" s="16"/>
    </row>
    <row r="151" ht="75.0" customHeight="1">
      <c r="A151" s="9" t="s">
        <v>779</v>
      </c>
      <c r="B151" s="12" t="s">
        <v>780</v>
      </c>
      <c r="C151" s="9" t="s">
        <v>67</v>
      </c>
      <c r="D151" s="10" t="s">
        <v>35</v>
      </c>
      <c r="E151" s="9"/>
      <c r="F151" s="11" t="s">
        <v>793</v>
      </c>
      <c r="G151" s="12" t="s">
        <v>794</v>
      </c>
      <c r="H151" s="12"/>
      <c r="I151" s="9" t="s">
        <v>37</v>
      </c>
      <c r="J151" s="9" t="s">
        <v>92</v>
      </c>
      <c r="K151" s="12" t="s">
        <v>795</v>
      </c>
      <c r="L151" s="12" t="s">
        <v>796</v>
      </c>
      <c r="M151" s="9" t="s">
        <v>41</v>
      </c>
      <c r="N151" s="12" t="s">
        <v>783</v>
      </c>
      <c r="O151" s="11" t="s">
        <v>797</v>
      </c>
      <c r="P151" s="23"/>
      <c r="Q151" s="16"/>
      <c r="R151" s="23"/>
      <c r="S151" s="23"/>
      <c r="T151" s="23"/>
      <c r="U151" s="23"/>
      <c r="V151" s="23"/>
      <c r="W151" s="23"/>
      <c r="X151" s="16"/>
      <c r="Y151" s="9" t="s">
        <v>44</v>
      </c>
      <c r="Z151" s="13" t="str">
        <f t="shared" si="1"/>
        <v>{"id":"M4-NyO-15b-A-1-BR","stimulus":"&lt;p&gt;Uma escola recebeu {{Q1}} caixas com material escolar. Há {{Q1}} estojos em cada caixa, e cada estojo contém {{Q1}} lápis de cor. Quantos lápis de cor a escola recebeu ao todo?&lt;/p&gt;","template":"&lt;p&gt;A escola recebeu {{response}} lápis de cor.&lt;/p&gt;","hint":"&lt;p&gt;Para calcular uma potência deve-se multiplicar o número da base por ele mesmo quantas vezes indicar o expoente.&lt;/p&gt;","feedback":"&lt;p&gt;Para obter o número total de lápis de cor, basta calcular a potência:&lt;/p&gt;&lt;p style=\"text-align: center\"&gt;{{Q1}}&lt;sup&gt;3&lt;/sup&gt; = {{Q1}} × {{Q1}} × {{Q1}} = {{A1}}&lt;/p&gt;","seed":{"parameters":[{"name":"Q1","label":null,"min":2,"max":9,"step":1}],"calculated":[{"name":"A1","label":"{{function}}","function":"math.pow({{Q1}}, 3)"}],"uniques":true},"algorithm":{"name":"calculateOperation","params":{"method":"equivLiteral","keyboard":"NUMERICAL"}}}</v>
      </c>
      <c r="AA151" s="11" t="s">
        <v>798</v>
      </c>
      <c r="AB151" s="14" t="str">
        <f t="shared" si="2"/>
        <v>M4-NyO-15b-A-1</v>
      </c>
      <c r="AC151" s="14" t="str">
        <f t="shared" si="3"/>
        <v>M4-NyO-15b-A-1-BR</v>
      </c>
      <c r="AD151" s="7" t="s">
        <v>261</v>
      </c>
      <c r="AE151" s="16"/>
      <c r="AF151" s="16" t="s">
        <v>46</v>
      </c>
      <c r="AG151" s="16"/>
    </row>
    <row r="152" ht="75.0" customHeight="1">
      <c r="A152" s="9" t="s">
        <v>779</v>
      </c>
      <c r="B152" s="12" t="s">
        <v>780</v>
      </c>
      <c r="C152" s="9" t="s">
        <v>67</v>
      </c>
      <c r="D152" s="10" t="s">
        <v>35</v>
      </c>
      <c r="E152" s="9"/>
      <c r="F152" s="12" t="s">
        <v>799</v>
      </c>
      <c r="G152" s="8" t="s">
        <v>800</v>
      </c>
      <c r="H152" s="9" t="s">
        <v>84</v>
      </c>
      <c r="I152" s="9" t="s">
        <v>84</v>
      </c>
      <c r="J152" s="9" t="s">
        <v>92</v>
      </c>
      <c r="K152" s="12" t="s">
        <v>795</v>
      </c>
      <c r="L152" s="12" t="s">
        <v>796</v>
      </c>
      <c r="M152" s="9" t="s">
        <v>41</v>
      </c>
      <c r="N152" s="12" t="s">
        <v>783</v>
      </c>
      <c r="O152" s="12" t="s">
        <v>801</v>
      </c>
      <c r="P152" s="23"/>
      <c r="Q152" s="16"/>
      <c r="R152" s="23"/>
      <c r="S152" s="23"/>
      <c r="T152" s="23"/>
      <c r="U152" s="23"/>
      <c r="V152" s="23"/>
      <c r="W152" s="23"/>
      <c r="X152" s="24"/>
      <c r="Y152" s="9" t="s">
        <v>44</v>
      </c>
      <c r="Z152" s="13" t="str">
        <f t="shared" si="1"/>
        <v>{"id":"M4-NyO-15b-A-2-BR","stimulus":"&lt;p&gt;Em um centro esportivo há {{Q1}} máquinas de venda automática, cada uma com {{Q1}} fileiras contendo latas de refrigerante. Se existem {{Q1}} latas em cada fileira, quantos refrigerantes há no total, considerando todas as máquinas de venda automática do centro esportivo?&lt;/p&gt;","template":"&lt;p&gt;Há {{response}} latas de refrigerante.&lt;/p&gt;","hint":"&lt;p&gt;Para calcular uma potência deve-se multiplicar o número da base por ele mesmo quantas vezes indicar o expoente.&lt;/p&gt;","feedback":"&lt;p&gt;Para obter o número de refrigerantes, basta calcular a potência:&lt;/p&gt;&lt;p style=\"text-align: center\"&gt;{{Q1}}&lt;sup&gt;3&lt;/sup&gt; = {{Q1}} × {{Q1}} × {{Q1}} = {{A1}}&lt;/p&gt;","seed":{"parameters":[{"name":"Q1","label":null,"min":2,"max":9,"step":1}],"calculated":[{"name":"A1","label":"{{function}}","function":"math.pow({{Q1}}, 3)"}],"uniques":true},"algorithm":{"name":"calculateOperation","params":{"method":"equivLiteral","keyboard":"NUMERICAL"}}}</v>
      </c>
      <c r="AA152" s="11" t="s">
        <v>802</v>
      </c>
      <c r="AB152" s="14" t="str">
        <f t="shared" si="2"/>
        <v>M4-NyO-15b-A-2</v>
      </c>
      <c r="AC152" s="14" t="str">
        <f t="shared" si="3"/>
        <v>M4-NyO-15b-A-2-BR</v>
      </c>
      <c r="AD152" s="7" t="s">
        <v>261</v>
      </c>
      <c r="AE152" s="16"/>
      <c r="AF152" s="16" t="s">
        <v>46</v>
      </c>
      <c r="AG152" s="16"/>
    </row>
    <row r="153" ht="75.0" customHeight="1">
      <c r="A153" s="9" t="s">
        <v>779</v>
      </c>
      <c r="B153" s="12" t="s">
        <v>780</v>
      </c>
      <c r="C153" s="9" t="s">
        <v>67</v>
      </c>
      <c r="D153" s="10" t="s">
        <v>35</v>
      </c>
      <c r="E153" s="9"/>
      <c r="F153" s="11" t="s">
        <v>803</v>
      </c>
      <c r="G153" s="18" t="s">
        <v>804</v>
      </c>
      <c r="H153" s="9" t="s">
        <v>84</v>
      </c>
      <c r="I153" s="9" t="s">
        <v>84</v>
      </c>
      <c r="J153" s="9" t="s">
        <v>92</v>
      </c>
      <c r="K153" s="12" t="s">
        <v>805</v>
      </c>
      <c r="L153" s="12" t="s">
        <v>806</v>
      </c>
      <c r="M153" s="9" t="s">
        <v>41</v>
      </c>
      <c r="N153" s="12" t="s">
        <v>783</v>
      </c>
      <c r="O153" s="11" t="s">
        <v>807</v>
      </c>
      <c r="P153" s="23"/>
      <c r="Q153" s="16"/>
      <c r="R153" s="21"/>
      <c r="S153" s="21"/>
      <c r="T153" s="21"/>
      <c r="U153" s="21"/>
      <c r="V153" s="22"/>
      <c r="W153" s="23"/>
      <c r="X153" s="24"/>
      <c r="Y153" s="9" t="s">
        <v>44</v>
      </c>
      <c r="Z153" s="13" t="str">
        <f t="shared" si="1"/>
        <v>{"id":"M4-NyO-15b-A-3-BR","stimulus":"&lt;p&gt;Para o aniversário de Marta, o pai dela comprou {{Q1}} pacotes de bombons. Se há {{Q1}} bombons em cada pacote, quantos bombons há no total?&lt;/p&gt;","template":"&lt;p&gt;Há {{response}} bombons.&lt;/p&gt;","hint":"&lt;p&gt;Para calcular uma potência deve-se multiplicar o número da base por ele mesmo quantas vezes indicar o expoente.&lt;/p&gt;","feedback":"&lt;p&gt;Para obter o número de bombons, basta calcular a potência:&lt;/p&gt;&lt;p style=\"text-align: center\"&gt;{{Q1}}&lt;sup&gt;2&lt;/sup&gt; = {{Q1}} × {{Q1}} = {{A1}}&lt;/p&gt;","seed":{"parameters":[{"name":"Q1","label":null,"min":5,"max":9,"step":1}],"calculated":[{"name":"A1","label":"{{function}}","function":"math.pow({{Q1}}, 2)"}],"uniques":true},"algorithm":{"name":"calculateOperation","params":{"method":"equivLiteral","keyboard":"NUMERICAL"}}}</v>
      </c>
      <c r="AA153" s="11" t="s">
        <v>808</v>
      </c>
      <c r="AB153" s="14" t="str">
        <f t="shared" si="2"/>
        <v>M4-NyO-15b-A-3</v>
      </c>
      <c r="AC153" s="14" t="str">
        <f t="shared" si="3"/>
        <v>M4-NyO-15b-A-3-BR</v>
      </c>
      <c r="AD153" s="7" t="s">
        <v>261</v>
      </c>
      <c r="AE153" s="16"/>
      <c r="AF153" s="16" t="s">
        <v>46</v>
      </c>
      <c r="AG153" s="16"/>
    </row>
    <row r="154" ht="75.0" customHeight="1">
      <c r="A154" s="9" t="s">
        <v>809</v>
      </c>
      <c r="B154" s="12" t="s">
        <v>810</v>
      </c>
      <c r="C154" s="9" t="s">
        <v>34</v>
      </c>
      <c r="D154" s="10" t="s">
        <v>35</v>
      </c>
      <c r="E154" s="9"/>
      <c r="F154" s="25" t="s">
        <v>811</v>
      </c>
      <c r="G154" s="12"/>
      <c r="H154" s="12"/>
      <c r="I154" s="9" t="s">
        <v>37</v>
      </c>
      <c r="J154" s="9" t="s">
        <v>110</v>
      </c>
      <c r="K154" s="12" t="s">
        <v>812</v>
      </c>
      <c r="L154" s="12" t="s">
        <v>112</v>
      </c>
      <c r="M154" s="9" t="s">
        <v>41</v>
      </c>
      <c r="N154" s="12" t="s">
        <v>813</v>
      </c>
      <c r="O154" s="24" t="s">
        <v>814</v>
      </c>
      <c r="P154" s="23"/>
      <c r="Q154" s="16"/>
      <c r="R154" s="21"/>
      <c r="S154" s="21"/>
      <c r="T154" s="21"/>
      <c r="U154" s="21"/>
      <c r="V154" s="24"/>
      <c r="W154" s="23"/>
      <c r="X154" s="24"/>
      <c r="Y154" s="9" t="s">
        <v>44</v>
      </c>
      <c r="Z154" s="13" t="str">
        <f t="shared" si="1"/>
        <v>{"id":"M4-NyO-16a-I-1-BR","stimulus":"&lt;p&gt;Determine se as seguintes decomposições estão corretas ou incorretas.&lt;/p&gt;","hint":"&lt;p&gt;Um número pode ser decomposto como a soma de seus algarismos multiplicados por potências de base de 10.&lt;/p&gt;","feedback":"&lt;p&gt;Um número pode ser decomposto como a soma de seus algarismos multiplicados por potências de base de 10.&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Q1}} 00{{Q2}} {{Q3}}{{Q4}}0 = {{Q1}} × 10&lt;sup&gt;6&lt;/sup&gt; + {{Q2}} × 10&lt;sup&gt;3&lt;/sup&gt; + {{Q3}} × 10&lt;sup&gt;2&lt;/sup&gt; + {{Q4}} × 10"},{"name":"A2","label":"{{Q3}} {{Q5}}0{{Q7}} 0{{Q9}}0 = {{Q3}} × 10&lt;sup&gt;6&lt;/sup&gt; + {{Q5}} × 10&lt;sup&gt;5&lt;/sup&gt; + {{Q7}} × 10&lt;sup&gt;3&lt;/sup&gt; + {{Q9}} × 10"},{"name":"A3","label":"{{Q4}}0 {{Q1}}00 {{Q8}}0{{Q6}} = {{Q4}} × 10&lt;sup&gt;7&lt;/sup&gt; + {{Q1}} × 10&lt;sup&gt;5&lt;/sup&gt; + {{Q8}} × 10&lt;sup&gt;2&lt;/sup&gt; + {{Q6}}"},{"name":"A4","label":"{{Q2}} {{Q8}}0{{Q3}} {{Q7}}00 = {{Q2}} × 10&lt;sup&gt;6&lt;/sup&gt; + {{Q8}} × 10&lt;sup&gt;5&lt;/sup&gt; + {{Q3}} × 10&lt;sup&gt;4&lt;/sup&gt; + {{Q7}} × 10&lt;sup&gt;2&lt;/sup&gt;","incorrect":true,"feedback":" &lt;p&gt;A decomposição correta é:&lt;/p&gt;&lt;p&gt;{{Q2}} {{Q8}}0{{Q3}} {{Q7}}00 = {{Q2}} × 10&lt;sup&gt;6&lt;/sup&gt; + {{Q8}} × 10&lt;sup&gt;5&lt;/sup&gt; + &lt;b&gt;{{Q3}} × 10&lt;sup&gt;3&lt;/sup&gt;&lt;/b&gt; + {{Q7}} × 10&lt;sup&gt;2&lt;/sup&gt;&lt;/p&gt;"},{"name":"A5","label":"{{Q5}} {{Q6}}{{Q7}}0 0{{Q1}}0 = {{Q5}} × 10&lt;sup&gt;6&lt;/sup&gt; + {{Q6}} × 10&lt;sup&gt;5&lt;/sup&gt; + {{Q7}} × 10&lt;sup&gt;4&lt;/sup&gt; + {{Q1}} × 10&lt;sup&gt;2&lt;/sup&gt;","incorrect":true,"feedback":" &lt;p&gt;A decomposição correta é:&lt;/p&gt;&lt;p&gt;{{Q5}} {{Q6}}{{Q7}}0 0{{Q1}}0 = {{Q5}} × 10&lt;sup&gt;6&lt;/sup&gt; + {{Q6}} × 10&lt;sup&gt;5&lt;/sup&gt; + {{Q7}} × 10&lt;sup&gt;4&lt;/sup&gt; + &lt;b&gt;{{Q1}} × 10&lt;/b&gt;&lt;/p&gt;"},{"name":"A6","label":"{{Q6}}0 0{{Q8}}{{Q4}} 00{{Q8}} = {{Q6}} × 10&lt;sup&gt;7&lt;/sup&gt; + {{Q8}} × 10&lt;sup&gt;6&lt;/sup&gt; + {{Q4}} × 10&lt;sup&gt;3&lt;/sup&gt; + {{Q8}}","incorrect":true,"feedback":" &lt;p&gt;A decomposição correta é:&lt;/p&gt;&lt;p&gt;{{Q6}}0 0{{Q8}}{{Q4}} 00{{Q8}} = {{Q6}} × 10&lt;sup&gt;7&lt;/sup&gt; + &lt;b&gt;{{Q8}} × 10&lt;sup&gt;4&lt;/sup&gt;&lt;/b&gt; + {{Q4}} × 10&lt;sup&gt;3&lt;/sup&gt; + {{Q8}}&lt;/p&gt;"}],"uniques":true},"algorithm":{"name":"trueFalse","template":"Choice matrix – inline","params":{"countCorrect":2,"countIncorrect":1,"showCheckIcon":false,"options":["Correta","Incorreta"]}}}</v>
      </c>
      <c r="AA154" s="12" t="s">
        <v>815</v>
      </c>
      <c r="AB154" s="14" t="str">
        <f t="shared" si="2"/>
        <v>M4-NyO-16a-I-1</v>
      </c>
      <c r="AC154" s="14" t="str">
        <f t="shared" si="3"/>
        <v>M4-NyO-16a-I-1-BR</v>
      </c>
      <c r="AD154" s="7" t="s">
        <v>261</v>
      </c>
      <c r="AE154" s="16"/>
      <c r="AF154" s="16" t="s">
        <v>46</v>
      </c>
      <c r="AG154" s="16"/>
    </row>
    <row r="155" ht="75.0" customHeight="1">
      <c r="A155" s="9" t="s">
        <v>809</v>
      </c>
      <c r="B155" s="12" t="s">
        <v>810</v>
      </c>
      <c r="C155" s="9" t="s">
        <v>48</v>
      </c>
      <c r="D155" s="10" t="s">
        <v>35</v>
      </c>
      <c r="E155" s="9"/>
      <c r="F155" s="12" t="s">
        <v>816</v>
      </c>
      <c r="G155" s="12" t="s">
        <v>817</v>
      </c>
      <c r="H155" s="12"/>
      <c r="I155" s="9" t="s">
        <v>37</v>
      </c>
      <c r="J155" s="9" t="s">
        <v>92</v>
      </c>
      <c r="K155" s="12" t="s">
        <v>818</v>
      </c>
      <c r="L155" s="12" t="s">
        <v>819</v>
      </c>
      <c r="M155" s="9" t="s">
        <v>41</v>
      </c>
      <c r="N155" s="12" t="s">
        <v>813</v>
      </c>
      <c r="O155" s="24" t="s">
        <v>820</v>
      </c>
      <c r="P155" s="23"/>
      <c r="Q155" s="16"/>
      <c r="R155" s="21"/>
      <c r="S155" s="21"/>
      <c r="T155" s="21"/>
      <c r="U155" s="21"/>
      <c r="V155" s="24"/>
      <c r="W155" s="23"/>
      <c r="X155" s="24"/>
      <c r="Y155" s="9" t="s">
        <v>44</v>
      </c>
      <c r="Z155" s="13" t="str">
        <f t="shared" si="1"/>
        <v>{"id":"M4-NyO-16a-E-1-BR","stimulus":"&lt;p&gt;Observe o exemplo de decomposição e, em seguida, escreva a decomposição do número indicado abaixo.&lt;/p&gt;&lt;p style=\"text-align: center\"&gt;{{Q5}}{{Q6}}{{Q7}}{{Q8}} = {{Q5}} × 10&lt;sup&gt;3&lt;/sup&gt; + {{Q6}} × 10&lt;sup&gt;2&lt;/sup&gt; + {{Q7}} × 10 + {{Q8}}&lt;/p&gt;","template":"&lt;p style=\"text-align: center\"&gt;{{Q1}}0{{Q2}} {{Q3}}00 0{{Q4}}0 = {{response}} × {{response}} + {{response}} × {{response}} + {{response}} × {{response}} + {{response}} × {{response}}&lt;/p&gt;","hint":"&lt;p&gt;Um número pode ser decomposto como a soma de seus algarismos multiplicados por potências de base de 10.&lt;/p&gt;","feedback":"&lt;p&gt;Um número pode ser decomposto como a soma de seus algarismos multiplicados por potências de base de 10.&lt;/p&gt;&lt;table style=\"width: 100%;\"&gt;&lt;tbody&gt;&lt;tr&gt;&lt;td style=\"width: 11.1111%; text-align: center; background-color: #9FC1FD;\"&gt;&lt;span style=\"color: rgb(255, 255, 255);\"&gt;CMM&lt;/span&gt;&lt;/td&gt;&lt;td style=\"width: 11.1111%; text-align: center; background-color: #9FC1FD;\"&gt;&lt;span style=\"color: rgb(255, 255, 255);\"&gt;DMM&lt;/span&gt;&lt;/td&gt;&lt;td style=\"width: 11.1111%; text-align: center; background-color:#9FC1FD;\"&gt;&lt;span style=\"color: rgb(255, 255, 255);\"&gt;UMM&lt;/span&gt;&lt;/td&gt;&lt;td style=\"width: 11.1111%; text-align: center; background-color: #9FC1FD;\"&gt;&lt;span style=\"color: rgb(255, 255, 255);\"&gt;CM&lt;/span&gt;&lt;/td&gt;&lt;td style=\"width: 11.1111%; text-align: center; background-color: #9FC1FD;\"&gt;&lt;span style=\"color: rgb(255, 255, 255);\"&gt;DM&lt;/span&gt;&lt;/td&gt;&lt;td style=\"width: 11.1111%; text-align: center; background-color: #9FC1FD;\"&gt;&lt;span style=\"color: rgb(255, 255, 255);\"&gt;UM&lt;/span&gt;&lt;/td&gt;&lt;td style=\"width: 11.1111%; text-align: center; background-color: #9FC1FD;\"&gt;&lt;span style=\"color: rgb(255, 255, 255);\"&gt;C&lt;/span&gt;&lt;/td&gt;&lt;td style=\"width: 11.1111%; text-align: center; background-color: #9FC1FD;\"&gt;&lt;span style=\"color: rgb(255, 255, 255);\"&gt;D&lt;/span&gt;&lt;/td&gt;&lt;td style=\"width: 11.1111%; text-align: center; background-color: #9FC1FD;\"&gt;&lt;span style=\"color: rgb(255, 255, 255);\"&gt;U&lt;/span&gt;&lt;/td&gt;&lt;/tr&gt;&lt;tr&gt;&lt;td style=\"width: 11.1111%; text-align: center;\"&gt;{{Q1}}&lt;/td&gt;&lt;td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center;\"&gt;{{Q2}}&lt;/td&gt;&lt;td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center;\"&gt;{{Q3}}&lt;/td&gt;&lt;td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center;\"&gt;{{Q4}}&lt;/td&gt;&lt;td style=\"width: 11.1111%; text-align: center;\"&gt;0&lt;/td&gt;&lt;/tr&gt;&lt;/tbody&gt;&lt;/table&gt;","seed":{"parameters":[{"name":"Q1","label":null,"min":1,"max":8,"step":1},{"name":"Q2","label":null,"min":1,"max":8,"step":1},{"name":"Q3","label":null,"min":1,"max":8,"step":1},{"name":"Q4","label":null,"min":1,"max":8,"step":1},{"name":"Q5","label":null,"min":1,"max":8,"step":1},{"name":"Q6","label":null,"min":1,"max":8,"step":1},{"name":"Q7","label":null,"min":1,"max":8,"step":1},{"name":"Q8","label":null,"min":1,"max":8,"step":1},{"name":"Q9","label":null,"min":1,"max":8,"step":1}],"calculated":[{"name":"A11","label":"{{function}}","function":"{{Q1}}"},{"name":"A1","label":"{{function}}","function":"\"10^8\""},{"name":"A12","label":"{{function}}","function":"{{Q2}}"},{"name":"A2","label":"{{function}}","function":"\"10^6\""},{"name":"A13","label":"{{function}}","function":"{{Q3}}"},{"name":"A3","label":"{{function}}","function":"\"10^5\""},{"name":"A14","label":"{{function}}","function":"{{Q4}}"},{"name":"A4","label":"{{function}}","function":"10"}],"uniques":true},"algorithm":{"name":"calculateOperation","params":{"method":"equivLiteral","keyboard":"INTERMEDIATE"}}}</v>
      </c>
      <c r="AA155" s="11" t="s">
        <v>821</v>
      </c>
      <c r="AB155" s="14" t="str">
        <f t="shared" si="2"/>
        <v>M4-NyO-16a-E-1</v>
      </c>
      <c r="AC155" s="14" t="str">
        <f t="shared" si="3"/>
        <v>M4-NyO-16a-E-1-BR</v>
      </c>
      <c r="AD155" s="7" t="s">
        <v>261</v>
      </c>
      <c r="AE155" s="16"/>
      <c r="AF155" s="16" t="s">
        <v>46</v>
      </c>
      <c r="AG155" s="16"/>
    </row>
    <row r="156" ht="75.0" customHeight="1">
      <c r="A156" s="9" t="s">
        <v>809</v>
      </c>
      <c r="B156" s="12" t="s">
        <v>822</v>
      </c>
      <c r="C156" s="9" t="s">
        <v>48</v>
      </c>
      <c r="D156" s="10" t="s">
        <v>35</v>
      </c>
      <c r="E156" s="9"/>
      <c r="F156" s="12" t="s">
        <v>816</v>
      </c>
      <c r="G156" s="12" t="s">
        <v>823</v>
      </c>
      <c r="H156" s="12"/>
      <c r="I156" s="9" t="s">
        <v>37</v>
      </c>
      <c r="J156" s="9" t="s">
        <v>92</v>
      </c>
      <c r="K156" s="12" t="s">
        <v>818</v>
      </c>
      <c r="L156" s="12" t="s">
        <v>824</v>
      </c>
      <c r="M156" s="9" t="s">
        <v>41</v>
      </c>
      <c r="N156" s="12" t="s">
        <v>813</v>
      </c>
      <c r="O156" s="24" t="s">
        <v>825</v>
      </c>
      <c r="P156" s="23"/>
      <c r="Q156" s="16"/>
      <c r="R156" s="21"/>
      <c r="S156" s="21"/>
      <c r="T156" s="21"/>
      <c r="U156" s="21"/>
      <c r="V156" s="24"/>
      <c r="W156" s="23"/>
      <c r="X156" s="24"/>
      <c r="Y156" s="9" t="s">
        <v>44</v>
      </c>
      <c r="Z156" s="13" t="str">
        <f t="shared" si="1"/>
        <v>{"id":"M4-NyO-16a-E-2-BR","stimulus":"&lt;p&gt;Observe o exemplo de decomposição e, em seguida, escreva a decomposição do número indicado abaixo.&lt;/p&gt;&lt;p style=\"text-align: center\"&gt;{{Q5}}{{Q6}}{{Q7}}{{Q8}} = {{Q5}} × 10&lt;sup&gt;3&lt;/sup&gt; + {{Q6}} × 10&lt;sup&gt;2&lt;/sup&gt; + {{Q7}} × 10 + {{Q8}}&lt;/p&gt;","template":"&lt;p style=\"text-align: center\"&gt;{{Q1}}00 {{Q2}}0{{Q3}} 00{{Q4}} = {{response}} × {{response}} + {{response}} × {{response}} + {{response}} × {{response}} + {{response}}&lt;/p&gt;","hint":"&lt;p&gt;Um número pode ser decomposto como a soma de seus algarismos multiplicados por potências de base de 10.&lt;/p&gt;","feedback":"&lt;p&gt;Um número pode ser decomposto como a soma de seus algarismos multiplicados por potências de base de 10.&lt;/p&gt;&lt;table style=\"width: 100%;\"&gt;&lt;tbody&gt;&lt;tr&gt;&lt;td style=\"width: 11.1111%; text-align: center; background-color: #9FC1FD;\"&gt;&lt;span style=\"color: rgb(255, 255, 255);\"&gt;CMM&lt;/span&gt;&lt;/td&gt;&lt;td style=\"width: 11.1111%; text-align: center; background-color: #9FC1FD;\"&gt;&lt;span style=\"color: rgb(255, 255, 255);\"&gt;DMM&lt;/span&gt;&lt;/td&gt;&lt;td style=\"width: 11.1111%; text-align: center; background-color:#9FC1FD;\"&gt;&lt;span style=\"color: rgb(255, 255, 255);\"&gt;UMM&lt;/span&gt;&lt;/td&gt;&lt;td style=\"width: 11.1111%; text-align: center; background-color: #9FC1FD;\"&gt;&lt;span style=\"color: rgb(255, 255, 255);\"&gt;CM&lt;/span&gt;&lt;/td&gt;&lt;td style=\"width: 11.1111%; text-align: center; background-color: #9FC1FD;\"&gt;&lt;span style=\"color: rgb(255, 255, 255);\"&gt;DM&lt;/span&gt;&lt;/td&gt;&lt;td style=\"width: 11.1111%; text-align: center; background-color: #9FC1FD;\"&gt;&lt;span style=\"color: rgb(255, 255, 255);\"&gt;UM&lt;/span&gt;&lt;/td&gt;&lt;td style=\"width: 11.1111%; text-align: center; background-color: #9FC1FD;\"&gt;&lt;span style=\"color: rgb(255, 255, 255);\"&gt;C&lt;/span&gt;&lt;/td&gt;&lt;td style=\"width: 11.1111%; text-align: center; background-color: #9FC1FD;\"&gt;&lt;span style=\"color: rgb(255, 255, 255);\"&gt;D&lt;/span&gt;&lt;/td&gt;&lt;td style=\"width: 11.1111%; text-align: center; background-color: #9FC1FD;\"&gt;&lt;span style=\"color: rgb(255, 255, 255);\"&gt;U&lt;/span&gt;&lt;/td&gt;&lt;/tr&gt;&lt;tr&gt;&lt;td style=\"width: 11.1111%; text-align: center;\"&gt;{{Q1}}&lt;/td&gt;&lt;td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center;\"&gt;{{Q2}}&lt;/td&gt;&lt;td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center;\"&gt;&lt;/td&gt;&lt;td style=\"width: 11.1111%; text-align: center;\"&gt;&lt;/td&gt;&lt;td style=\"width: 11.1111%; text-align: center;\"&gt;{{Q3}}&lt;/td&gt;&lt;td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Q4}}&lt;/td&gt;&lt;/tr&gt;&lt;/tbody&gt;&lt;/table&gt;","seed":{"parameters":[{"name":"Q1","label":null,"min":1,"max":8,"step":1},{"name":"Q2","label":null,"min":1,"max":8,"step":1},{"name":"Q3","label":null,"min":1,"max":8,"step":1},{"name":"Q4","label":null,"min":1,"max":8,"step":1},{"name":"Q5","label":null,"min":1,"max":8,"step":1},{"name":"Q6","label":null,"min":1,"max":8,"step":1},{"name":"Q7","label":null,"min":1,"max":8,"step":1},{"name":"Q8","label":null,"min":1,"max":8,"step":1},{"name":"Q9","label":null,"min":1,"max":8,"step":1}],"calculated":[{"name":"A11","label":"{{function}}","function":"{{Q1}}"},{"name":"A1","label":"{{function}}","function":"\"10^8\""},{"name":"A12","label":"{{function}}","function":"{{Q2}}"},{"name":"A2","label":"{{function}}","function":"\"10^5\""},{"name":"A13","label":"{{function}}","function":"{{Q3}}"},{"name":"A3","label":"{{function}}","function":"\"10^3\""},{"name":"A14","label":"{{function}}","function":"{{Q4}}"}],"uniques":true},"algorithm":{"name":"calculateOperation","params":{"method":"equivLiteral","keyboard":"INTERMEDIATE"}}}</v>
      </c>
      <c r="AA156" s="11" t="s">
        <v>826</v>
      </c>
      <c r="AB156" s="14" t="str">
        <f t="shared" si="2"/>
        <v>M4-NyO-16a-E-2</v>
      </c>
      <c r="AC156" s="14" t="str">
        <f t="shared" si="3"/>
        <v>M4-NyO-16a-E-2-BR</v>
      </c>
      <c r="AD156" s="7" t="s">
        <v>261</v>
      </c>
      <c r="AE156" s="16"/>
      <c r="AF156" s="16" t="s">
        <v>46</v>
      </c>
      <c r="AG156" s="16"/>
    </row>
    <row r="157" ht="75.0" customHeight="1">
      <c r="A157" s="9" t="s">
        <v>809</v>
      </c>
      <c r="B157" s="12" t="s">
        <v>827</v>
      </c>
      <c r="C157" s="9" t="s">
        <v>48</v>
      </c>
      <c r="D157" s="10" t="s">
        <v>35</v>
      </c>
      <c r="E157" s="9"/>
      <c r="F157" s="12" t="s">
        <v>816</v>
      </c>
      <c r="G157" s="12" t="s">
        <v>828</v>
      </c>
      <c r="H157" s="12"/>
      <c r="I157" s="9" t="s">
        <v>37</v>
      </c>
      <c r="J157" s="9" t="s">
        <v>92</v>
      </c>
      <c r="K157" s="12" t="s">
        <v>818</v>
      </c>
      <c r="L157" s="12" t="s">
        <v>829</v>
      </c>
      <c r="M157" s="9" t="s">
        <v>41</v>
      </c>
      <c r="N157" s="12" t="s">
        <v>813</v>
      </c>
      <c r="O157" s="24" t="s">
        <v>830</v>
      </c>
      <c r="P157" s="23"/>
      <c r="Q157" s="16"/>
      <c r="R157" s="21"/>
      <c r="S157" s="21"/>
      <c r="T157" s="21"/>
      <c r="U157" s="21"/>
      <c r="V157" s="24"/>
      <c r="W157" s="23"/>
      <c r="X157" s="24"/>
      <c r="Y157" s="9" t="s">
        <v>44</v>
      </c>
      <c r="Z157" s="13" t="str">
        <f t="shared" si="1"/>
        <v>{"id":"M4-NyO-16a-E-3-BR","stimulus":"&lt;p&gt;Observe o exemplo de decomposição e, em seguida, escreva a decomposição do número indicado abaixo.&lt;/p&gt;&lt;p style=\"text-align: center\"&gt;{{Q5}}{{Q6}}{{Q7}}{{Q8}} = {{Q5}} × 10&lt;sup&gt;3&lt;/sup&gt; + {{Q6}} × 10&lt;sup&gt;2&lt;/sup&gt; + {{Q7}} × 10 + {{Q8}}&lt;/p&gt;","template":"&lt;p style=\"text-align: center\"&gt;{{Q1}}{{Q2}}0 00{{Q3}} {{Q4}}00 = {{response}} × {{response}} + {{response}} × {{response}} + {{response}} × {{response}} + {{response}} × {{response}}&lt;/p&gt;","hint":"&lt;p&gt;Um número pode ser decomposto como a soma de seus algarismos multiplicados por potências de base de 10.&lt;/p&gt;","feedback":"&lt;p&gt;Um número pode ser decomposto como a soma de seus algarismos multiplicados por potências de base de 10.&lt;/p&gt;&lt;table style=\"width: 100%;\"&gt;&lt;tbody&gt;&lt;tr&gt;&lt;td style=\"width: 11.1111%; text-align: center; background-color: #9FC1FD;\"&gt;&lt;span style=\"color: rgb(255, 255, 255);\"&gt;CMM&lt;/span&gt;&lt;/td&gt;&lt;td style=\"width: 11.1111%; text-align: center; background-color: #9FC1FD;\"&gt;&lt;span style=\"color: rgb(255, 255, 255);\"&gt;DMM&lt;/span&gt;&lt;/td&gt;&lt;td style=\"width: 11.1111%; text-align: center; background-color:#9FC1FD;\"&gt;&lt;span style=\"color: rgb(255, 255, 255);\"&gt;UMM&lt;/span&gt;&lt;/td&gt;&lt;td style=\"width: 11.1111%; text-align: center; background-color: #9FC1FD;\"&gt;&lt;span style=\"color: rgb(255, 255, 255);\"&gt;CM&lt;/span&gt;&lt;/td&gt;&lt;td style=\"width: 11.1111%; text-align: center; background-color: #9FC1FD;\"&gt;&lt;span style=\"color: rgb(255, 255, 255);\"&gt;DM&lt;/span&gt;&lt;/td&gt;&lt;td style=\"width: 11.1111%; text-align: center; background-color: #9FC1FD;\"&gt;&lt;span style=\"color: rgb(255, 255, 255);\"&gt;UM&lt;/span&gt;&lt;/td&gt;&lt;td style=\"width: 11.1111%; text-align: center; background-color: #9FC1FD;\"&gt;&lt;span style=\"color: rgb(255, 255, 255);\"&gt;C&lt;/span&gt;&lt;/td&gt;&lt;td style=\"width: 11.1111%; text-align: center; background-color: #9FC1FD;\"&gt;&lt;span style=\"color: rgb(255, 255, 255);\"&gt;D&lt;/span&gt;&lt;/td&gt;&lt;td style=\"width: 11.1111%; text-align: center; background-color: #9FC1FD;\"&gt;&lt;span style=\"color: rgb(255, 255, 255);\"&gt;U&lt;/span&gt;&lt;/td&gt;&lt;/tr&gt;&lt;tr&gt;&lt;td style=\"width: 11.1111%; text-align: center;\"&gt;{{Q1}}&lt;/td&gt;&lt;td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center;\"&gt;{{Q2}}&lt;/td&gt;&lt;td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center;\"&gt;&lt;/td&gt;&lt;td style=\"width: 11.1111%; text-align: center;\"&gt;&lt;/td&gt;&lt;td style=\"width: 11.1111%; text-align: center;\"&gt;{{Q3}}&lt;/td&gt;&lt;td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center;\"&gt;{{Q4}}&lt;/td&gt;&lt;td style=\"width: 11.1111%; text-align: center;\"&gt;0&lt;/td&gt;&lt;td style=\"width: 11.1111%; text-align: center;\"&gt;0&lt;/td&gt;&lt;/tr&gt;&lt;/tbody&gt;&lt;/table&gt;","seed":{"parameters":[{"name":"Q1","label":null,"min":1,"max":8,"step":1},{"name":"Q2","label":null,"min":1,"max":8,"step":1},{"name":"Q3","label":null,"min":1,"max":8,"step":1},{"name":"Q4","label":null,"min":1,"max":8,"step":1},{"name":"Q5","label":null,"min":1,"max":8,"step":1},{"name":"Q6","label":null,"min":1,"max":8,"step":1},{"name":"Q7","label":null,"min":1,"max":8,"step":1},{"name":"Q8","label":null,"min":1,"max":8,"step":1},{"name":"Q9","label":null,"min":1,"max":8,"step":1}],"calculated":[{"name":"A11","label":"{{function}}","function":"{{Q1}}"},{"name":"A1","label":"{{function}}","function":"\"10^8\""},{"name":"A12","label":"{{function}}","function":"{{Q2}}"},{"name":"A2","label":"{{function}}","function":"\"10^7\""},{"name":"A13","label":"{{function}}","function":"{{Q3}}"},{"name":"A3","label":"{{function}}","function":"\"10^3\""},{"name":"A14","label":"{{function}}","function":"{{Q4}}"},{"name":"A4","label":"{{function}}","function":"\"10^2\""}],"uniques":true},"algorithm":{"name":"calculateOperation","params":{"method":"equivLiteral","keyboard":"INTERMEDIATE"}}}</v>
      </c>
      <c r="AA157" s="11" t="s">
        <v>831</v>
      </c>
      <c r="AB157" s="14" t="str">
        <f t="shared" si="2"/>
        <v>M4-NyO-16a-E-3</v>
      </c>
      <c r="AC157" s="14" t="str">
        <f t="shared" si="3"/>
        <v>M4-NyO-16a-E-3-BR</v>
      </c>
      <c r="AD157" s="7" t="s">
        <v>261</v>
      </c>
      <c r="AE157" s="16"/>
      <c r="AF157" s="16" t="s">
        <v>46</v>
      </c>
      <c r="AG157" s="16"/>
    </row>
    <row r="158" ht="75.0" customHeight="1">
      <c r="A158" s="9" t="s">
        <v>809</v>
      </c>
      <c r="B158" s="12" t="s">
        <v>810</v>
      </c>
      <c r="C158" s="9" t="s">
        <v>67</v>
      </c>
      <c r="D158" s="10" t="s">
        <v>35</v>
      </c>
      <c r="E158" s="9"/>
      <c r="F158" s="11" t="s">
        <v>832</v>
      </c>
      <c r="G158" s="11" t="s">
        <v>833</v>
      </c>
      <c r="H158" s="12"/>
      <c r="I158" s="9" t="s">
        <v>37</v>
      </c>
      <c r="J158" s="9" t="s">
        <v>92</v>
      </c>
      <c r="K158" s="12" t="s">
        <v>834</v>
      </c>
      <c r="L158" s="12" t="s">
        <v>835</v>
      </c>
      <c r="M158" s="9" t="s">
        <v>41</v>
      </c>
      <c r="N158" s="12" t="s">
        <v>813</v>
      </c>
      <c r="O158" s="11" t="s">
        <v>836</v>
      </c>
      <c r="P158" s="24" t="s">
        <v>837</v>
      </c>
      <c r="Q158" s="16"/>
      <c r="R158" s="21"/>
      <c r="S158" s="21"/>
      <c r="T158" s="21"/>
      <c r="U158" s="21"/>
      <c r="V158" s="24"/>
      <c r="W158" s="23"/>
      <c r="X158" s="24"/>
      <c r="Y158" s="9" t="s">
        <v>44</v>
      </c>
      <c r="Z158" s="13" t="str">
        <f t="shared" si="1"/>
        <v>{"id":"M4-NyO-16a-A-1-BR","stimulus":"&lt;p style=\"text-align: center\"&gt;{{Q1}} × 10&lt;sup&gt;4&lt;/sup&gt; + {{Q2}} × 10&lt;sup&gt;3&lt;/sup&gt; + {{Q3}} × 10&lt;sup&gt;2&lt;/sup&gt; + {{Q4}} × 10 + {{Q5}} pessoas irão participar de um sorteio para ganhar um carro. Escreva essa quantidade como um número natural.&lt;/p&gt;","template":"&lt;p&gt;Irão participar {{response}} pessoas.&lt;/p&gt;","hint":"&lt;p&gt;Um número pode ser decomposto como a soma de seus algarismos multiplicados por potências de base de 10.&lt;/p&gt;","feedback":"&lt;p&gt;O número de participantes pode ser decomposto como a soma de seus algarismos multiplicados por potências de base de 10.&lt;/p&gt;&lt;p style=\"text-align: center\"&gt;{{Q1}} × 10&lt;sup&gt;4&lt;/sup&gt; + {{Q2}} × 10&lt;sup&gt;3&lt;/sup&gt; + {{Q3}} × 10&lt;sup&gt;2&lt;/sup&gt; + {{Q4}} × 10 + {{Q5}} = {{T1}} + {{T2}} + {{T3}} + {{T4}} + {{Q5}} = {{A1}}&lt;/p&gt;","seed":{"parameters":[{"name":"Q1","label":null,"min":1,"max":9,"step":1},{"name":"Q2","label":null,"min":1,"max":9,"step":1},{"name":"Q3","label":null,"min":1,"max":9,"step":1},{"name":"Q4","label":null,"min":1,"max":9,"step":1},{"name":"Q5","label":null,"min":1,"max":9,"step":1}],"calculated":[{"name":"T1","label":"{{function}}","function":"{{Q1}}*10000","temp":true},{"name":"T2","label":"{{function}}","function":"{{Q2}}*1000","temp":true},{"name":"T3","label":"{{function}}","function":"{{Q3}}*100","temp":true},{"name":"T4","label":"{{function}}","function":"{{Q4}}*10","temp":true},{"name":"A1","label":"{{function}}","function":"{{Q1}}*10000+{{Q2}}*1000+{{Q3}}*100+{{Q4}}*10+{{Q5}}"}],"uniques":true},"algorithm":{"name":"calculateOperation","params":{"method":"equivLiteral","keyboard":"INTERMEDIATE"}}}</v>
      </c>
      <c r="AA158" s="11" t="s">
        <v>838</v>
      </c>
      <c r="AB158" s="14" t="str">
        <f t="shared" si="2"/>
        <v>M4-NyO-16a-A-1</v>
      </c>
      <c r="AC158" s="14" t="str">
        <f t="shared" si="3"/>
        <v>M4-NyO-16a-A-1-BR</v>
      </c>
      <c r="AD158" s="7" t="s">
        <v>261</v>
      </c>
      <c r="AE158" s="16"/>
      <c r="AF158" s="16" t="s">
        <v>46</v>
      </c>
      <c r="AG158" s="16"/>
    </row>
    <row r="159" ht="75.0" customHeight="1">
      <c r="A159" s="9" t="s">
        <v>809</v>
      </c>
      <c r="B159" s="12" t="s">
        <v>810</v>
      </c>
      <c r="C159" s="9" t="s">
        <v>67</v>
      </c>
      <c r="D159" s="10" t="s">
        <v>35</v>
      </c>
      <c r="E159" s="9"/>
      <c r="F159" s="12" t="s">
        <v>839</v>
      </c>
      <c r="G159" s="12" t="s">
        <v>840</v>
      </c>
      <c r="H159" s="12"/>
      <c r="I159" s="9" t="s">
        <v>37</v>
      </c>
      <c r="J159" s="9" t="s">
        <v>92</v>
      </c>
      <c r="K159" s="12" t="s">
        <v>841</v>
      </c>
      <c r="L159" s="12" t="s">
        <v>842</v>
      </c>
      <c r="M159" s="9" t="s">
        <v>41</v>
      </c>
      <c r="N159" s="12" t="s">
        <v>813</v>
      </c>
      <c r="O159" s="11" t="s">
        <v>843</v>
      </c>
      <c r="P159" s="24" t="s">
        <v>837</v>
      </c>
      <c r="Q159" s="16"/>
      <c r="R159" s="23"/>
      <c r="S159" s="23"/>
      <c r="T159" s="23"/>
      <c r="U159" s="23"/>
      <c r="V159" s="23"/>
      <c r="W159" s="23"/>
      <c r="X159" s="16"/>
      <c r="Y159" s="9" t="s">
        <v>44</v>
      </c>
      <c r="Z159" s="13" t="str">
        <f t="shared" si="1"/>
        <v>{"id":"M4-NyO-16a-A-2-BR","stimulus":"&lt;p&gt;Uma ONG protetora de animais afirma ter resgatado nos últimos anos {{Q1}} × 10&lt;sup&gt;4&lt;/sup&gt; + {{Q2}} × 10&lt;sup&gt;3&lt;/sup&gt; + {{Q3}} × 10&lt;sup&gt;2&lt;/sup&gt; + {{Q4}} × 10 animais abandonados. Escreva essa quantidade como um número natural.&lt;/p&gt;","template":"&lt;p&gt;Foram resgatados {{response}} animais.&lt;/p&gt;","hint":"&lt;p&gt;Um número pode ser decomposto como a soma de seus algarismos multiplicados por potências de base de 10.&lt;/p&gt;","feedback":"&lt;p&gt;O número de animais resgatados pode ser decomposto como a soma de seus algarismos multiplicados por potências de base de 10.&lt;/p&gt;&lt;p style=\"text-align: center\"&gt;{{Q1}} × 10&lt;sup&gt;4&lt;/sup&gt; + {{Q2}} × 10&lt;sup&gt;3&lt;/sup&gt; + {{Q3}} × 10&lt;sup&gt;2&lt;/sup&gt; + {{Q4}} × 10 = {{T1}} + {{T2}} + {{T3}} + {{T4}} = {{A1}}&lt;/p&gt;","seed":{"parameters":[{"name":"Q1","label":null,"min":1,"max":9,"step":1},{"name":"Q2","label":null,"min":1,"max":9,"step":1},{"name":"Q3","label":null,"min":1,"max":9,"step":1},{"name":"Q4","label":null,"min":1,"max":9,"step":1}],"calculated":[{"name":"T1","label":"{{function}}","function":"{{Q1}}*10000","temp":true},{"name":"T2","label":"{{function}}","function":"{{Q2}}*1000","temp":true},{"name":"T3","label":"{{function}}","function":"{{Q3}}*100","temp":true},{"name":"T4","label":"{{function}}","function":"{{Q4}}*10","temp":true},{"name":"A1","label":"{{function}}","function":"{{Q1}}*10000+{{Q2}}*1000+{{Q3}}*100+{{Q4}}*10"}],"uniques":true},"algorithm":{"name":"calculateOperation","params":{"method":"equivLiteral","keyboard":"INTERMEDIATE"}}}</v>
      </c>
      <c r="AA159" s="11" t="s">
        <v>844</v>
      </c>
      <c r="AB159" s="14" t="str">
        <f t="shared" si="2"/>
        <v>M4-NyO-16a-A-2</v>
      </c>
      <c r="AC159" s="14" t="str">
        <f t="shared" si="3"/>
        <v>M4-NyO-16a-A-2-BR</v>
      </c>
      <c r="AD159" s="7" t="s">
        <v>261</v>
      </c>
      <c r="AE159" s="16"/>
      <c r="AF159" s="16" t="s">
        <v>46</v>
      </c>
      <c r="AG159" s="16"/>
    </row>
    <row r="160" ht="75.0" customHeight="1">
      <c r="A160" s="9" t="s">
        <v>809</v>
      </c>
      <c r="B160" s="12" t="s">
        <v>810</v>
      </c>
      <c r="C160" s="9" t="s">
        <v>67</v>
      </c>
      <c r="D160" s="10" t="s">
        <v>35</v>
      </c>
      <c r="E160" s="9"/>
      <c r="F160" s="11" t="s">
        <v>845</v>
      </c>
      <c r="G160" s="12" t="s">
        <v>846</v>
      </c>
      <c r="H160" s="12"/>
      <c r="I160" s="9" t="s">
        <v>37</v>
      </c>
      <c r="J160" s="9" t="s">
        <v>92</v>
      </c>
      <c r="K160" s="11" t="s">
        <v>847</v>
      </c>
      <c r="L160" s="12" t="s">
        <v>835</v>
      </c>
      <c r="M160" s="9" t="s">
        <v>41</v>
      </c>
      <c r="N160" s="12" t="s">
        <v>813</v>
      </c>
      <c r="O160" s="11" t="s">
        <v>848</v>
      </c>
      <c r="P160" s="24" t="s">
        <v>837</v>
      </c>
      <c r="Q160" s="16"/>
      <c r="R160" s="23"/>
      <c r="S160" s="23"/>
      <c r="T160" s="23"/>
      <c r="U160" s="23"/>
      <c r="V160" s="23"/>
      <c r="W160" s="23"/>
      <c r="X160" s="24"/>
      <c r="Y160" s="9" t="s">
        <v>44</v>
      </c>
      <c r="Z160" s="13" t="str">
        <f t="shared" si="1"/>
        <v>{"id":"M4-NyO-16a-A-3-BR","stimulus":"&lt;p&gt;Um ciclista pedalou {{Q1}} × 10&lt;sup&gt;4&lt;/sup&gt; + {{Q2}} × 10&lt;sup&gt;3&lt;/sup&gt; + {{Q3}} × 10&lt;sup&gt;2&lt;/sup&gt; + {{Q4}} × 10 + {{Q5}} m durante o fim de semana. Expresse essa quantidade como um número natural.&lt;/p&gt;","template":"&lt;p&gt;Ele pedalou {{response}} m.&lt;/p&gt;","hint":"&lt;p&gt;Um número pode ser decomposto como a soma de seus algarismos multiplicados por potências de base de 10.&lt;/p&gt;","feedback":"&lt;p&gt;O número de metros pedalados pode ser decomposto como a soma de seus algarismos multiplicados por potências de base de 10.&lt;/p&gt;&lt;p style=\"text-align: center\"&gt;{{Q1}} × 10&lt;sup&gt;4&lt;/sup&gt; + {{Q2}} × 10&lt;sup&gt;3&lt;/sup&gt; + {{Q3}} × 10&lt;sup&gt;2&lt;/sup&gt; + {{Q4}} × 10 + {{Q5}} = {{T1}} + {{T2}} + {{T3}} + {{T4}} + {{Q5}} = {{A1}}&lt;/p&gt;","seed":{"parameters":[{"name":"Q1","label":null,"min":1,"max":9,"step":1},{"name":"Q2","label":null,"min":1,"max":9,"step":1},{"name":"Q3","label":null,"min":1,"max":9,"step":1},{"name":"Q4","label":null,"min":1,"max":9,"step":1},{"name":"Q5","label":null,"min":1,"max":9,"step":1}],"calculated":[{"name":"T1","label":"{{function}}","function":"{{Q1}}*10000","temp":true},{"name":"T2","label":"{{function}}","function":"{{Q2}}*1000","temp":true},{"name":"T3","label":"{{function}}","function":"{{Q3}}*100","temp":true},{"name":"T4","label":"{{function}}","function":"{{Q4}}*10","temp":true},{"name":"A1","label":"{{function}}","function":"{{Q1}}*10000+{{Q2}}*1000+{{Q3}}*100+{{Q4}}*10+{{Q5}}"}],"uniques":true},"algorithm":{"name":"calculateOperation","params":{"method":"equivLiteral","keyboard":"INTERMEDIATE"}}}</v>
      </c>
      <c r="AA160" s="11" t="s">
        <v>849</v>
      </c>
      <c r="AB160" s="14" t="str">
        <f t="shared" si="2"/>
        <v>M4-NyO-16a-A-3</v>
      </c>
      <c r="AC160" s="14" t="str">
        <f t="shared" si="3"/>
        <v>M4-NyO-16a-A-3-BR</v>
      </c>
      <c r="AD160" s="7" t="s">
        <v>261</v>
      </c>
      <c r="AE160" s="16"/>
      <c r="AF160" s="16" t="s">
        <v>46</v>
      </c>
      <c r="AG160" s="16"/>
    </row>
    <row r="161" ht="75.0" customHeight="1">
      <c r="A161" s="9" t="s">
        <v>850</v>
      </c>
      <c r="B161" s="12" t="s">
        <v>851</v>
      </c>
      <c r="C161" s="9" t="s">
        <v>34</v>
      </c>
      <c r="D161" s="10" t="s">
        <v>35</v>
      </c>
      <c r="E161" s="9"/>
      <c r="F161" s="11" t="s">
        <v>852</v>
      </c>
      <c r="G161" s="12"/>
      <c r="H161" s="12"/>
      <c r="I161" s="9" t="s">
        <v>37</v>
      </c>
      <c r="J161" s="9" t="s">
        <v>853</v>
      </c>
      <c r="K161" s="12" t="s">
        <v>854</v>
      </c>
      <c r="L161" s="12" t="s">
        <v>855</v>
      </c>
      <c r="M161" s="9" t="s">
        <v>41</v>
      </c>
      <c r="N161" s="12" t="s">
        <v>856</v>
      </c>
      <c r="O161" s="12" t="s">
        <v>857</v>
      </c>
      <c r="P161" s="23"/>
      <c r="Q161" s="16"/>
      <c r="R161" s="23"/>
      <c r="S161" s="23"/>
      <c r="T161" s="23"/>
      <c r="U161" s="23"/>
      <c r="V161" s="23"/>
      <c r="W161" s="23"/>
      <c r="X161" s="24"/>
      <c r="Y161" s="9" t="s">
        <v>44</v>
      </c>
      <c r="Z161" s="13" t="str">
        <f t="shared" si="1"/>
        <v>{"id":"M4-NyO-17a-I-1-BR","stimulus":"&lt;p&gt;De acordo com a divisão a seguir, selecione quais das afirmações estão corretas.&lt;/p&gt;&lt;p style=\"text-align: center\"&gt;{{T1}} : {{Q1}} = {{Q2}} e {{Q3}}&lt;/p&gt;","hint":"&lt;p style=\"text-align: center\"&gt;dividendo : divisor = quociente + resto&lt;/p&gt;","feedback":"&lt;p&gt;Os termos da divisão são:&lt;/p&gt;&lt;p style=\"text-align: center\"&gt;dividendo : divisor = quociente + resto&lt;/p&gt;","seed":{"parameters":[{"name":"Q1","label":null,"min":3,"max":9,"step":1},{"name":"Q2","label":null,"min":3,"max":9,"step":1},{"name":"Q3","label":null,"list":[1,2]}],"calculated":[{"name":"T1","label":"{{function}}","function":"{{Q1}}*{{Q2}}+{{Q3}}","temp":true},{"name":"A1","label":"{{T1}} é o dividendo."},{"name":"A2","label":"{{Q1}} é o divisor."},{"name":"A3","label":"{{Q2}} é o quociente."},{"name":"A4","label":"{{Q3}} é o resto."},{"name":"A5","label":"{{T1}} é o divisor.","incorrect":true,"feedback":"&lt;p&gt;{{T1}} é o dividendo.&lt;/p&gt;"},{"name":"A6","label":"{{T1}} é o quociente.","incorrect":true,"feedback":"&lt;p&gt;{{T1}} é o dividendo.&lt;/p&gt;"},{"name":"A7","label":"{{Q1}} é o dividendo.","incorrect":true,"feedback":"&lt;p&gt;{{Q1}} é o divisor.&lt;/p&gt;"},{"name":"A8","label":"{{Q1}} é o quociente.","incorrect":true,"feedback":"&lt;p&gt;{{Q1}} é o divisor.&lt;/p&gt;"},{"name":"A9","label":"{{Q2}} é o resto.","incorrect":true,"feedback":"&lt;p&gt;{{Q2}} é o quociente.&lt;/p&gt;"},{"name":"A10","label":"{{Q2}} é o divisor.","incorrect":true,"feedback":"&lt;p&gt;{{Q2}} é o quociente.&lt;/p&gt;"},{"name":"A11","label":"{{Q3}} é o dividendo.","incorrect":true,"feedback":"&lt;p&gt;{{Q3}} é o resto.&lt;/p&gt;"}],"uniques":true},"algorithm":{"name":"trueFalse","template":"Multiple choice – multiple response","params":{"countCorrect":2,"countIncorrect":1,"showCheckIcon":true}}}</v>
      </c>
      <c r="AA161" s="11" t="s">
        <v>858</v>
      </c>
      <c r="AB161" s="14" t="str">
        <f t="shared" si="2"/>
        <v>M4-NyO-17a-I-1</v>
      </c>
      <c r="AC161" s="14" t="str">
        <f t="shared" si="3"/>
        <v>M4-NyO-17a-I-1-BR</v>
      </c>
      <c r="AD161" s="7" t="s">
        <v>261</v>
      </c>
      <c r="AE161" s="16"/>
      <c r="AF161" s="16" t="s">
        <v>46</v>
      </c>
      <c r="AG161" s="16"/>
    </row>
    <row r="162" ht="75.0" customHeight="1">
      <c r="A162" s="9" t="s">
        <v>850</v>
      </c>
      <c r="B162" s="12" t="s">
        <v>851</v>
      </c>
      <c r="C162" s="9" t="s">
        <v>48</v>
      </c>
      <c r="D162" s="10" t="s">
        <v>35</v>
      </c>
      <c r="E162" s="9"/>
      <c r="F162" s="12" t="s">
        <v>859</v>
      </c>
      <c r="G162" s="11" t="s">
        <v>860</v>
      </c>
      <c r="H162" s="12"/>
      <c r="I162" s="9" t="s">
        <v>37</v>
      </c>
      <c r="J162" s="9" t="s">
        <v>51</v>
      </c>
      <c r="K162" s="12" t="s">
        <v>861</v>
      </c>
      <c r="L162" s="12" t="s">
        <v>862</v>
      </c>
      <c r="M162" s="9" t="s">
        <v>41</v>
      </c>
      <c r="N162" s="12" t="s">
        <v>856</v>
      </c>
      <c r="O162" s="12" t="s">
        <v>863</v>
      </c>
      <c r="P162" s="23"/>
      <c r="Q162" s="16"/>
      <c r="R162" s="23"/>
      <c r="S162" s="23"/>
      <c r="T162" s="23"/>
      <c r="U162" s="23"/>
      <c r="V162" s="23"/>
      <c r="W162" s="23"/>
      <c r="X162" s="24"/>
      <c r="Y162" s="9" t="s">
        <v>44</v>
      </c>
      <c r="Z162" s="13" t="str">
        <f t="shared" si="1"/>
        <v>{"id":"M4-NyO-17a-E-1-BR","stimulus":"&lt;p&gt;Nomeie os termos da divisão.&lt;/p&gt;&lt;p style=\"text-align: center\"&gt;{{T1}} : {{Q1}} = {{Q2}}&lt;/p&gt;","template":"&lt;p&gt;{{T1}} é o {{response}}.&lt;/p&gt;&lt;p&gt;{{Q1}} é o {{response}}.&lt;/p&gt;&lt;p&gt;{{Q2}} é o {{response}}.&lt;/p&gt;","hint":"&lt;p style=\"text-align: center\"&gt;dividendo : divisor = quociente + resto&lt;p&gt;","feedback":"&lt;p&gt;Os termos da divisão são:&lt;/p&gt;&lt;p style=\"text-align: center\"&gt;dividendo : divisor = quociente + resto&lt;/p&gt;","seed":{"parameters":[{"name":"Q1","label":null,"min":2,"max":10,"step":1},{"name":"Q2","label":null,"min":2,"max":10,"step":1}],"calculated":[{"name":"T1","label":"{{function}}","function":"{{Q1}}*{{Q2}}","temp":true},{"name":"A1","label":"dividendo"},{"name":"A2","label":"divisor"},{"name":"A3","label":"quociente"}],"uniques":true},"algorithm":{"name":"calculateOperation","template":"Cloze with text"}}</v>
      </c>
      <c r="AA162" s="11" t="s">
        <v>864</v>
      </c>
      <c r="AB162" s="14" t="str">
        <f t="shared" si="2"/>
        <v>M4-NyO-17a-E-1</v>
      </c>
      <c r="AC162" s="14" t="str">
        <f t="shared" si="3"/>
        <v>M4-NyO-17a-E-1-BR</v>
      </c>
      <c r="AD162" s="7" t="s">
        <v>261</v>
      </c>
      <c r="AE162" s="16"/>
      <c r="AF162" s="16" t="s">
        <v>46</v>
      </c>
      <c r="AG162" s="16"/>
    </row>
    <row r="163" ht="75.0" customHeight="1">
      <c r="A163" s="9" t="s">
        <v>850</v>
      </c>
      <c r="B163" s="12" t="s">
        <v>851</v>
      </c>
      <c r="C163" s="9" t="s">
        <v>48</v>
      </c>
      <c r="D163" s="10" t="s">
        <v>35</v>
      </c>
      <c r="E163" s="9"/>
      <c r="F163" s="12" t="s">
        <v>859</v>
      </c>
      <c r="G163" s="12" t="s">
        <v>865</v>
      </c>
      <c r="H163" s="12"/>
      <c r="I163" s="9" t="s">
        <v>37</v>
      </c>
      <c r="J163" s="9" t="s">
        <v>51</v>
      </c>
      <c r="K163" s="12" t="s">
        <v>861</v>
      </c>
      <c r="L163" s="12" t="s">
        <v>866</v>
      </c>
      <c r="M163" s="9" t="s">
        <v>41</v>
      </c>
      <c r="N163" s="12" t="s">
        <v>856</v>
      </c>
      <c r="O163" s="12" t="s">
        <v>863</v>
      </c>
      <c r="P163" s="23"/>
      <c r="Q163" s="16"/>
      <c r="R163" s="23"/>
      <c r="S163" s="23"/>
      <c r="T163" s="23"/>
      <c r="U163" s="23"/>
      <c r="V163" s="23"/>
      <c r="W163" s="23"/>
      <c r="X163" s="24"/>
      <c r="Y163" s="9" t="s">
        <v>44</v>
      </c>
      <c r="Z163" s="13" t="str">
        <f t="shared" si="1"/>
        <v>{"id":"M4-NyO-17a-E-2-BR","stimulus":"&lt;p&gt;Nomeie os termos da divisão.&lt;/p&gt;&lt;p style=\"text-align: center\"&gt;{{T1}} : {{Q1}} = {{Q2}}&lt;/p&gt;","template":"&lt;p&gt;{{Q1}} é o {{response}}.&lt;/p&gt;&lt;p&gt;{{T1}} é o {{response}}.&lt;/p&gt;&lt;p&gt;{{Q2}} é o {{response}}.&lt;/p&gt;","hint":"&lt;p style=\"text-align: center\"&gt;dividendo : divisor = quociente + resto&lt;/p&gt;","feedback":"&lt;p&gt;Os termos da divisão são:&lt;/p&gt;&lt;p style=\"text-align: center\"&gt;dividendo : divisor = quociente + resto&lt;/p&gt;","seed":{"parameters":[{"name":"Q1","label":null,"min":2,"max":10,"step":1},{"name":"Q2","label":null,"min":2,"max":10,"step":1}],"calculated":[{"name":"T1","label":"{{function}}","function":"{{Q1}}*{{Q2}}","temp":true},{"name":"A1","label":"divisor"},{"name":"A2","label":"dividendo"},{"name":"A3","label":"quociente"}],"uniques":true},"algorithm":{"name":"calculateOperation","template":"Cloze with text"}}</v>
      </c>
      <c r="AA163" s="11" t="s">
        <v>867</v>
      </c>
      <c r="AB163" s="14" t="str">
        <f t="shared" si="2"/>
        <v>M4-NyO-17a-E-2</v>
      </c>
      <c r="AC163" s="14" t="str">
        <f t="shared" si="3"/>
        <v>M4-NyO-17a-E-2-BR</v>
      </c>
      <c r="AD163" s="7" t="s">
        <v>261</v>
      </c>
      <c r="AE163" s="16"/>
      <c r="AF163" s="16" t="s">
        <v>46</v>
      </c>
      <c r="AG163" s="16"/>
    </row>
    <row r="164" ht="75.0" customHeight="1">
      <c r="A164" s="9" t="s">
        <v>850</v>
      </c>
      <c r="B164" s="12" t="s">
        <v>851</v>
      </c>
      <c r="C164" s="9" t="s">
        <v>48</v>
      </c>
      <c r="D164" s="10" t="s">
        <v>35</v>
      </c>
      <c r="E164" s="9"/>
      <c r="F164" s="12" t="s">
        <v>859</v>
      </c>
      <c r="G164" s="12" t="s">
        <v>868</v>
      </c>
      <c r="H164" s="12"/>
      <c r="I164" s="9" t="s">
        <v>37</v>
      </c>
      <c r="J164" s="9" t="s">
        <v>51</v>
      </c>
      <c r="K164" s="12" t="s">
        <v>861</v>
      </c>
      <c r="L164" s="12" t="s">
        <v>869</v>
      </c>
      <c r="M164" s="9" t="s">
        <v>41</v>
      </c>
      <c r="N164" s="12" t="s">
        <v>856</v>
      </c>
      <c r="O164" s="12" t="s">
        <v>863</v>
      </c>
      <c r="P164" s="23"/>
      <c r="Q164" s="16"/>
      <c r="R164" s="23"/>
      <c r="S164" s="23"/>
      <c r="T164" s="23"/>
      <c r="U164" s="23"/>
      <c r="V164" s="23"/>
      <c r="W164" s="23"/>
      <c r="X164" s="24"/>
      <c r="Y164" s="9" t="s">
        <v>44</v>
      </c>
      <c r="Z164" s="13" t="str">
        <f t="shared" si="1"/>
        <v>{"id":"M4-NyO-17a-E-3-BR","stimulus":"&lt;p&gt;Nomeie os termos da divisão.&lt;/p&gt;&lt;p style=\"text-align: center\"&gt;{{T1}} : {{Q1}} = {{Q2}}&lt;/p&gt;","template":"&lt;p&gt;{{Q2}} é o {{response}}.&lt;/p&gt;&lt;p&gt;{{Q1}} é o {{response}}.&lt;/p&gt;&lt;p&gt;{{T1}} é o {{response}}.&lt;/p&gt;","hint":"&lt;p style=\"text-align: center\"&gt;dividendo : divisor = quociente + resto&lt;/p&gt;","feedback":"&lt;p&gt;Os termos da divisão são:&lt;/p&gt;&lt;p style=\"text-align: center\"&gt;dividendo : divisor = quociente + resto&lt;/p&gt;","seed":{"parameters":[{"name":"Q1","label":null,"min":2,"max":10,"step":1},{"name":"Q2","label":null,"min":2,"max":10,"step":1}],"calculated":[{"name":"T1","label":"{{function}}","function":"{{Q1}}*{{Q2}}","temp":true},{"name":"A1","label":"quociente"},{"name":"A2","label":"divisor"},{"name":"A3","label":"dividendo"}],"uniques":true},"algorithm":{"name":"calculateOperation","template":"Cloze with text"}}</v>
      </c>
      <c r="AA164" s="11" t="s">
        <v>870</v>
      </c>
      <c r="AB164" s="14" t="str">
        <f t="shared" si="2"/>
        <v>M4-NyO-17a-E-3</v>
      </c>
      <c r="AC164" s="14" t="str">
        <f t="shared" si="3"/>
        <v>M4-NyO-17a-E-3-BR</v>
      </c>
      <c r="AD164" s="7" t="s">
        <v>261</v>
      </c>
      <c r="AE164" s="16"/>
      <c r="AF164" s="16" t="s">
        <v>46</v>
      </c>
      <c r="AG164" s="16"/>
    </row>
    <row r="165" ht="75.0" customHeight="1">
      <c r="A165" s="9" t="s">
        <v>871</v>
      </c>
      <c r="B165" s="12" t="s">
        <v>872</v>
      </c>
      <c r="C165" s="9" t="s">
        <v>34</v>
      </c>
      <c r="D165" s="10" t="s">
        <v>35</v>
      </c>
      <c r="E165" s="9"/>
      <c r="F165" s="12" t="s">
        <v>873</v>
      </c>
      <c r="G165" s="12"/>
      <c r="H165" s="12"/>
      <c r="I165" s="9" t="s">
        <v>37</v>
      </c>
      <c r="J165" s="9" t="s">
        <v>391</v>
      </c>
      <c r="K165" s="12" t="s">
        <v>874</v>
      </c>
      <c r="L165" s="12" t="s">
        <v>875</v>
      </c>
      <c r="M165" s="9" t="s">
        <v>41</v>
      </c>
      <c r="N165" s="11" t="s">
        <v>876</v>
      </c>
      <c r="O165" s="11" t="s">
        <v>877</v>
      </c>
      <c r="P165" s="23"/>
      <c r="Q165" s="16"/>
      <c r="R165" s="23"/>
      <c r="S165" s="23"/>
      <c r="T165" s="23"/>
      <c r="U165" s="23"/>
      <c r="V165" s="23"/>
      <c r="W165" s="23"/>
      <c r="X165" s="24"/>
      <c r="Y165" s="9" t="s">
        <v>44</v>
      </c>
      <c r="Z165" s="13" t="str">
        <f t="shared" si="1"/>
        <v>{"id":"M4-NyO-35a-I-1-BR","stimulus":"&lt;p&gt;Selecione qual opção representa o cálculo da prova real da divisão a seguir.&lt;/p&gt;&lt;p style=\"text-align: center\"&gt;{{Q1}} : {{Q2}} = {{T1}}, com resto = {{T2}}&lt;/p&gt;","hint":"&lt;p&gt;Com a prova real da divisão pode-se verificar se uma divisão foi calculada corretamente.&lt;/p&gt;","feedback":"&lt;p&gt;Com a prova real da divisão pode-se verificar se uma divisão foi calculada corretamente.&lt;/p&gt;","seed":{"parameters":[{"name":"Q1","label":null,"min":10,"max":39,"step":1},{"name":"Q2","label":null,"min":4,"max":9,"step":1}],"calculated":[{"name":"T1","label":"{{function}}","function":"math.floor({{Q1}}/{{Q2}})","temp":true},{"name":"T2","label":"{{function}}","function":"{{Q1}}-{{Q2}}*{{T1}}","temp":true},{"name":"A1","label":"{{Q1}} = {{Q2}} × {{T1}} + {{T2}}"},{"name":"A2","label":"{{Q2}} = {{Q1}} × {{T1}} + {{T2}}","incorrect":true},{"name":"A3","label":"{{Q1}} = {{Q2}} + {{T1}} + {{T2}}","incorrect":true},{"name":"A4","label":"{{Q1}} = {{Q2}} × {{T1}} × {{T2}}","incorrect":true},{"name":"A5","label":"{{Q1}} = {{Q2}} × ({{T1}} + {{T2}})","incorrect":true}],"uniques":true},"algorithm":{"name":"trueFalse","template":"Multiple choice – standard","params":{"countCorrect":1,"countIncorrect":2,"showCheckIcon":false,"columns":3}}}</v>
      </c>
      <c r="AA165" s="11" t="s">
        <v>878</v>
      </c>
      <c r="AB165" s="14" t="str">
        <f t="shared" si="2"/>
        <v>M4-NyO-35a-I-1</v>
      </c>
      <c r="AC165" s="14" t="str">
        <f t="shared" si="3"/>
        <v>M4-NyO-35a-I-1-BR</v>
      </c>
      <c r="AD165" s="7" t="s">
        <v>261</v>
      </c>
      <c r="AE165" s="16"/>
      <c r="AF165" s="16" t="s">
        <v>46</v>
      </c>
      <c r="AG165" s="16"/>
    </row>
    <row r="166" ht="75.0" customHeight="1">
      <c r="A166" s="9" t="s">
        <v>871</v>
      </c>
      <c r="B166" s="12" t="s">
        <v>872</v>
      </c>
      <c r="C166" s="9" t="s">
        <v>48</v>
      </c>
      <c r="D166" s="10" t="s">
        <v>35</v>
      </c>
      <c r="E166" s="9"/>
      <c r="F166" s="12" t="s">
        <v>879</v>
      </c>
      <c r="G166" s="12" t="s">
        <v>880</v>
      </c>
      <c r="H166" s="24"/>
      <c r="I166" s="16" t="s">
        <v>37</v>
      </c>
      <c r="J166" s="16" t="s">
        <v>92</v>
      </c>
      <c r="K166" s="12" t="s">
        <v>874</v>
      </c>
      <c r="L166" s="12" t="s">
        <v>881</v>
      </c>
      <c r="M166" s="16" t="s">
        <v>41</v>
      </c>
      <c r="N166" s="11" t="s">
        <v>876</v>
      </c>
      <c r="O166" s="11" t="s">
        <v>882</v>
      </c>
      <c r="P166" s="23"/>
      <c r="Q166" s="16"/>
      <c r="R166" s="23"/>
      <c r="S166" s="23"/>
      <c r="T166" s="23"/>
      <c r="U166" s="23"/>
      <c r="V166" s="23"/>
      <c r="W166" s="23"/>
      <c r="X166" s="24"/>
      <c r="Y166" s="9" t="s">
        <v>44</v>
      </c>
      <c r="Z166" s="13" t="str">
        <f t="shared" si="1"/>
        <v>{"id":"M4-NyO-35a-E-1-BR","stimulus":"&lt;p&gt;Se em uma divisão o divisor é {{Q2}}, o quociente é {{T1}} e o resto é {{T2}}, qual é o valor do dividendo?&lt;/p&gt;","template":"&lt;p&gt;O dividendo vale {{response}}.&lt;/p&gt;","hint":"&lt;p&gt;Com a prova real da divisão pode-se verificar se uma divisão foi calculada corretamente.&lt;/p&gt;","feedback":"&lt;p&gt;Com a prova real da divisão pode-se verificar se uma divisão foi calculada corretamente:&lt;/p&gt;&lt;p style=\"text-align: center\"&gt;divisor × quociente + resto = dividendo&lt;/p&gt;&lt;p style=\"text-align: center\"&gt;{{Q2}} × {{T1}} + {{T2}} = {{A1}}&lt;/p&gt;","seed":{"parameters":[{"name":"Q1","label":null,"min":10,"max":39,"step":1},{"name":"Q2","label":null,"min":4,"max":9,"step":1}],"calculated":[{"name":"T1","label":"{{function}}","function":"math.floor({{Q1}}/{{Q2}})","temp":true},{"name":"T2","label":"{{function}}","function":"{{Q1}}-{{Q2}}*{{T1}}","temp":true},{"name":"A1","label":"{{function}}","function":"{{Q1}}"}],"uniques":true},"algorithm":{"name":"calculateOperation","params":{"method":"equivLiteral","keyboard":"NUMERICAL"}}}</v>
      </c>
      <c r="AA166" s="11" t="s">
        <v>883</v>
      </c>
      <c r="AB166" s="14" t="str">
        <f t="shared" si="2"/>
        <v>M4-NyO-35a-E-1</v>
      </c>
      <c r="AC166" s="14" t="str">
        <f t="shared" si="3"/>
        <v>M4-NyO-35a-E-1-BR</v>
      </c>
      <c r="AD166" s="7" t="s">
        <v>261</v>
      </c>
      <c r="AE166" s="16"/>
      <c r="AF166" s="16" t="s">
        <v>46</v>
      </c>
      <c r="AG166" s="16"/>
    </row>
    <row r="167" ht="75.0" customHeight="1">
      <c r="A167" s="9" t="s">
        <v>871</v>
      </c>
      <c r="B167" s="12" t="s">
        <v>872</v>
      </c>
      <c r="C167" s="9" t="s">
        <v>67</v>
      </c>
      <c r="D167" s="10" t="s">
        <v>35</v>
      </c>
      <c r="E167" s="9"/>
      <c r="F167" s="11" t="s">
        <v>884</v>
      </c>
      <c r="G167" s="11" t="s">
        <v>885</v>
      </c>
      <c r="H167" s="24"/>
      <c r="I167" s="16" t="s">
        <v>37</v>
      </c>
      <c r="J167" s="16" t="s">
        <v>92</v>
      </c>
      <c r="K167" s="11" t="s">
        <v>886</v>
      </c>
      <c r="L167" s="24" t="s">
        <v>887</v>
      </c>
      <c r="M167" s="16" t="s">
        <v>41</v>
      </c>
      <c r="N167" s="11" t="s">
        <v>876</v>
      </c>
      <c r="O167" s="11" t="s">
        <v>888</v>
      </c>
      <c r="P167" s="23"/>
      <c r="Q167" s="16"/>
      <c r="R167" s="23"/>
      <c r="S167" s="23"/>
      <c r="T167" s="23"/>
      <c r="U167" s="23"/>
      <c r="V167" s="23"/>
      <c r="W167" s="23"/>
      <c r="X167" s="24"/>
      <c r="Y167" s="9" t="s">
        <v>44</v>
      </c>
      <c r="Z167" s="13" t="str">
        <f t="shared" si="1"/>
        <v>{"id":"M4-NyO-35a-A-1-BR","stimulus":"&lt;p&gt;Em uma excursão para um acampamento de férias, os estudantes do 4º ano do Ensino Fundamental ocuparam {{Q2}} habitações coletivas com capacidade para {{Q1}} pessoas cada. Ainda, {{Q3}} estudantes ficaram de fora dessas habitações, mas ocupando chalés. Aplique a prova real da divisão para descobrir quantos alunos foram à excursão.&lt;/p&gt;","template":"&lt;p&gt;Foram à excursão {{response}} estudantes.&lt;/p&gt;","hint":"&lt;p&gt;Com a prova real da divisão pode-se verificar se uma divisão foi calculada corretamente.&lt;/p&gt;","feedback":"&lt;p&gt;Com a prova real da divisão pode-se verificar se uma divisão foi calculada corretamente:&lt;/p&gt;&lt;p style=\"text-align: center\"&gt;divisor × quociente + resto = dividendo&lt;/p&gt;&lt;p style=\"text-align: center\"&gt;{{Q1}} estudantes em cada habitação × {{Q2}} habitações + {{Q3}} estudantes em chalés = {{A1}} estudantes&lt;/p&gt;","seed":{"parameters":[{"name":"Q1","label":null,"min":5,"max":8,"step":1},{"name":"Q2","label":null,"min":6,"max":9,"step":1},{"name":"Q3","label":null,"list":[2,3,4]}],"calculated":[{"name":"A1","label":"{{function}}","function":"{{Q1}}*{{Q2}}+{{Q3}}"}],"uniques":true},"algorithm":{"name":"calculateOperation","params":{"method":"equivLiteral","keyboard":"NUMERICAL"}}}</v>
      </c>
      <c r="AA167" s="11" t="s">
        <v>889</v>
      </c>
      <c r="AB167" s="14" t="str">
        <f t="shared" si="2"/>
        <v>M4-NyO-35a-A-1</v>
      </c>
      <c r="AC167" s="14" t="str">
        <f t="shared" si="3"/>
        <v>M4-NyO-35a-A-1-BR</v>
      </c>
      <c r="AD167" s="7" t="s">
        <v>261</v>
      </c>
      <c r="AE167" s="16"/>
      <c r="AF167" s="16" t="s">
        <v>46</v>
      </c>
      <c r="AG167" s="16"/>
    </row>
    <row r="168" ht="75.0" customHeight="1">
      <c r="A168" s="9" t="s">
        <v>871</v>
      </c>
      <c r="B168" s="12" t="s">
        <v>872</v>
      </c>
      <c r="C168" s="9" t="s">
        <v>67</v>
      </c>
      <c r="D168" s="10" t="s">
        <v>35</v>
      </c>
      <c r="E168" s="9"/>
      <c r="F168" s="11" t="s">
        <v>890</v>
      </c>
      <c r="G168" s="11" t="s">
        <v>891</v>
      </c>
      <c r="H168" s="12"/>
      <c r="I168" s="9" t="s">
        <v>37</v>
      </c>
      <c r="J168" s="9" t="s">
        <v>92</v>
      </c>
      <c r="K168" s="11" t="s">
        <v>892</v>
      </c>
      <c r="L168" s="12" t="s">
        <v>887</v>
      </c>
      <c r="M168" s="9" t="s">
        <v>41</v>
      </c>
      <c r="N168" s="11" t="s">
        <v>876</v>
      </c>
      <c r="O168" s="11" t="s">
        <v>893</v>
      </c>
      <c r="P168" s="23"/>
      <c r="Q168" s="16"/>
      <c r="R168" s="21"/>
      <c r="S168" s="21"/>
      <c r="T168" s="21"/>
      <c r="U168" s="21"/>
      <c r="V168" s="21"/>
      <c r="W168" s="23"/>
      <c r="X168" s="11"/>
      <c r="Y168" s="9" t="s">
        <v>44</v>
      </c>
      <c r="Z168" s="13" t="str">
        <f t="shared" si="1"/>
        <v>{"id":"M4-NyO-35a-A-2-BR","stimulus":"&lt;p&gt;Os avós de Paula organizaram um alomoço para comemorar suas bodas de ouro. No restaurante, {{Q2}} mesas foram preparadas e {{Q1}} convidados sentaram-se em cada uma. No entanto, {{Q3}} membros da família ficaram sem lugar para se sentar. Aplique a prova real da divisão para descobrir quantos convidados foram à comemoração.&lt;/p&gt;","template":"&lt;p&gt;Ao almoço compareceram {{response}} convidados.&lt;/p&gt;","hint":"&lt;p&gt;Com a prova real da divisão pode-se verificar se uma divisão foi calculada corretamente.&lt;/p&gt;","feedback":"&lt;p&gt;Com a prova real da divisão pode-se verificar se uma divisão foi calculada corretamente:&lt;/p&gt;&lt;p style=\"text-align: center\"&gt;divisor × quociente + resto = dividendo&lt;/p&gt;&lt;p style=\"text-align: center\"&gt;{{Q1}} convidados em cada mesa × {{Q2}} mesas + {{Q3}} convidados sem lugar = {{A1}} pessoas convidadas&lt;/p&gt;","seed":{"parameters":[{"name":"Q1","label":null,"min":5,"max":9,"step":1},{"name":"Q2","label":null,"min":7,"max":9,"step":1},{"name":"Q3","label":null,"list":[2,3,4]}],"calculated":[{"name":"A1","label":"{{function}}","function":"{{Q1}}*{{Q2}}+{{Q3}}"}],"uniques":true},"algorithm":{"name":"calculateOperation","params":{"method":"equivLiteral","keyboard":"NUMERICAL"}}}</v>
      </c>
      <c r="AA168" s="11" t="s">
        <v>894</v>
      </c>
      <c r="AB168" s="14" t="str">
        <f t="shared" si="2"/>
        <v>M4-NyO-35a-A-2</v>
      </c>
      <c r="AC168" s="14" t="str">
        <f t="shared" si="3"/>
        <v>M4-NyO-35a-A-2-BR</v>
      </c>
      <c r="AD168" s="7" t="s">
        <v>261</v>
      </c>
      <c r="AE168" s="16"/>
      <c r="AF168" s="16" t="s">
        <v>46</v>
      </c>
      <c r="AG168" s="16"/>
    </row>
    <row r="169" ht="75.0" customHeight="1">
      <c r="A169" s="9" t="s">
        <v>871</v>
      </c>
      <c r="B169" s="12" t="s">
        <v>872</v>
      </c>
      <c r="C169" s="9" t="s">
        <v>67</v>
      </c>
      <c r="D169" s="10" t="s">
        <v>35</v>
      </c>
      <c r="E169" s="9"/>
      <c r="F169" s="11" t="s">
        <v>895</v>
      </c>
      <c r="G169" s="12" t="s">
        <v>896</v>
      </c>
      <c r="H169" s="12"/>
      <c r="I169" s="9" t="s">
        <v>37</v>
      </c>
      <c r="J169" s="9" t="s">
        <v>92</v>
      </c>
      <c r="K169" s="11" t="s">
        <v>897</v>
      </c>
      <c r="L169" s="12" t="s">
        <v>887</v>
      </c>
      <c r="M169" s="9" t="s">
        <v>41</v>
      </c>
      <c r="N169" s="11" t="s">
        <v>876</v>
      </c>
      <c r="O169" s="11" t="s">
        <v>898</v>
      </c>
      <c r="P169" s="23"/>
      <c r="Q169" s="16"/>
      <c r="R169" s="22"/>
      <c r="S169" s="22"/>
      <c r="T169" s="22"/>
      <c r="U169" s="22"/>
      <c r="V169" s="22"/>
      <c r="W169" s="22"/>
      <c r="X169" s="11"/>
      <c r="Y169" s="9" t="s">
        <v>44</v>
      </c>
      <c r="Z169" s="13" t="str">
        <f t="shared" si="1"/>
        <v>{"id":"M4-NyO-35a-A-3-BR","stimulus":"&lt;p&gt;Um professor inicialmente dividiu a turma em {{Q1}} grupos de {{Q2}} alunos cada um para fazer um projeto sobre animais vertebrados. No entanto, na distribuição, {{Q3}} alunos ficaram sem grupo. Aplique a prova real da divisão para calcular quantos alunos há na sala de aula.&lt;/p&gt;","template":"&lt;p&gt;Há {{response}} alunos.&lt;/p&gt;","hint":"&lt;p&gt;Com a prova real da divisão pode-se verificar se uma divisão foi calculada corretamente.&lt;/p&gt;","feedback":"&lt;p&gt;Com a prova real da divisão pode-se verificar se uma divisão foi calculada corretamente:&lt;/p&gt;&lt;p style=\"text-align: center\"&gt;divisor × quociente + resto = dividendo&lt;/p&gt;&lt;p style=\"text-align: center\"&gt;{{Q2}} alunos em cada grupo × {{Q1}} grupos + {{Q3}} alunos sem grupo = {{A1}} alunos&lt;/p&gt;","seed":{"parameters":[{"name":"Q1","label":null,"min":4,"max":6,"step":1},{"name":"Q2","label":null,"min":4,"max":6,"step":1},{"name":"Q3","label":null,"list":[2,3]}],"calculated":[{"name":"A1","label":"{{function}}","function":"{{Q1}}*{{Q2}}+{{Q3}}"}],"uniques":true},"algorithm":{"name":"calculateOperation","params":{"method":"equivLiteral","keyboard":"NUMERICAL"}}}</v>
      </c>
      <c r="AA169" s="11" t="s">
        <v>899</v>
      </c>
      <c r="AB169" s="14" t="str">
        <f t="shared" si="2"/>
        <v>M4-NyO-35a-A-3</v>
      </c>
      <c r="AC169" s="14" t="str">
        <f t="shared" si="3"/>
        <v>M4-NyO-35a-A-3-BR</v>
      </c>
      <c r="AD169" s="7" t="s">
        <v>261</v>
      </c>
      <c r="AE169" s="16"/>
      <c r="AF169" s="16" t="s">
        <v>46</v>
      </c>
      <c r="AG169" s="16"/>
    </row>
    <row r="170" ht="75.0" customHeight="1">
      <c r="A170" s="9" t="s">
        <v>900</v>
      </c>
      <c r="B170" s="12" t="s">
        <v>901</v>
      </c>
      <c r="C170" s="9" t="s">
        <v>34</v>
      </c>
      <c r="D170" s="10" t="s">
        <v>35</v>
      </c>
      <c r="E170" s="9"/>
      <c r="F170" s="12" t="s">
        <v>902</v>
      </c>
      <c r="G170" s="12"/>
      <c r="H170" s="12"/>
      <c r="I170" s="9" t="s">
        <v>37</v>
      </c>
      <c r="J170" s="9" t="s">
        <v>391</v>
      </c>
      <c r="K170" s="12" t="s">
        <v>903</v>
      </c>
      <c r="L170" s="12" t="s">
        <v>904</v>
      </c>
      <c r="M170" s="9" t="s">
        <v>41</v>
      </c>
      <c r="N170" s="12" t="s">
        <v>905</v>
      </c>
      <c r="O170" s="11" t="s">
        <v>906</v>
      </c>
      <c r="P170" s="23"/>
      <c r="Q170" s="16"/>
      <c r="R170" s="22"/>
      <c r="S170" s="22"/>
      <c r="T170" s="22"/>
      <c r="U170" s="22"/>
      <c r="V170" s="21"/>
      <c r="W170" s="23"/>
      <c r="X170" s="16"/>
      <c r="Y170" s="9" t="s">
        <v>44</v>
      </c>
      <c r="Z170" s="13" t="str">
        <f t="shared" si="1"/>
        <v>{"id":"M4-NyO-35b-I-1-BR","stimulus":"&lt;p&gt;Na divisão a seguir, qual é o valor de ⬤?&lt;/p&gt;&lt;p style=\"text-align: center\"&gt;⬤ : {{Q2}} = {{Q1}}&lt;/p&gt;","hint":"&lt;p&gt;A prova real da divisão diz que:&lt;/p&gt;&lt;p style=\"text-align: center\"&gt;dividendo = divisor × quociente + resto&lt;/p&gt;","feedback":"&lt;p&gt;A prova real da divisão diz que:&lt;/p&gt;&lt;p style=\"text-align: center\"&gt;dividendo = divisor × quociente + resto&lt;/p&gt;&lt;p&gt;Portanto:&lt;/p&gt;&lt;p style=\"text-align: center\"&gt;⬤ = {{Q2}} × {{Q1}} = {{T1}}&lt;/p&gt;","seed":{"parameters":[{"name":"Q1","label":null,"list":[5,6,7,8,9]},{"name":"Q2","label":null,"list":[2,3,4]}],"calculated":[{"name":"T1","label":"{{function}}","function":"{{Q1}}*{{Q2}}","temp":true},{"name":"A1","label":"⬤ = {{function}}","function":"{{Q1}}*{{Q2}}"},{"name":"A2","label":"⬤ = {{function}}","function":"math.floor({{Q1}}/{{Q2}})","incorrect":true},{"name":"A3","label":"⬤ = {{function}}","function":"{{Q1}}+{{Q2}}","incorrect":true},{"name":"A4","label":"⬤ = {{function}}","function":"math.abs({{Q1}}-{{Q2}})","incorrect":true}],"uniques":true},"algorithm":{"name":"trueFalse","template":"Multiple choice – standard","params":{"countCorrect":1,"countIncorrect":2,"showCheckIcon":false,"columns":3}}}</v>
      </c>
      <c r="AA170" s="11" t="s">
        <v>907</v>
      </c>
      <c r="AB170" s="14" t="str">
        <f t="shared" si="2"/>
        <v>M4-NyO-35b-I-1</v>
      </c>
      <c r="AC170" s="14" t="str">
        <f t="shared" si="3"/>
        <v>M4-NyO-35b-I-1-BR</v>
      </c>
      <c r="AD170" s="7" t="s">
        <v>261</v>
      </c>
      <c r="AE170" s="16"/>
      <c r="AF170" s="16" t="s">
        <v>46</v>
      </c>
      <c r="AG170" s="16"/>
    </row>
    <row r="171" ht="75.0" customHeight="1">
      <c r="A171" s="9" t="s">
        <v>900</v>
      </c>
      <c r="B171" s="12" t="s">
        <v>901</v>
      </c>
      <c r="C171" s="9" t="s">
        <v>34</v>
      </c>
      <c r="D171" s="10" t="s">
        <v>35</v>
      </c>
      <c r="E171" s="9"/>
      <c r="F171" s="11" t="s">
        <v>908</v>
      </c>
      <c r="G171" s="12"/>
      <c r="H171" s="12"/>
      <c r="I171" s="9" t="s">
        <v>37</v>
      </c>
      <c r="J171" s="9" t="s">
        <v>391</v>
      </c>
      <c r="K171" s="12" t="s">
        <v>909</v>
      </c>
      <c r="L171" s="11" t="s">
        <v>910</v>
      </c>
      <c r="M171" s="9" t="s">
        <v>41</v>
      </c>
      <c r="N171" s="12" t="s">
        <v>905</v>
      </c>
      <c r="O171" s="11" t="s">
        <v>911</v>
      </c>
      <c r="P171" s="23"/>
      <c r="Q171" s="16"/>
      <c r="R171" s="22"/>
      <c r="S171" s="22"/>
      <c r="T171" s="22"/>
      <c r="U171" s="22"/>
      <c r="V171" s="21"/>
      <c r="W171" s="23"/>
      <c r="X171" s="16"/>
      <c r="Y171" s="9" t="s">
        <v>44</v>
      </c>
      <c r="Z171" s="13" t="str">
        <f t="shared" si="1"/>
        <v>{"id":"M4-NyO-35b-I-2-BR","stimulus":"&lt;p&gt;Na divisão a seguir, qual é o valor de ⬤?&lt;/p&gt;&lt;p style=\"text-align: center\"&gt;{{T1}} : ⬤ = {{Q1}}&lt;/p&gt;","hint":"&lt;p&gt;A prova real da divisão diz que:&lt;/p&gt;&lt;p style=\"text-align: center\"&gt;dividendo = divisor × quociente + resto&lt;/p&gt;","feedback":"&lt;p&gt;A prova real da divisão diz que:&lt;/p&gt;&lt;p style=\"text-align: center\"&gt;dividendo = divisor × quociente + resto&lt;/p&gt;&lt;p&gt;Portanto, ⬤ é um número que satisfaz esta condição: {{T1}} = ⬤ × {{Q1}}.&lt;/p&gt;","seed":{"parameters":[{"name":"Q1","label":null,"min":10,"max":30,"step":1},{"name":"Q2","label":null,"min":2,"max":9,"step":1}],"calculated":[{"name":"T1","label":"{{function}}","function":"{{Q1}}*{{Q2}}","temp":true},{"name":"A1","label":"⬤ = {{Q2}}","function":"{{Q2}}"},{"name":"A2","label":"⬤ = {{function}}","function":"{{Q1}}+1","incorrect":true},{"name":"A3","label":"⬤ = {{function}}","function":"{{Q1}}-1","incorrect":true},{"name":"A4","label":"⬤ = {{function}}","function":"{{Q2}}+1","incorrect":true}],"uniques":true},"algorithm":{"name":"trueFalse","template":"Multiple choice – standard","params":{"countCorrect":1,"countIncorrect":2,"showCheckIcon":false,"columns":3}}}</v>
      </c>
      <c r="AA171" s="11" t="s">
        <v>912</v>
      </c>
      <c r="AB171" s="14" t="str">
        <f t="shared" si="2"/>
        <v>M4-NyO-35b-I-2</v>
      </c>
      <c r="AC171" s="14" t="str">
        <f t="shared" si="3"/>
        <v>M4-NyO-35b-I-2-BR</v>
      </c>
      <c r="AD171" s="7" t="s">
        <v>261</v>
      </c>
      <c r="AE171" s="16"/>
      <c r="AF171" s="16" t="s">
        <v>46</v>
      </c>
      <c r="AG171" s="16"/>
    </row>
    <row r="172" ht="75.0" customHeight="1">
      <c r="A172" s="9" t="s">
        <v>900</v>
      </c>
      <c r="B172" s="12" t="s">
        <v>901</v>
      </c>
      <c r="C172" s="9" t="s">
        <v>48</v>
      </c>
      <c r="D172" s="10" t="s">
        <v>35</v>
      </c>
      <c r="E172" s="9"/>
      <c r="F172" s="12" t="s">
        <v>913</v>
      </c>
      <c r="G172" s="12" t="s">
        <v>914</v>
      </c>
      <c r="H172" s="12"/>
      <c r="I172" s="9" t="s">
        <v>37</v>
      </c>
      <c r="J172" s="9" t="s">
        <v>92</v>
      </c>
      <c r="K172" s="12" t="s">
        <v>915</v>
      </c>
      <c r="L172" s="12" t="s">
        <v>712</v>
      </c>
      <c r="M172" s="9" t="s">
        <v>41</v>
      </c>
      <c r="N172" s="12" t="s">
        <v>905</v>
      </c>
      <c r="O172" s="11" t="s">
        <v>916</v>
      </c>
      <c r="P172" s="23"/>
      <c r="Q172" s="16"/>
      <c r="R172" s="22"/>
      <c r="S172" s="22"/>
      <c r="T172" s="22"/>
      <c r="U172" s="22"/>
      <c r="V172" s="21"/>
      <c r="W172" s="23"/>
      <c r="X172" s="16"/>
      <c r="Y172" s="9" t="s">
        <v>44</v>
      </c>
      <c r="Z172" s="13" t="str">
        <f t="shared" si="1"/>
        <v>{"id":"M4-NyO-35b-E-1-BR","stimulus":"&lt;p&gt;Complete a seguinte divisão.&lt;/p&gt;","template":"&lt;p style=\"text-align: center\"&gt;{{response}} : {{Q2}} = {{Q1}}&lt;/p&gt;","hint":"&lt;p&gt;A prova real da divisão diz que:&lt;/p&gt;&lt;p style=\"text-align: center\"&gt;dividendo = divisor × quociente + resto&lt;/p&gt;","feedback":"&lt;p&gt;A prova real da divisão diz que:&lt;/p&gt;&lt;p style=\"text-align: center\"&gt;dividendo = divisor × quociente + resto&lt;/p&gt;&lt;p&gt;Portanto, ⬤ é um número que satisfaz esta condição: ⬤ = {{Q2}} × {{Q1}} = {{A1}}&lt;/p&gt;","seed":{"parameters":[{"name":"Q1","label":null,"min":10,"max":50,"step":1},{"name":"Q2","label":null,"min":2,"max":9,"step":1}],"calculated":[{"name":"A1","label":"{{function}}","function":"{{Q1}}*{{Q2}}"}],"uniques":true},"algorithm":{"name":"calculateOperation","params":{"method":"equivLiteral","keyboard":"NUMERICAL"}}}</v>
      </c>
      <c r="AA172" s="11" t="s">
        <v>917</v>
      </c>
      <c r="AB172" s="14" t="str">
        <f t="shared" si="2"/>
        <v>M4-NyO-35b-E-1</v>
      </c>
      <c r="AC172" s="14" t="str">
        <f t="shared" si="3"/>
        <v>M4-NyO-35b-E-1-BR</v>
      </c>
      <c r="AD172" s="7" t="s">
        <v>261</v>
      </c>
      <c r="AE172" s="16"/>
      <c r="AF172" s="16" t="s">
        <v>46</v>
      </c>
      <c r="AG172" s="16"/>
    </row>
    <row r="173" ht="75.0" customHeight="1">
      <c r="A173" s="9" t="s">
        <v>900</v>
      </c>
      <c r="B173" s="12" t="s">
        <v>901</v>
      </c>
      <c r="C173" s="9" t="s">
        <v>48</v>
      </c>
      <c r="D173" s="10" t="s">
        <v>35</v>
      </c>
      <c r="E173" s="9"/>
      <c r="F173" s="12" t="s">
        <v>913</v>
      </c>
      <c r="G173" s="12" t="s">
        <v>918</v>
      </c>
      <c r="H173" s="12"/>
      <c r="I173" s="9" t="s">
        <v>37</v>
      </c>
      <c r="J173" s="9" t="s">
        <v>92</v>
      </c>
      <c r="K173" s="12" t="s">
        <v>915</v>
      </c>
      <c r="L173" s="12" t="s">
        <v>919</v>
      </c>
      <c r="M173" s="9" t="s">
        <v>41</v>
      </c>
      <c r="N173" s="12" t="s">
        <v>905</v>
      </c>
      <c r="O173" s="11" t="s">
        <v>920</v>
      </c>
      <c r="P173" s="23"/>
      <c r="Q173" s="16"/>
      <c r="R173" s="22"/>
      <c r="S173" s="22"/>
      <c r="T173" s="22"/>
      <c r="U173" s="22"/>
      <c r="V173" s="21"/>
      <c r="W173" s="21"/>
      <c r="X173" s="16"/>
      <c r="Y173" s="9" t="s">
        <v>44</v>
      </c>
      <c r="Z173" s="13" t="str">
        <f t="shared" si="1"/>
        <v>{"id":"M4-NyO-35b-E-2-BR","stimulus":"&lt;p&gt;Complete a seguinte divisão.&lt;/p&gt;","template":"&lt;p style=\"text-align: center\"&gt;{{T1}} : {{response}} = {{Q1}}&lt;/p&gt;","hint":"&lt;p&gt;A prova real da divisão diz que:&lt;/p&gt;&lt;p style=\"text-align: center\"&gt;dividendo = divisor × quociente + resto&lt;/p&gt;","feedback":"&lt;p&gt;A prova real da divisão diz que:&lt;/p&gt;&lt;p style=\"text-align: center\"&gt;dividendo = divisor × quociente + resto&lt;/p&gt;&lt;p&gt;Portanto, ⬤ é um número que satisfaz esta condição: {{T1}} = ⬤ × {{Q1}}&lt;/p&gt;","seed":{"parameters":[{"name":"Q1","label":null,"min":10,"max":50,"step":1},{"name":"Q2","label":null,"min":2,"max":9,"step":1}],"calculated":[{"name":"T1","label":"{{function}}","function":"{{Q1}}*{{Q2}}","temp":true},{"name":"A1","label":"{{function}}","function":"{{Q2}}"}],"uniques":true},"algorithm":{"name":"calculateOperation","params":{"method":"equivLiteral","keyboard":"NUMERICAL"}}}</v>
      </c>
      <c r="AA173" s="11" t="s">
        <v>921</v>
      </c>
      <c r="AB173" s="14" t="str">
        <f t="shared" si="2"/>
        <v>M4-NyO-35b-E-2</v>
      </c>
      <c r="AC173" s="14" t="str">
        <f t="shared" si="3"/>
        <v>M4-NyO-35b-E-2-BR</v>
      </c>
      <c r="AD173" s="7" t="s">
        <v>261</v>
      </c>
      <c r="AE173" s="16"/>
      <c r="AF173" s="16" t="s">
        <v>46</v>
      </c>
      <c r="AG173" s="16"/>
    </row>
    <row r="174" ht="75.0" customHeight="1">
      <c r="A174" s="9" t="s">
        <v>900</v>
      </c>
      <c r="B174" s="12" t="s">
        <v>901</v>
      </c>
      <c r="C174" s="9" t="s">
        <v>67</v>
      </c>
      <c r="D174" s="10" t="s">
        <v>35</v>
      </c>
      <c r="E174" s="9"/>
      <c r="F174" s="11" t="s">
        <v>922</v>
      </c>
      <c r="G174" s="12" t="s">
        <v>923</v>
      </c>
      <c r="H174" s="12"/>
      <c r="I174" s="9" t="s">
        <v>37</v>
      </c>
      <c r="J174" s="9" t="s">
        <v>92</v>
      </c>
      <c r="K174" s="12" t="s">
        <v>924</v>
      </c>
      <c r="L174" s="12" t="s">
        <v>712</v>
      </c>
      <c r="M174" s="9" t="s">
        <v>41</v>
      </c>
      <c r="N174" s="11" t="s">
        <v>925</v>
      </c>
      <c r="O174" s="11" t="s">
        <v>926</v>
      </c>
      <c r="P174" s="23"/>
      <c r="Q174" s="16"/>
      <c r="R174" s="23"/>
      <c r="S174" s="23"/>
      <c r="T174" s="23"/>
      <c r="U174" s="23"/>
      <c r="V174" s="23"/>
      <c r="W174" s="23"/>
      <c r="X174" s="16"/>
      <c r="Y174" s="9" t="s">
        <v>44</v>
      </c>
      <c r="Z174" s="13" t="str">
        <f t="shared" si="1"/>
        <v>{"id":"M4-NyO-35b-A-1-BR","stimulus":"&lt;p&gt;Mário dividiu sua coleção de moedas antigas em {{Q1}} caixas, nas quais ele guardou {{Q2}} moedas em cada uma. Quantas moedas Mário tem no total?&lt;/p&gt;","template":"&lt;p&gt;Ele tem {{response}} moedas.&lt;/p&gt;","hint":"&lt;p&gt;De acordo com o enunciado, tem-se:&lt;/p&gt;&lt;p style=\"text-align: center\"&gt;... : {{Q1}} caixas = {{Q2}} moedas em cada caixa&lt;/p&gt;","feedback":"&lt;p&gt;De acordo com o enunciado, tem-se:&lt;/p&gt;&lt;p style=\"text-align: center\"&gt;... : {{Q1}} caixas = {{Q2}} moedas em cada caixa&lt;/p&gt;&lt;p&gt;Aplicando a prova real da divisão, tem-se:&lt;/p&gt;&lt;p style=\"text-align: center\"&gt;dividendo = divisor × quociente + resto&lt;/p&gt;&lt;p&gt;Portanto, o número de moedas que Mário tem é:&lt;/p&gt;&lt;p style=\"text-align: center\"&gt;dividendo = {{Q1}} × {{Q2}} = {{T1}}&lt;/p&gt;","seed":{"parameters":[{"name":"Q1","label":null,"min":2,"max":9,"step":1},{"name":"Q2","label":null,"min":5,"max":10,"step":1}],"calculated":[{"name":"T1","label":"{{function}}","function":"{{Q1}}*{{Q2}}","temp":true},{"name":"A1","label":"{{function}}","function":"{{Q1}}*{{Q2}}"}],"uniques":true},"algorithm":{"name":"calculateOperation","params":{"method":"equivLiteral","keyboard":"NUMERICAL"}}}</v>
      </c>
      <c r="AA174" s="11" t="s">
        <v>927</v>
      </c>
      <c r="AB174" s="14" t="str">
        <f t="shared" si="2"/>
        <v>M4-NyO-35b-A-1</v>
      </c>
      <c r="AC174" s="14" t="str">
        <f t="shared" si="3"/>
        <v>M4-NyO-35b-A-1-BR</v>
      </c>
      <c r="AD174" s="7" t="s">
        <v>261</v>
      </c>
      <c r="AE174" s="16"/>
      <c r="AF174" s="16" t="s">
        <v>46</v>
      </c>
      <c r="AG174" s="16"/>
    </row>
    <row r="175" ht="75.0" customHeight="1">
      <c r="A175" s="9" t="s">
        <v>900</v>
      </c>
      <c r="B175" s="12" t="s">
        <v>901</v>
      </c>
      <c r="C175" s="9" t="s">
        <v>67</v>
      </c>
      <c r="D175" s="10" t="s">
        <v>35</v>
      </c>
      <c r="E175" s="9"/>
      <c r="F175" s="11" t="s">
        <v>928</v>
      </c>
      <c r="G175" s="11" t="s">
        <v>929</v>
      </c>
      <c r="H175" s="12"/>
      <c r="I175" s="9" t="s">
        <v>37</v>
      </c>
      <c r="J175" s="9" t="s">
        <v>92</v>
      </c>
      <c r="K175" s="12" t="s">
        <v>930</v>
      </c>
      <c r="L175" s="12" t="s">
        <v>712</v>
      </c>
      <c r="M175" s="9" t="s">
        <v>41</v>
      </c>
      <c r="N175" s="11" t="s">
        <v>931</v>
      </c>
      <c r="O175" s="11" t="s">
        <v>932</v>
      </c>
      <c r="P175" s="23"/>
      <c r="Q175" s="16"/>
      <c r="R175" s="23"/>
      <c r="S175" s="23"/>
      <c r="T175" s="23"/>
      <c r="U175" s="23"/>
      <c r="V175" s="23"/>
      <c r="W175" s="23"/>
      <c r="X175" s="16"/>
      <c r="Y175" s="9" t="s">
        <v>44</v>
      </c>
      <c r="Z175" s="13" t="str">
        <f t="shared" si="1"/>
        <v>{"id":"M4-NyO-35b-A-2-BR","stimulus":"&lt;p&gt;Na sua festa de aniversário, Carolina distribuiu saquinhos surpresa para seus {{Q1}} amigos. Quantos saquinhos Carolina precisou comprar se cada amigo recebeu {{Q2}} deles?&lt;/p&gt;","template":"&lt;p&gt;Carolina comprou {{response}} saquinhos surpresa.&lt;/p&gt;","hint":"&lt;p&gt;De acordo com o enunciado, tem-se:&lt;/p&gt;&lt;p style=\"text-align: center\"&gt;... : {{Q1}} amigos = {{Q2}} saquinhos surpresa por amigo&lt;/p&gt;","feedback":"&lt;p&gt;De acordo com o enunciado, tem-se:&lt;/p&gt;&lt;p style=\"text-align: center\"&gt;... : {{Q1}} amigos = {{Q2}} saquinhos surpresa por amigo&lt;/p&gt;&lt;p&gt;Aplicando a prova real da divisão, tem-se:&lt;/p&gt;&lt;p style=\"text-align: center\"&gt;dividendo = divisor × quociente + resto&lt;/p&gt;&lt;p&gt;Portanto, o número de saquinhos surpresa é:&lt;/p&gt;&lt;p style=\"text-align: center\"&gt;dividendo = {{Q1}} × {{Q2}} = {{T1}}&lt;/p&gt;","seed":{"parameters":[{"name":"Q1","label":null,"min":3,"max":20,"step":1},{"name":"Q2","label":null,"min":2,"max":10,"step":1}],"calculated":[{"name":"T1","label":"{{function}}","function":"{{Q1}}*{{Q2}}","temp":true},{"name":"A1","label":"{{function}}","function":"{{Q1}}*{{Q2}}"}],"uniques":true},"algorithm":{"name":"calculateOperation","params":{"method":"equivLiteral","keyboard":"NUMERICAL"}}}</v>
      </c>
      <c r="AA175" s="11" t="s">
        <v>933</v>
      </c>
      <c r="AB175" s="14" t="str">
        <f t="shared" si="2"/>
        <v>M4-NyO-35b-A-2</v>
      </c>
      <c r="AC175" s="14" t="str">
        <f t="shared" si="3"/>
        <v>M4-NyO-35b-A-2-BR</v>
      </c>
      <c r="AD175" s="7" t="s">
        <v>261</v>
      </c>
      <c r="AE175" s="16"/>
      <c r="AF175" s="16" t="s">
        <v>46</v>
      </c>
      <c r="AG175" s="16"/>
    </row>
    <row r="176" ht="75.0" customHeight="1">
      <c r="A176" s="9" t="s">
        <v>900</v>
      </c>
      <c r="B176" s="12" t="s">
        <v>901</v>
      </c>
      <c r="C176" s="9" t="s">
        <v>67</v>
      </c>
      <c r="D176" s="10" t="s">
        <v>35</v>
      </c>
      <c r="E176" s="9"/>
      <c r="F176" s="11" t="s">
        <v>934</v>
      </c>
      <c r="G176" s="12" t="s">
        <v>935</v>
      </c>
      <c r="H176" s="12"/>
      <c r="I176" s="9" t="s">
        <v>37</v>
      </c>
      <c r="J176" s="9" t="s">
        <v>92</v>
      </c>
      <c r="K176" s="12" t="s">
        <v>936</v>
      </c>
      <c r="L176" s="12" t="s">
        <v>712</v>
      </c>
      <c r="M176" s="9" t="s">
        <v>41</v>
      </c>
      <c r="N176" s="11" t="s">
        <v>937</v>
      </c>
      <c r="O176" s="11" t="s">
        <v>938</v>
      </c>
      <c r="P176" s="23"/>
      <c r="Q176" s="16"/>
      <c r="R176" s="23"/>
      <c r="S176" s="23"/>
      <c r="T176" s="23"/>
      <c r="U176" s="23"/>
      <c r="V176" s="23"/>
      <c r="W176" s="23"/>
      <c r="X176" s="16"/>
      <c r="Y176" s="9" t="s">
        <v>44</v>
      </c>
      <c r="Z176" s="13" t="str">
        <f t="shared" si="1"/>
        <v>{"id":"M4-NyO-35b-A-3-BR","stimulus":"&lt;p&gt;Em uma floricultura chegaram {{Q1}} clientes em busca de um buquê. Como não havia flores suficientes para todos, o proprietário as distribuiu igualmente e colocou {{Q2}} em cada buquê. Quantas flores havia na floricultura&lt;/p&gt;","template":"&lt;p&gt;Havia {{response}} flores.&lt;/p&gt;","hint":"&lt;p&gt;De acordo com o enunciado, tem-se:&lt;/p&gt;&lt;p style=\"text-align: center\"&gt;... : {{Q1}} clientes = {{Q2}} flores para cada cliente&lt;/p&gt;","feedback":"&lt;p&gt;De acordo com o enunciado, tem-se:&lt;/p&gt;&lt;p style=\"text-align: center\"&gt;... : {{Q1}} clientes = {{Q2}} flores para cada buquê&lt;/p&gt;&lt;p&gt;Aplicando a prova real da divisão, tem-se:&lt;/p&gt;&lt;p style=\"text-align: center\"&gt;dividendo = divisor × quociente + resto&lt;/p&gt;&lt;p&gt;Portanto, o número de flores é:&lt;/p&gt;&lt;p style=\"text-align: center\"&gt;dividendo = {{Q1}} × {{Q2}} = {{T1}}&lt;/p&gt;","seed":{"parameters":[{"name":"Q1","label":null,"min":2,"max":8,"step":1},{"name":"Q2","label":null,"min":5,"max":20,"step":1}],"calculated":[{"name":"T1","label":"{{function}}","function":"{{Q1}}*{{Q2}}","temp":true},{"name":"A1","label":"{{function}}","function":"{{Q1}}*{{Q2}}"}],"uniques":true},"algorithm":{"name":"calculateOperation","params":{"method":"equivLiteral","keyboard":"NUMERICAL"}}}</v>
      </c>
      <c r="AA176" s="11" t="s">
        <v>939</v>
      </c>
      <c r="AB176" s="14" t="str">
        <f t="shared" si="2"/>
        <v>M4-NyO-35b-A-3</v>
      </c>
      <c r="AC176" s="14" t="str">
        <f t="shared" si="3"/>
        <v>M4-NyO-35b-A-3-BR</v>
      </c>
      <c r="AD176" s="7" t="s">
        <v>261</v>
      </c>
      <c r="AE176" s="16"/>
      <c r="AF176" s="16" t="s">
        <v>46</v>
      </c>
      <c r="AG176" s="16"/>
    </row>
    <row r="177" ht="75.0" customHeight="1">
      <c r="A177" s="9" t="s">
        <v>940</v>
      </c>
      <c r="B177" s="12" t="s">
        <v>941</v>
      </c>
      <c r="C177" s="9" t="s">
        <v>34</v>
      </c>
      <c r="D177" s="10" t="s">
        <v>35</v>
      </c>
      <c r="E177" s="9"/>
      <c r="F177" s="12" t="s">
        <v>942</v>
      </c>
      <c r="G177" s="11" t="s">
        <v>943</v>
      </c>
      <c r="H177" s="12"/>
      <c r="I177" s="9" t="s">
        <v>37</v>
      </c>
      <c r="J177" s="9" t="s">
        <v>944</v>
      </c>
      <c r="K177" s="12" t="s">
        <v>945</v>
      </c>
      <c r="L177" s="11" t="s">
        <v>946</v>
      </c>
      <c r="M177" s="9" t="s">
        <v>41</v>
      </c>
      <c r="N177" s="12" t="s">
        <v>947</v>
      </c>
      <c r="O177" s="24" t="s">
        <v>948</v>
      </c>
      <c r="P177" s="23"/>
      <c r="Q177" s="16"/>
      <c r="R177" s="23"/>
      <c r="S177" s="23"/>
      <c r="T177" s="23"/>
      <c r="U177" s="23"/>
      <c r="V177" s="23"/>
      <c r="W177" s="23"/>
      <c r="X177" s="16"/>
      <c r="Y177" s="9" t="s">
        <v>44</v>
      </c>
      <c r="Z177" s="13" t="str">
        <f t="shared" si="1"/>
        <v>{"id":"M4-NyO-18a-I-1-BR","stimulus":"&lt;p&gt;Selecione o quociente e o resto da divisão.&lt;/p&gt;&lt;p style=\"text-align: center\"&gt;{{T1}} : {{Q1}}&lt;/p&gt;","template":"&lt;p style=\"text-align: center\"&gt;Quociente = {{response}}&lt;/p&gt;&lt;p style=\"text-align: center\"&gt;Resto = {{response}}&lt;/p&gt;","hint":"&lt;p&gt;Divida o dividendo pelo divisor.&lt;/p&gt;","feedback":"&lt;p&gt;A divisão é uma repartição do dividendo em tantas partes iguais quantas forem indicadas pelo divisor.&lt;/p&gt;","seed":{"parameters":[{"name":"Q1","label":null,"list":[4,5,6,7,8,9]},{"name":"Q2","label":null,"min":10,"max":99,"step":1},{"name":"Q3","label":null,"list":[1,2,3]},{"name":"Q4","label":null,"list":[1,2,3]}],"calculated":[{"name":"T1","label":"{{function}}","function":"{{Q1}}*{{Q2}}+{{Q3}}","temp":true},{"name":"A1","label":"{{function}}","function":"{{Q2}}","group":1},{"name":"A2","label":"{{function}}","function":"{{Q2}}+10","group":1,"incorrect":true},{"name":"A3","label":"{{function}}","function":"{{Q2}}-10","group":1,"incorrect":true},{"name":"A4","label":"{{function}}","function":"{{Q3}}","group":2},{"name":"A5","label":"{{function}}","function":"{{Q4}}","group":2,"incorrect":true},{"name":"A6","label":"{{function}}","function":"0","group":2,"incorrect":true}],"uniques":true},"algorithm":{"name":"groupResponses","template":"Cloze with drop down"}}</v>
      </c>
      <c r="AA177" s="11" t="s">
        <v>949</v>
      </c>
      <c r="AB177" s="14" t="str">
        <f t="shared" si="2"/>
        <v>M4-NyO-18a-I-1</v>
      </c>
      <c r="AC177" s="14" t="str">
        <f t="shared" si="3"/>
        <v>M4-NyO-18a-I-1-BR</v>
      </c>
      <c r="AD177" s="7" t="s">
        <v>261</v>
      </c>
      <c r="AE177" s="16"/>
      <c r="AF177" s="16" t="s">
        <v>46</v>
      </c>
      <c r="AG177" s="7" t="s">
        <v>47</v>
      </c>
    </row>
    <row r="178" ht="75.0" customHeight="1">
      <c r="A178" s="9" t="s">
        <v>940</v>
      </c>
      <c r="B178" s="12" t="s">
        <v>941</v>
      </c>
      <c r="C178" s="9" t="s">
        <v>48</v>
      </c>
      <c r="D178" s="10" t="s">
        <v>35</v>
      </c>
      <c r="E178" s="9"/>
      <c r="F178" s="12" t="s">
        <v>950</v>
      </c>
      <c r="G178" s="12" t="s">
        <v>951</v>
      </c>
      <c r="H178" s="12"/>
      <c r="I178" s="9" t="s">
        <v>37</v>
      </c>
      <c r="J178" s="9" t="s">
        <v>92</v>
      </c>
      <c r="K178" s="12" t="s">
        <v>952</v>
      </c>
      <c r="L178" s="12" t="s">
        <v>953</v>
      </c>
      <c r="M178" s="9" t="s">
        <v>41</v>
      </c>
      <c r="N178" s="12" t="s">
        <v>947</v>
      </c>
      <c r="O178" s="24" t="s">
        <v>948</v>
      </c>
      <c r="P178" s="23"/>
      <c r="Q178" s="16"/>
      <c r="R178" s="23"/>
      <c r="S178" s="23"/>
      <c r="T178" s="23"/>
      <c r="U178" s="23"/>
      <c r="V178" s="23"/>
      <c r="W178" s="23"/>
      <c r="X178" s="16"/>
      <c r="Y178" s="9" t="s">
        <v>44</v>
      </c>
      <c r="Z178" s="13" t="str">
        <f t="shared" si="1"/>
        <v>{"id":"M4-NyO-18a-E-1-BR","stimulus":"&lt;p&gt;Calcule a divisão.&lt;/p&gt;","template":"&lt;p style=\"text-align: center\"&gt;{{T1}} : {{Q1}} = {{response}} , resto = {{response}}&lt;/p&gt;","hint":"&lt;p&gt;Divida o dividendo pelo divisor.&lt;/p&gt;","feedback":"&lt;p&gt;A divisão é uma repartição do dividendo em tantas partes iguais quantas forem indicadas pelo divisor.&lt;/p&gt;","seed":{"parameters":[{"name":"Q1","label":null,"list":[4,5,6,7,8,9]},{"name":"Q2","label":null,"min":10,"max":99,"step":1},{"name":"Q3","label":null,"list":[1,2,3]}],"calculated":[{"name":"T1","label":"{{function}}","function":"{{Q1}}*{{Q2}}+{{Q3}}","temp":true},{"name":"A1","label":"{{function}}","function":"{{Q2}}"},{"name":"A2","label":"{{function}}","function":"{{Q3}}"}],"uniques":true},"algorithm":{"name":"calculateOperation","params":{"method":"equivLiteral","keyboard":"NUMERICAL"}}}</v>
      </c>
      <c r="AA178" s="11" t="s">
        <v>954</v>
      </c>
      <c r="AB178" s="14" t="str">
        <f t="shared" si="2"/>
        <v>M4-NyO-18a-E-1</v>
      </c>
      <c r="AC178" s="14" t="str">
        <f t="shared" si="3"/>
        <v>M4-NyO-18a-E-1-BR</v>
      </c>
      <c r="AD178" s="7" t="s">
        <v>261</v>
      </c>
      <c r="AE178" s="16"/>
      <c r="AF178" s="16" t="s">
        <v>46</v>
      </c>
      <c r="AG178" s="7" t="s">
        <v>47</v>
      </c>
    </row>
    <row r="179" ht="75.0" customHeight="1">
      <c r="A179" s="9" t="s">
        <v>940</v>
      </c>
      <c r="B179" s="12" t="s">
        <v>941</v>
      </c>
      <c r="C179" s="9" t="s">
        <v>67</v>
      </c>
      <c r="D179" s="10" t="s">
        <v>35</v>
      </c>
      <c r="E179" s="9"/>
      <c r="F179" s="11" t="s">
        <v>955</v>
      </c>
      <c r="G179" s="12" t="s">
        <v>956</v>
      </c>
      <c r="H179" s="12"/>
      <c r="I179" s="9" t="s">
        <v>37</v>
      </c>
      <c r="J179" s="9" t="s">
        <v>92</v>
      </c>
      <c r="K179" s="12" t="s">
        <v>957</v>
      </c>
      <c r="L179" s="12" t="s">
        <v>958</v>
      </c>
      <c r="M179" s="9" t="s">
        <v>41</v>
      </c>
      <c r="N179" s="12" t="s">
        <v>947</v>
      </c>
      <c r="O179" s="24" t="s">
        <v>948</v>
      </c>
      <c r="P179" s="23"/>
      <c r="Q179" s="16"/>
      <c r="R179" s="23"/>
      <c r="S179" s="23"/>
      <c r="T179" s="23"/>
      <c r="U179" s="23"/>
      <c r="V179" s="23"/>
      <c r="W179" s="23"/>
      <c r="X179" s="16"/>
      <c r="Y179" s="9" t="s">
        <v>44</v>
      </c>
      <c r="Z179" s="13" t="str">
        <f t="shared" si="1"/>
        <v>{"id":"M4-NyO-18a-A-1-BR","stimulus":"&lt;p&gt;Em uma classe de robótica há {{T1}} blocos de construção. Para fazer um robô programável para cada aluno, foram usados ​{{Q1}} blocos em cada robô. Quantos robôs foram construídos? Quantos blocos sobraram?&lt;/p&gt;","template":"&lt;p&gt;Foram construídos {{response}} robôs e sobraram {{response}} blocos.&lt;/p&gt;","hint":"&lt;p&gt;Divida o dividendo pelo divisor.&lt;/p&gt;","feedback":"&lt;p&gt;A divisão é uma repartição do dividendo em tantas partes iguais quantas forem indicadas pelo divisor.&lt;/p&gt;","seed":{"parameters":[{"name":"Q1","label":null,"list":[4,5,6]},{"name":"Q2","label":null,"min":10,"max":50,"step":1},{"name":"Q3","label":null,"list":[2,3]}],"calculated":[{"name":"T1","label":"{{function}}","function":"{{Q1}}*{{Q2}}+{{Q3}}","temp":true},{"name":"A1","label":"{{function}}","function":"{{Q2}}"},{"name":"A2","label":"{{function}}","function":"{{Q3}}"}],"uniques":true},"algorithm":{"name":"calculateOperation","params":{"method":"equivLiteral","keyboard":"NUMERICAL"}}}</v>
      </c>
      <c r="AA179" s="11" t="s">
        <v>959</v>
      </c>
      <c r="AB179" s="14" t="str">
        <f t="shared" si="2"/>
        <v>M4-NyO-18a-A-1</v>
      </c>
      <c r="AC179" s="14" t="str">
        <f t="shared" si="3"/>
        <v>M4-NyO-18a-A-1-BR</v>
      </c>
      <c r="AD179" s="7" t="s">
        <v>261</v>
      </c>
      <c r="AE179" s="16"/>
      <c r="AF179" s="16" t="s">
        <v>46</v>
      </c>
      <c r="AG179" s="7" t="s">
        <v>47</v>
      </c>
    </row>
    <row r="180" ht="75.0" customHeight="1">
      <c r="A180" s="9" t="s">
        <v>940</v>
      </c>
      <c r="B180" s="12" t="s">
        <v>941</v>
      </c>
      <c r="C180" s="9" t="s">
        <v>67</v>
      </c>
      <c r="D180" s="10" t="s">
        <v>35</v>
      </c>
      <c r="E180" s="9"/>
      <c r="F180" s="11" t="s">
        <v>960</v>
      </c>
      <c r="G180" s="11" t="s">
        <v>961</v>
      </c>
      <c r="H180" s="12"/>
      <c r="I180" s="9" t="s">
        <v>37</v>
      </c>
      <c r="J180" s="9" t="s">
        <v>92</v>
      </c>
      <c r="K180" s="12" t="s">
        <v>962</v>
      </c>
      <c r="L180" s="12" t="s">
        <v>953</v>
      </c>
      <c r="M180" s="9" t="s">
        <v>41</v>
      </c>
      <c r="N180" s="12" t="s">
        <v>947</v>
      </c>
      <c r="O180" s="12" t="s">
        <v>948</v>
      </c>
      <c r="P180" s="23"/>
      <c r="Q180" s="16"/>
      <c r="R180" s="22"/>
      <c r="S180" s="22"/>
      <c r="T180" s="23"/>
      <c r="U180" s="22"/>
      <c r="V180" s="22"/>
      <c r="W180" s="21"/>
      <c r="X180" s="16"/>
      <c r="Y180" s="9" t="s">
        <v>44</v>
      </c>
      <c r="Z180" s="13" t="str">
        <f t="shared" si="1"/>
        <v>{"id":"M4-NyO-18a-A-2-BR","stimulus":"&lt;p&gt;Para organizar uma visita ao Museu de Ciências Naturais, os monitores dividiram {{T1}} alunos em {{Q1}} grupos. Quantos alunos há por grupo? Quantos ficaram de fora dessa divisão?&lt;/p&gt;","template":"&lt;p&gt;Em cada grupo há {{response}} alunos, enquanto {{response}} alunos precisaram ser redistribuídos entre os grupos.&lt;/p&gt;","hint":"&lt;p&gt;Divida o dividendo pelo divisor.&lt;/p&gt;","feedback":"&lt;p&gt;A divisão é uma repartição do dividendo em tantas partes iguais quantas forem indicadas pelo divisor.&lt;/p&gt;","seed":{"parameters":[{"name":"Q1","label":null,"min":4,"max":9,"step":1},{"name":"Q2","label":null,"min":20,"max":40,"step":1},{"name":"Q3","label":null,"min":2,"max":3,"step":1}],"calculated":[{"name":"T1","label":"{{function}}","function":"{{Q1}}*{{Q2}}+{{Q3}}","temp":true},{"name":"A1","label":"{{function}}","function":"{{Q2}}"},{"name":"A2","label":"{{function}}","function":"{{Q3}}"}],"uniques":true},"algorithm":{"name":"calculateOperation","params":{"method":"equivLiteral","keyboard":"NUMERICAL"}}}</v>
      </c>
      <c r="AA180" s="11" t="s">
        <v>963</v>
      </c>
      <c r="AB180" s="14" t="str">
        <f t="shared" si="2"/>
        <v>M4-NyO-18a-A-2</v>
      </c>
      <c r="AC180" s="14" t="str">
        <f t="shared" si="3"/>
        <v>M4-NyO-18a-A-2-BR</v>
      </c>
      <c r="AD180" s="7" t="s">
        <v>261</v>
      </c>
      <c r="AE180" s="16"/>
      <c r="AF180" s="16" t="s">
        <v>46</v>
      </c>
      <c r="AG180" s="7" t="s">
        <v>47</v>
      </c>
    </row>
    <row r="181" ht="75.0" customHeight="1">
      <c r="A181" s="9" t="s">
        <v>940</v>
      </c>
      <c r="B181" s="12" t="s">
        <v>941</v>
      </c>
      <c r="C181" s="9" t="s">
        <v>67</v>
      </c>
      <c r="D181" s="10" t="s">
        <v>35</v>
      </c>
      <c r="E181" s="9"/>
      <c r="F181" s="11" t="s">
        <v>964</v>
      </c>
      <c r="G181" s="12" t="s">
        <v>965</v>
      </c>
      <c r="H181" s="12"/>
      <c r="I181" s="9" t="s">
        <v>37</v>
      </c>
      <c r="J181" s="9" t="s">
        <v>92</v>
      </c>
      <c r="K181" s="12" t="s">
        <v>966</v>
      </c>
      <c r="L181" s="12" t="s">
        <v>953</v>
      </c>
      <c r="M181" s="9" t="s">
        <v>41</v>
      </c>
      <c r="N181" s="12" t="s">
        <v>947</v>
      </c>
      <c r="O181" s="12" t="s">
        <v>948</v>
      </c>
      <c r="P181" s="21"/>
      <c r="Q181" s="16"/>
      <c r="R181" s="22"/>
      <c r="S181" s="22"/>
      <c r="T181" s="23"/>
      <c r="U181" s="22"/>
      <c r="V181" s="22"/>
      <c r="W181" s="21"/>
      <c r="X181" s="16"/>
      <c r="Y181" s="9" t="s">
        <v>44</v>
      </c>
      <c r="Z181" s="13" t="str">
        <f t="shared" si="1"/>
        <v>{"id":"M4-NyO-18a-A-3-BR","stimulus":"&lt;p&gt;Diego sempre compra um imã de geladeira nos lugares que visita. Até agora, ele tem uma coleção de {{T1}} ímãs e deseja dividi-los igualmente em {{Q1}} caixas. Quantos ímãs ele deverá manter em cada caixa? Quantos irão sobrar?&lt;/p&gt;","template":"&lt;p&gt;Ele deve guardar {{response}} ímãs em cada caixa e irá sobrar {{response}}.&lt;/p&gt;","hint":"&lt;p&gt;Divida o dividendo pelo divisor.&lt;/p&gt;","feedback":"&lt;p&gt;A divisão é uma repartição do dividendo em tantas partes iguais quantas forem indicadas pelo divisor.&lt;/p&gt;","seed":{"parameters":[{"name":"Q1","label":null,"min":5,"max":9,"step":1},{"name":"Q2","label":null,"min":30,"max":60,"step":1},{"name":"Q3","label":null,"min":2,"max":4,"step":1}],"calculated":[{"name":"T1","label":"{{function}}","function":"{{Q1}}*{{Q2}}+{{Q3}}","temp":true},{"name":"A1","label":"{{function}}","function":"{{Q2}}"},{"name":"A2","label":"{{function}}","function":"{{Q3}}"}],"uniques":true},"algorithm":{"name":"calculateOperation","params":{"method":"equivLiteral","keyboard":"NUMERICAL"}}}</v>
      </c>
      <c r="AA181" s="11" t="s">
        <v>967</v>
      </c>
      <c r="AB181" s="14" t="str">
        <f t="shared" si="2"/>
        <v>M4-NyO-18a-A-3</v>
      </c>
      <c r="AC181" s="14" t="str">
        <f t="shared" si="3"/>
        <v>M4-NyO-18a-A-3-BR</v>
      </c>
      <c r="AD181" s="7" t="s">
        <v>261</v>
      </c>
      <c r="AE181" s="16"/>
      <c r="AF181" s="16" t="s">
        <v>46</v>
      </c>
      <c r="AG181" s="7" t="s">
        <v>47</v>
      </c>
    </row>
    <row r="182" ht="75.0" customHeight="1">
      <c r="A182" s="9" t="s">
        <v>968</v>
      </c>
      <c r="B182" s="12" t="s">
        <v>969</v>
      </c>
      <c r="C182" s="9" t="s">
        <v>34</v>
      </c>
      <c r="D182" s="10" t="s">
        <v>35</v>
      </c>
      <c r="E182" s="9"/>
      <c r="F182" s="12" t="s">
        <v>970</v>
      </c>
      <c r="G182" s="8"/>
      <c r="H182" s="8"/>
      <c r="I182" s="19" t="s">
        <v>37</v>
      </c>
      <c r="J182" s="19" t="s">
        <v>944</v>
      </c>
      <c r="K182" s="8" t="s">
        <v>971</v>
      </c>
      <c r="L182" s="18" t="s">
        <v>972</v>
      </c>
      <c r="M182" s="19" t="s">
        <v>41</v>
      </c>
      <c r="N182" s="8" t="s">
        <v>947</v>
      </c>
      <c r="O182" s="8" t="s">
        <v>948</v>
      </c>
      <c r="P182" s="21"/>
      <c r="Q182" s="16"/>
      <c r="R182" s="22"/>
      <c r="S182" s="22"/>
      <c r="T182" s="23"/>
      <c r="U182" s="22"/>
      <c r="V182" s="22"/>
      <c r="W182" s="23"/>
      <c r="X182" s="16"/>
      <c r="Y182" s="9" t="s">
        <v>44</v>
      </c>
      <c r="Z182" s="13" t="str">
        <f t="shared" si="1"/>
        <v>{"id":"M4-NyO-19a-I-1-BR","stimulus":"&lt;p&gt;Selecione o quociente e o resto desta divisão.&lt;/p&gt;&lt;p style=\"text-align: center\"&gt;{{T1}} : {{Q1}}&lt;/p&gt;","template":"&lt;p style=\"text-align: center\"&gt;Quociente = {{response}}&lt;/p&gt;&lt;p style=\"text-align: center\"&gt;Resto = {{response}}&lt;/p&gt;","hint":"&lt;p&gt;Divida o dividendo pelo divisor.&lt;/p&gt;","feedback":"&lt;p&gt;A divisão é uma repartição do dividendo em tantas partes iguais quantas forem indicadas pelo divisor.&lt;/p&gt;","seed":{"parameters":[{"name":"Q1","label":null,"min":10,"max":99,"step":1},{"name":"Q2","label":null,"min":10,"max":99,"step":1},{"name":"Q3","label":null,"min":1,"max":9,"step":1},{"name":"Q4","label":null,"min":1,"max":9,"step":1}],"calculated":[{"name":"T1","label":"{{function}}","function":"{{Q1}}*{{Q2}}+{{Q3}}","temp":true},{"name":"A1","label":"{{function}}","function":"{{Q2}}","group":1},{"name":"A2","label":"{{function}}","function":"{{Q2}}+{{Q3}}","group":1,"incorrect":true},{"name":"A3","label":"{{function}}","function":"{{Q2}}+{{Q4}}","group":1,"incorrect":true},{"name":"A4","label":"{{function}}","function":"{{Q3}}","group":2},{"name":"A5","label":"{{function}}","function":"{{Q4}}","group":2,"incorrect":true},{"name":"A6","label":"{{function}}","function":"0","group":2,"incorrect":true}],"uniques":true},"algorithm":{"name":"groupResponses","template":"Cloze with drop down"}}</v>
      </c>
      <c r="AA182" s="11" t="s">
        <v>973</v>
      </c>
      <c r="AB182" s="14" t="str">
        <f t="shared" si="2"/>
        <v>M4-NyO-19a-I-1</v>
      </c>
      <c r="AC182" s="14" t="str">
        <f t="shared" si="3"/>
        <v>M4-NyO-19a-I-1-BR</v>
      </c>
      <c r="AD182" s="7" t="s">
        <v>261</v>
      </c>
      <c r="AE182" s="16"/>
      <c r="AF182" s="16" t="s">
        <v>46</v>
      </c>
      <c r="AG182" s="7" t="s">
        <v>47</v>
      </c>
    </row>
    <row r="183" ht="75.0" customHeight="1">
      <c r="A183" s="9" t="s">
        <v>968</v>
      </c>
      <c r="B183" s="12" t="s">
        <v>969</v>
      </c>
      <c r="C183" s="9" t="s">
        <v>48</v>
      </c>
      <c r="D183" s="10" t="s">
        <v>35</v>
      </c>
      <c r="E183" s="9"/>
      <c r="F183" s="12" t="s">
        <v>950</v>
      </c>
      <c r="G183" s="8" t="s">
        <v>951</v>
      </c>
      <c r="H183" s="8"/>
      <c r="I183" s="19" t="s">
        <v>37</v>
      </c>
      <c r="J183" s="19" t="s">
        <v>92</v>
      </c>
      <c r="K183" s="8" t="s">
        <v>974</v>
      </c>
      <c r="L183" s="12" t="s">
        <v>953</v>
      </c>
      <c r="M183" s="9" t="s">
        <v>41</v>
      </c>
      <c r="N183" s="12" t="s">
        <v>947</v>
      </c>
      <c r="O183" s="12" t="s">
        <v>948</v>
      </c>
      <c r="P183" s="23"/>
      <c r="Q183" s="16"/>
      <c r="R183" s="21"/>
      <c r="S183" s="21"/>
      <c r="T183" s="23"/>
      <c r="U183" s="21"/>
      <c r="V183" s="21"/>
      <c r="W183" s="23"/>
      <c r="X183" s="16"/>
      <c r="Y183" s="9" t="s">
        <v>44</v>
      </c>
      <c r="Z183" s="13" t="str">
        <f t="shared" si="1"/>
        <v>{"id":"M4-NyO-19a-E-1-BR","stimulus":"&lt;p&gt;Calcule esta divisão.&lt;/p&gt;","template":"&lt;p style=\"text-align: center\"&gt;{{T1}} : {{Q1}} = {{response}}, resto = {{response}}&lt;/p&gt;","hint":"&lt;p&gt;Divida o dividendo pelo divisor.&lt;/p&gt;","feedback":"&lt;p&gt;A divisão é uma repartição do dividendo em tantas partes iguais quantas forem indicadas pelo divisor.&lt;/p&gt;","seed":{"parameters":[{"name":"Q1","label":null,"min":4,"max":99,"step":1},{"name":"Q2","label":null,"min":10,"max":99,"step":1},{"name":"Q3","label":null,"min":1,"max":9,"step":1}],"calculated":[{"name":"T1","label":"{{function}}","function":"{{Q1}}*{{Q2}}+{{Q3}}","temp":true},{"name":"A1","label":"{{function}}","function":"{{Q2}}"},{"name":"A2","label":"{{function}}","function":"{{Q3}}"}],"uniques":true},"algorithm":{"name":"calculateOperation","params":{"method":"equivLiteral","keyboard":"NUMERICAL"}}}</v>
      </c>
      <c r="AA183" s="11" t="s">
        <v>975</v>
      </c>
      <c r="AB183" s="14" t="str">
        <f t="shared" si="2"/>
        <v>M4-NyO-19a-E-1</v>
      </c>
      <c r="AC183" s="14" t="str">
        <f t="shared" si="3"/>
        <v>M4-NyO-19a-E-1-BR</v>
      </c>
      <c r="AD183" s="7" t="s">
        <v>261</v>
      </c>
      <c r="AE183" s="16"/>
      <c r="AF183" s="16" t="s">
        <v>46</v>
      </c>
      <c r="AG183" s="7" t="s">
        <v>47</v>
      </c>
    </row>
    <row r="184" ht="75.0" customHeight="1">
      <c r="A184" s="9" t="s">
        <v>968</v>
      </c>
      <c r="B184" s="12" t="s">
        <v>969</v>
      </c>
      <c r="C184" s="9" t="s">
        <v>67</v>
      </c>
      <c r="D184" s="10" t="s">
        <v>35</v>
      </c>
      <c r="E184" s="9"/>
      <c r="F184" s="11" t="s">
        <v>976</v>
      </c>
      <c r="G184" s="8" t="s">
        <v>977</v>
      </c>
      <c r="H184" s="8"/>
      <c r="I184" s="19" t="s">
        <v>37</v>
      </c>
      <c r="J184" s="19" t="s">
        <v>92</v>
      </c>
      <c r="K184" s="18" t="s">
        <v>978</v>
      </c>
      <c r="L184" s="12" t="s">
        <v>953</v>
      </c>
      <c r="M184" s="9" t="s">
        <v>41</v>
      </c>
      <c r="N184" s="12" t="s">
        <v>947</v>
      </c>
      <c r="O184" s="12" t="s">
        <v>948</v>
      </c>
      <c r="P184" s="23"/>
      <c r="Q184" s="16"/>
      <c r="R184" s="21"/>
      <c r="S184" s="21"/>
      <c r="T184" s="23"/>
      <c r="U184" s="21"/>
      <c r="V184" s="21"/>
      <c r="W184" s="23"/>
      <c r="X184" s="16"/>
      <c r="Y184" s="9" t="s">
        <v>44</v>
      </c>
      <c r="Z184" s="13" t="str">
        <f t="shared" si="1"/>
        <v>{"id":"M4-NyO-19a-A-1-BR","stimulus":"&lt;p&gt;Para reflorestar uma reserva queimada, {{T1}} mudas deverão ser entregues para voluntários em {{Q1}} caixas com o mesmo número de mudas em cada uma. Quantas mudas haverá em cada caixa? E quantas mudas ficarão de fora dessa distribuição?&lt;/p&gt;","template":"&lt;p&gt;Em cada caixa haverá {{response}} mudas e {{response}} serão deixadas de fora.&lt;/p&gt;","hint":"&lt;p&gt;Divida o dividendo pelo divisor.&lt;/p&gt;","feedback":"&lt;p&gt;A divisão é uma repartição do dividendo em tantas partes iguais quantas forem indicadas pelo divisor.&lt;/p&gt;","seed":{"parameters":[{"name":"Q1","label":null,"min":4,"max":99,"step":1},{"name":"Q2","label":null,"min":10,"max":99,"step":1},{"name":"Q3","label":null,"min":2,"max":9,"step":1}],"calculated":[{"name":"T1","label":"{{function}}","function":"{{Q1}}*{{Q2}}+{{Q3}}","temp":true},{"name":"A1","label":"{{function}}","function":"{{Q2}}"},{"name":"A2","label":"{{function}}","function":"{{Q3}}"}],"uniques":true},"algorithm":{"name":"calculateOperation","params":{"method":"equivLiteral","keyboard":"NUMERICAL"}}}</v>
      </c>
      <c r="AA184" s="11" t="s">
        <v>979</v>
      </c>
      <c r="AB184" s="14" t="str">
        <f t="shared" si="2"/>
        <v>M4-NyO-19a-A-1</v>
      </c>
      <c r="AC184" s="14" t="str">
        <f t="shared" si="3"/>
        <v>M4-NyO-19a-A-1-BR</v>
      </c>
      <c r="AD184" s="7" t="s">
        <v>261</v>
      </c>
      <c r="AE184" s="16"/>
      <c r="AF184" s="16" t="s">
        <v>46</v>
      </c>
      <c r="AG184" s="7" t="s">
        <v>47</v>
      </c>
    </row>
    <row r="185" ht="75.0" customHeight="1">
      <c r="A185" s="9" t="s">
        <v>968</v>
      </c>
      <c r="B185" s="12" t="s">
        <v>969</v>
      </c>
      <c r="C185" s="9" t="s">
        <v>67</v>
      </c>
      <c r="D185" s="10" t="s">
        <v>35</v>
      </c>
      <c r="E185" s="9"/>
      <c r="F185" s="11" t="s">
        <v>980</v>
      </c>
      <c r="G185" s="8" t="s">
        <v>981</v>
      </c>
      <c r="H185" s="8"/>
      <c r="I185" s="19" t="s">
        <v>37</v>
      </c>
      <c r="J185" s="19" t="s">
        <v>92</v>
      </c>
      <c r="K185" s="18" t="s">
        <v>978</v>
      </c>
      <c r="L185" s="12" t="s">
        <v>953</v>
      </c>
      <c r="M185" s="9" t="s">
        <v>41</v>
      </c>
      <c r="N185" s="12" t="s">
        <v>947</v>
      </c>
      <c r="O185" s="12" t="s">
        <v>948</v>
      </c>
      <c r="P185" s="23"/>
      <c r="Q185" s="16"/>
      <c r="R185" s="23"/>
      <c r="S185" s="23"/>
      <c r="T185" s="23"/>
      <c r="U185" s="23"/>
      <c r="V185" s="23"/>
      <c r="W185" s="23"/>
      <c r="X185" s="16"/>
      <c r="Y185" s="9" t="s">
        <v>44</v>
      </c>
      <c r="Z185" s="13" t="str">
        <f t="shared" si="1"/>
        <v>{"id":"M4-NyO-19a-A-2-BR","stimulus":"&lt;p&gt;Uma ONG distribuiu {{T1}} caixas de roupas igualmente entre os {{Q1}} centros de doação que possui em todo o país. Quantas caixas cada centro recebeu? E quantas caixas ficaram de fora dessa distribuição?&lt;/p&gt;","template":"&lt;p&gt;Cada centro recebeu {{response}} caixas de roupa, enquanto {{response}} caixas ficaram de fora da distribuição.&lt;/p&gt;","hint":"&lt;p&gt;Divida o dividendo pelo divisor.&lt;/p&gt;","feedback":"&lt;p&gt;A divisão é uma repartição do dividendo em tantas partes iguais quantas forem indicadas pelo divisor.&lt;/p&gt;","seed":{"parameters":[{"name":"Q1","label":null,"min":4,"max":99,"step":1},{"name":"Q2","label":null,"min":10,"max":99,"step":1},{"name":"Q3","label":null,"min":2,"max":9,"step":1}],"calculated":[{"name":"T1","label":"{{function}}","function":"{{Q1}}*{{Q2}}+{{Q3}}","temp":true},{"name":"A1","label":"{{function}}","function":"{{Q2}}"},{"name":"A2","label":"{{function}}","function":"{{Q3}}"}],"uniques":true},"algorithm":{"name":"calculateOperation","params":{"method":"equivLiteral","keyboard":"NUMERICAL"}}}</v>
      </c>
      <c r="AA185" s="11" t="s">
        <v>982</v>
      </c>
      <c r="AB185" s="14" t="str">
        <f t="shared" si="2"/>
        <v>M4-NyO-19a-A-2</v>
      </c>
      <c r="AC185" s="14" t="str">
        <f t="shared" si="3"/>
        <v>M4-NyO-19a-A-2-BR</v>
      </c>
      <c r="AD185" s="7" t="s">
        <v>261</v>
      </c>
      <c r="AE185" s="16"/>
      <c r="AF185" s="16" t="s">
        <v>46</v>
      </c>
      <c r="AG185" s="7" t="s">
        <v>47</v>
      </c>
    </row>
    <row r="186" ht="75.0" customHeight="1">
      <c r="A186" s="9" t="s">
        <v>968</v>
      </c>
      <c r="B186" s="12" t="s">
        <v>969</v>
      </c>
      <c r="C186" s="9" t="s">
        <v>67</v>
      </c>
      <c r="D186" s="10" t="s">
        <v>35</v>
      </c>
      <c r="E186" s="9"/>
      <c r="F186" s="11" t="s">
        <v>983</v>
      </c>
      <c r="G186" s="18" t="s">
        <v>984</v>
      </c>
      <c r="H186" s="8"/>
      <c r="I186" s="19" t="s">
        <v>37</v>
      </c>
      <c r="J186" s="19" t="s">
        <v>92</v>
      </c>
      <c r="K186" s="18" t="s">
        <v>978</v>
      </c>
      <c r="L186" s="12" t="s">
        <v>953</v>
      </c>
      <c r="M186" s="9" t="s">
        <v>41</v>
      </c>
      <c r="N186" s="12" t="s">
        <v>947</v>
      </c>
      <c r="O186" s="12" t="s">
        <v>948</v>
      </c>
      <c r="P186" s="23"/>
      <c r="Q186" s="16"/>
      <c r="R186" s="23"/>
      <c r="S186" s="23"/>
      <c r="T186" s="23"/>
      <c r="U186" s="23"/>
      <c r="V186" s="23"/>
      <c r="W186" s="23"/>
      <c r="X186" s="16"/>
      <c r="Y186" s="9" t="s">
        <v>44</v>
      </c>
      <c r="Z186" s="13" t="str">
        <f t="shared" si="1"/>
        <v>{"id":"M4-NyO-19a-A-3-BR","stimulus":"&lt;p&gt;No final de uma corrida de rua, {{T1}} lanches foram armazenados em mesma quantidade em {{Q1}} caixas e foram distribuídos entre os corredores. Quantos lanches havia em cada caixa? E quantos ficaram de fora da distribuição?&lt;/p&gt;","template":"&lt;p&gt;Em cada caixa havia {{response}} lanches e {{response}} ficaram de fora da distribuição.&lt;/p&gt;","hint":"&lt;p&gt;Divida o dividendo pelo divisor.&lt;/p&gt;","feedback":"&lt;p&gt;A divisão é uma repartição do dividendo em tantas partes iguais quantas forem indicadas pelo divisor.&lt;/p&gt;","seed":{"parameters":[{"name":"Q1","label":null,"min":4,"max":99,"step":1},{"name":"Q2","label":null,"min":10,"max":99,"step":1},{"name":"Q3","label":null,"min":2,"max":9,"step":1}],"calculated":[{"name":"T1","label":"{{function}}","function":"{{Q1}}*{{Q2}}+{{Q3}}","temp":true},{"name":"A1","label":"{{function}}","function":"{{Q2}}"},{"name":"A2","label":"{{function}}","function":"{{Q3}}"}],"uniques":true},"algorithm":{"name":"calculateOperation","params":{"method":"equivLiteral","keyboard":"NUMERICAL"}}}</v>
      </c>
      <c r="AA186" s="11" t="s">
        <v>985</v>
      </c>
      <c r="AB186" s="14" t="str">
        <f t="shared" si="2"/>
        <v>M4-NyO-19a-A-3</v>
      </c>
      <c r="AC186" s="14" t="str">
        <f t="shared" si="3"/>
        <v>M4-NyO-19a-A-3-BR</v>
      </c>
      <c r="AD186" s="7" t="s">
        <v>261</v>
      </c>
      <c r="AE186" s="16"/>
      <c r="AF186" s="16" t="s">
        <v>46</v>
      </c>
      <c r="AG186" s="7" t="s">
        <v>47</v>
      </c>
    </row>
    <row r="187" ht="75.0" customHeight="1">
      <c r="A187" s="9" t="s">
        <v>986</v>
      </c>
      <c r="B187" s="12" t="s">
        <v>987</v>
      </c>
      <c r="C187" s="7" t="s">
        <v>34</v>
      </c>
      <c r="D187" s="10" t="s">
        <v>35</v>
      </c>
      <c r="E187" s="9"/>
      <c r="F187" s="12" t="s">
        <v>988</v>
      </c>
      <c r="G187" s="12"/>
      <c r="H187" s="12"/>
      <c r="I187" s="9" t="s">
        <v>37</v>
      </c>
      <c r="J187" s="9" t="s">
        <v>391</v>
      </c>
      <c r="K187" s="12" t="s">
        <v>989</v>
      </c>
      <c r="L187" s="12" t="s">
        <v>990</v>
      </c>
      <c r="M187" s="9" t="s">
        <v>41</v>
      </c>
      <c r="N187" s="8" t="s">
        <v>991</v>
      </c>
      <c r="O187" s="8" t="s">
        <v>991</v>
      </c>
      <c r="P187" s="23"/>
      <c r="Q187" s="16"/>
      <c r="R187" s="23"/>
      <c r="S187" s="23"/>
      <c r="T187" s="23"/>
      <c r="U187" s="23"/>
      <c r="V187" s="23"/>
      <c r="W187" s="23"/>
      <c r="X187" s="16"/>
      <c r="Y187" s="9" t="s">
        <v>44</v>
      </c>
      <c r="Z187" s="13" t="str">
        <f t="shared" si="1"/>
        <v>{"id":"M4-NyO-41a-I-1-BR","stimulus":"&lt;p&gt;Qual das opções a seguir continua o padrão dessas três divisões?&lt;/p&gt;&lt;p style=\"text-align: center\"&gt;{{T1}} : {{Q1}} = 1, com resto {{Q2}}&lt;/p&gt;&lt;p style=\"text-align: center\"&gt;{{T2}} : {{Q1}} = 2, com resto {{Q2}}&lt;/p&gt;&lt;p style=\"text-align: center\"&gt;{{T3}} : {{Q1}} = 3, com resto {{Q2}}&lt;/p&gt;","hint":"&lt;p&gt;Há um conjunto de números que, quando divididos pelo mesmo número, dão o mesmo resto.&lt;/p&gt;","feedback":"&lt;p&gt;Há um conjunto de números que, quando divididos pelo mesmo número, dão o mesmo resto.&lt;/p&gt;","seed":{"parameters":[{"name":"Q1","label":null,"min":4,"max":10,"step":1},{"name":"Q2","label":null,"list":[1,2,3]},{"name":"Q3","label":null,"list":[1,2,3]},{"name":"Q4","label":null,"list":[1,2,3]}],"calculated":[{"name":"T1","label":"{{function}}","function":"{{Q1}}+{{Q2}}","temp":true},{"name":"T2","label":"{{function}}","function":"{{Q1}}*2+{{Q2}}","temp":true},{"name":"T3","label":"{{function}}","function":"{{Q1}}*3+{{Q2}}","temp":true},{"name":"T4","label":"{{function}}","function":"{{Q1}}*4+{{Q2}}","temp":true},{"name":"T5","label":"{{function}}","function":"{{Q2}}+{{Q3}}","temp":true},{"name":"T6","label":"{{function}}","function":"{{Q1}}*4+{{Q2}}+{{Q4}}","temp":true},{"name":"A1","label":"{{T4}} : {{Q1}} = 4, com resto {{Q2}}"},{"name":"A2","label":"{{T4}} : {{Q1}} = 4, com resto {{T5}}","incorrect":true},{"name":"A3","label":"{{T6}} : {{Q1}} = 4, com resto {{Q2}}","incorrect":true}],"uniques":true},"algorithm":{"name":"trueFalse","template":"Multiple choice – standard","params":{"countCorrect":1,"countIncorrect":2,"showCheckIcon":false,"columns":3}}}</v>
      </c>
      <c r="AA187" s="11" t="s">
        <v>992</v>
      </c>
      <c r="AB187" s="14" t="str">
        <f t="shared" si="2"/>
        <v>M4-NyO-41a-I-1</v>
      </c>
      <c r="AC187" s="14" t="str">
        <f t="shared" si="3"/>
        <v>M4-NyO-41a-I-1-BR</v>
      </c>
      <c r="AD187" s="16"/>
      <c r="AE187" s="16"/>
      <c r="AF187" s="16" t="s">
        <v>46</v>
      </c>
      <c r="AG187" s="16"/>
    </row>
    <row r="188" ht="75.0" customHeight="1">
      <c r="A188" s="9" t="s">
        <v>986</v>
      </c>
      <c r="B188" s="12" t="s">
        <v>987</v>
      </c>
      <c r="C188" s="7" t="s">
        <v>34</v>
      </c>
      <c r="D188" s="10" t="s">
        <v>35</v>
      </c>
      <c r="E188" s="9"/>
      <c r="F188" s="11" t="s">
        <v>993</v>
      </c>
      <c r="G188" s="12" t="s">
        <v>994</v>
      </c>
      <c r="H188" s="12"/>
      <c r="I188" s="9" t="s">
        <v>37</v>
      </c>
      <c r="J188" s="9" t="s">
        <v>591</v>
      </c>
      <c r="K188" s="12" t="s">
        <v>995</v>
      </c>
      <c r="L188" s="12" t="s">
        <v>996</v>
      </c>
      <c r="M188" s="9" t="s">
        <v>41</v>
      </c>
      <c r="N188" s="8" t="s">
        <v>991</v>
      </c>
      <c r="O188" s="8" t="s">
        <v>991</v>
      </c>
      <c r="P188" s="23"/>
      <c r="Q188" s="16"/>
      <c r="R188" s="23"/>
      <c r="S188" s="23"/>
      <c r="T188" s="23"/>
      <c r="U188" s="23"/>
      <c r="V188" s="23"/>
      <c r="W188" s="23"/>
      <c r="X188" s="16"/>
      <c r="Y188" s="9" t="s">
        <v>44</v>
      </c>
      <c r="Z188" s="13" t="str">
        <f t="shared" si="1"/>
        <v>{"id":"M4-NyO-41a-I-2-BR","stimulus":"&lt;p&gt;Seguindo o padrão, arraste os números para completar a última divisão.&lt;/p&gt;","template":"&lt;p style=\"text-align: center\"&gt;{{T1}} : {{Q1}} = 1, com resto {{Q2}}&lt;/p&gt;&lt;p style=\"text-align: center\"&gt;{{T2}} : {{Q1}} = 2, com resto {{Q2}}&lt;/p&gt;&lt;p style=\"text-align: center\"&gt;{{T3}} : {{Q1}} = 3, com resto {{Q2}}&lt;/p&gt;&lt;p style=\"text-align: center\"&gt;{{response}} : {{response}} = {{response}}, com resto {{response}}&lt;/p&gt;","hint":"&lt;p&gt;Há um conjunto de números que, quando divididos pelo mesmo número, dão o mesmo resto.&lt;/p&gt;","feedback":"&lt;p&gt;Há um conjunto de números que, quando divididos pelo mesmo número, dão o mesmo resto.&lt;/p&gt;","seed":{"parameters":[{"name":"Q1","label":null,"min":5,"max":10,"step":1},{"name":"Q2","label":null,"list":[1,2,3]}],"calculated":[{"name":"T1","label":"{{function}}","function":"{{Q1}}+{{Q2}}","temp":true},{"name":"T2","label":"{{function}}","function":"{{Q1}}*2+{{Q2}}","temp":true},{"name":"T3","label":"{{function}}","function":"{{Q1}}*3+{{Q2}}","temp":true},{"name":"A1","label":"{{function}}","function":"{{Q1}}*4+{{Q2}}"},{"name":"A2","label":"{{function}}","function":"{{Q1}}"},{"name":"A3","label":"{{function}}","function":"4"},{"name":"A4","label":"{{function}}","function":"{{Q2}}"}],"uniques":true},"algorithm":{"name":"calculateOperation","template":"Cloze with drag &amp; drop","params":{"keyboard":"INTERMEDIATE"}}}</v>
      </c>
      <c r="AA188" s="11" t="s">
        <v>997</v>
      </c>
      <c r="AB188" s="14" t="str">
        <f t="shared" si="2"/>
        <v>M4-NyO-41a-I-2</v>
      </c>
      <c r="AC188" s="14" t="str">
        <f t="shared" si="3"/>
        <v>M4-NyO-41a-I-2-BR</v>
      </c>
      <c r="AD188" s="16"/>
      <c r="AE188" s="16"/>
      <c r="AF188" s="16" t="s">
        <v>46</v>
      </c>
      <c r="AG188" s="16"/>
    </row>
    <row r="189" ht="75.0" customHeight="1">
      <c r="A189" s="9" t="s">
        <v>986</v>
      </c>
      <c r="B189" s="12" t="s">
        <v>987</v>
      </c>
      <c r="C189" s="7" t="s">
        <v>48</v>
      </c>
      <c r="D189" s="10" t="s">
        <v>35</v>
      </c>
      <c r="E189" s="9"/>
      <c r="F189" s="12" t="s">
        <v>998</v>
      </c>
      <c r="G189" s="12" t="s">
        <v>994</v>
      </c>
      <c r="H189" s="12"/>
      <c r="I189" s="9" t="s">
        <v>37</v>
      </c>
      <c r="J189" s="9" t="s">
        <v>92</v>
      </c>
      <c r="K189" s="12" t="s">
        <v>999</v>
      </c>
      <c r="L189" s="12" t="s">
        <v>996</v>
      </c>
      <c r="M189" s="9" t="s">
        <v>41</v>
      </c>
      <c r="N189" s="8" t="s">
        <v>991</v>
      </c>
      <c r="O189" s="8" t="s">
        <v>991</v>
      </c>
      <c r="P189" s="23"/>
      <c r="Q189" s="16"/>
      <c r="R189" s="23"/>
      <c r="S189" s="23"/>
      <c r="T189" s="23"/>
      <c r="U189" s="23"/>
      <c r="V189" s="23"/>
      <c r="W189" s="23"/>
      <c r="X189" s="16"/>
      <c r="Y189" s="9" t="s">
        <v>44</v>
      </c>
      <c r="Z189" s="13" t="str">
        <f t="shared" si="1"/>
        <v>{"id":"M4-NyO-41a-E-1-BR","stimulus":"&lt;p&gt;Complete a última divisão seguindo o padrão das anteriores.&lt;/p&gt;","template":"&lt;p style=\"text-align: center\"&gt;{{T1}} : {{Q1}} = 1, com resto {{Q2}}&lt;/p&gt;&lt;p style=\"text-align: center\"&gt;{{T2}} : {{Q1}} = 2, com resto {{Q2}}&lt;/p&gt;&lt;p style=\"text-align: center\"&gt;{{T3}} : {{Q1}} = 3, com resto {{Q2}}&lt;/p&gt;&lt;p style=\"text-align: center\"&gt;{{response}} : {{response}} = {{response}}, com resto {{response}}&lt;/p&gt;","hint":"&lt;p&gt;Há um conjunto de números que, quando divididos pelo mesmo número, dão o mesmo resto.&lt;/p&gt;","feedback":"&lt;p&gt;Há um conjunto de números que, quando divididos pelo mesmo número, dão o mesmo resto.&lt;/p&gt;","seed":{"parameters":[{"name":"Q1","label":null,"min":4,"max":10,"step":1},{"name":"Q2","label":null,"list":[1,2,3]}],"calculated":[{"name":"T1","label":"{{function}}","function":"{{Q1}}+{{Q2}}","temp":true},{"name":"T2","label":"{{function}}","function":"{{Q1}}*2+{{Q2}}","temp":true},{"name":"T3","label":"{{function}}","function":"{{Q1}}*3+{{Q2}}","temp":true},{"name":"A1","label":"{{function}}","function":"{{Q1}}*4+{{Q2}}"},{"name":"A2","label":"{{function}}","function":"{{Q1}}"},{"name":"A3","label":"{{function}}","function":"4"},{"name":"A4","label":"{{function}}","function":"{{Q2}}"}],"uniques":true},"algorithm":{"name":"calculateOperation","params":{"method":"equivLiteral","keyboard":"NUMERICAL"}}}</v>
      </c>
      <c r="AA189" s="11" t="s">
        <v>1000</v>
      </c>
      <c r="AB189" s="14" t="str">
        <f t="shared" si="2"/>
        <v>M4-NyO-41a-E-1</v>
      </c>
      <c r="AC189" s="14" t="str">
        <f t="shared" si="3"/>
        <v>M4-NyO-41a-E-1-BR</v>
      </c>
      <c r="AD189" s="16"/>
      <c r="AE189" s="16"/>
      <c r="AF189" s="16" t="s">
        <v>46</v>
      </c>
      <c r="AG189" s="16"/>
    </row>
    <row r="190" ht="75.0" customHeight="1">
      <c r="A190" s="9" t="s">
        <v>986</v>
      </c>
      <c r="B190" s="12" t="s">
        <v>987</v>
      </c>
      <c r="C190" s="7" t="s">
        <v>48</v>
      </c>
      <c r="D190" s="10" t="s">
        <v>35</v>
      </c>
      <c r="E190" s="9"/>
      <c r="F190" s="12" t="s">
        <v>1001</v>
      </c>
      <c r="G190" s="12" t="s">
        <v>1002</v>
      </c>
      <c r="H190" s="12"/>
      <c r="I190" s="9" t="s">
        <v>37</v>
      </c>
      <c r="J190" s="9" t="s">
        <v>92</v>
      </c>
      <c r="K190" s="12" t="s">
        <v>1003</v>
      </c>
      <c r="L190" s="12" t="s">
        <v>1004</v>
      </c>
      <c r="M190" s="9" t="s">
        <v>41</v>
      </c>
      <c r="N190" s="8" t="s">
        <v>991</v>
      </c>
      <c r="O190" s="8" t="s">
        <v>991</v>
      </c>
      <c r="P190" s="23"/>
      <c r="Q190" s="16"/>
      <c r="R190" s="23"/>
      <c r="S190" s="23"/>
      <c r="T190" s="23"/>
      <c r="U190" s="23"/>
      <c r="V190" s="23"/>
      <c r="W190" s="23"/>
      <c r="X190" s="16"/>
      <c r="Y190" s="9" t="s">
        <v>44</v>
      </c>
      <c r="Z190" s="13" t="str">
        <f t="shared" si="1"/>
        <v>{"id":"M4-NyO-41a-E-2-BR","stimulus":"&lt;p&gt;Complete a última divisão e observe se há um padrão com as anteriores.&lt;/p&gt;","template":"&lt;p style=\"text-align: center\"&gt;{{T1}} : {{Q1}} = 1, com resto {{Q2}}&lt;/p&gt;&lt;p style=\"text-align: center\"&gt;{{T2}} : {{Q1}} = 2, com resto {{Q2}}&lt;/p&gt;&lt;p style=\"text-align: center\"&gt;{{T3}} : {{Q1}} = 3, com resto {{Q2}}&lt;/p&gt;&lt;p style=\"text-align: center\"&gt;{{T4}} : {{Q1}} = {{response}}, com resto {{response}}&lt;/p&gt;","hint":"&lt;p&gt;Há um conjunto de números que, quando divididos pelo mesmo número, dão o mesmo resto.&lt;/p&gt;","feedback":"&lt;p&gt;Há um conjunto de números que, quando divididos pelo mesmo número, dão o mesmo resto.&lt;/p&gt;","seed":{"parameters":[{"name":"Q1","label":null,"min":4,"max":10,"step":1},{"name":"Q2","label":null,"list":[1,2,3]},{"name":"Q3","label":null,"list":[5,6,7,8,9,10]}],"calculated":[{"name":"T1","label":"{{function}}","function":"{{Q1}}+{{Q2}}","temp":true},{"name":"T2","label":"{{function}}","function":"{{Q1}}*2+{{Q2}}","temp":true},{"name":"T3","label":"{{function}}","function":"{{Q1}}*3+{{Q2}}","temp":true},{"name":"T4","label":"{{function}}","function":"{{Q1}}*{{Q3}}+{{Q2}}","temp":true},{"name":"A1","label":"{{function}}","function":"{{Q3}}"},{"name":"A2","label":"{{function}}","function":"{{Q2}}"}],"uniques":true},"algorithm":{"name":"calculateOperation","params":{"method":"equivLiteral","keyboard":"NUMERICAL"}}}</v>
      </c>
      <c r="AA190" s="11" t="s">
        <v>1005</v>
      </c>
      <c r="AB190" s="14" t="str">
        <f t="shared" si="2"/>
        <v>M4-NyO-41a-E-2</v>
      </c>
      <c r="AC190" s="14" t="str">
        <f t="shared" si="3"/>
        <v>M4-NyO-41a-E-2-BR</v>
      </c>
      <c r="AD190" s="16"/>
      <c r="AE190" s="16"/>
      <c r="AF190" s="16" t="s">
        <v>46</v>
      </c>
      <c r="AG190" s="16"/>
    </row>
    <row r="191" ht="75.0" customHeight="1">
      <c r="A191" s="9" t="s">
        <v>1006</v>
      </c>
      <c r="B191" s="12" t="s">
        <v>1007</v>
      </c>
      <c r="C191" s="9" t="s">
        <v>34</v>
      </c>
      <c r="D191" s="10" t="s">
        <v>35</v>
      </c>
      <c r="E191" s="9"/>
      <c r="F191" s="12" t="s">
        <v>1008</v>
      </c>
      <c r="G191" s="12"/>
      <c r="H191" s="12"/>
      <c r="I191" s="9"/>
      <c r="J191" s="9" t="s">
        <v>391</v>
      </c>
      <c r="K191" s="12" t="s">
        <v>1009</v>
      </c>
      <c r="L191" s="12" t="s">
        <v>1010</v>
      </c>
      <c r="M191" s="9" t="s">
        <v>41</v>
      </c>
      <c r="N191" s="12" t="s">
        <v>1011</v>
      </c>
      <c r="O191" s="11" t="s">
        <v>1012</v>
      </c>
      <c r="P191" s="23"/>
      <c r="Q191" s="16"/>
      <c r="R191" s="23"/>
      <c r="S191" s="23"/>
      <c r="T191" s="23"/>
      <c r="U191" s="23"/>
      <c r="V191" s="23"/>
      <c r="W191" s="23"/>
      <c r="X191" s="16"/>
      <c r="Y191" s="9" t="s">
        <v>44</v>
      </c>
      <c r="Z191" s="13" t="str">
        <f t="shared" si="1"/>
        <v>{"id":"M4-NyO-20a-I-1-BR","stimulus":"&lt;p&gt;Selecione o múltiplo de {{Q1}}.&lt;/p&gt;","hint":"&lt;p&gt;Um múltiplo de um número natural é obtido ao multiplicar o número por outro.&lt;/p&gt;","feedback":"&lt;p&gt;Um múltiplo de um número natural é obtido ao multiplicar o número por outro. Neste caso: {{Q1}} × {{Q2}} = {{A1}}.&lt;/p&gt;","seed":{"parameters":[{"name":"Q1","label":null,"min":3,"max":9,"step":1},{"name":"Q2","label":null,"min":3,"max":9,"step":1},{"name":"Q3","label":null,"min":3,"max":9,"step":1},{"name":"Q4","label":null,"min":3,"max":9,"step":1},{"name":"Q5","label":null,"min":3,"max":9,"step":1},{"name":"Q6","label":null,"min":3,"max":9,"step":1}],"calculated":[{"name":"A1","label":"{{function}}","function":"{{Q1}}*{{Q2}}"},{"name":"A2","label":"{{function}}","function":"{{Q1}}*{{Q3}}+1","incorrect":true},{"name":"A3","label":"{{function}}","function":"{{Q1}}*{{Q4}}-1","incorrect":true},{"name":"A4","label":"{{function}}","function":"{{Q1}}*{{Q5}}+2","incorrect":true},{"name":"A5","label":"{{function}}","function":"{{Q1}}*{{Q6}}-2","incorrect":true}],"uniques":true},"algorithm":{"name":"trueFalse","template":"Multiple choice – standard","params":{"countCorrect":1,"countIncorrect":2,"showCheckIcon":false,"columns":3}}}</v>
      </c>
      <c r="AA191" s="11" t="s">
        <v>1013</v>
      </c>
      <c r="AB191" s="14" t="str">
        <f t="shared" si="2"/>
        <v>M4-NyO-20a-I-1</v>
      </c>
      <c r="AC191" s="14" t="str">
        <f t="shared" si="3"/>
        <v>M4-NyO-20a-I-1-BR</v>
      </c>
      <c r="AD191" s="7" t="s">
        <v>261</v>
      </c>
      <c r="AE191" s="16"/>
      <c r="AF191" s="16" t="s">
        <v>46</v>
      </c>
      <c r="AG191" s="7" t="s">
        <v>47</v>
      </c>
    </row>
    <row r="192" ht="75.0" customHeight="1">
      <c r="A192" s="9" t="s">
        <v>1006</v>
      </c>
      <c r="B192" s="12" t="s">
        <v>1007</v>
      </c>
      <c r="C192" s="9" t="s">
        <v>48</v>
      </c>
      <c r="D192" s="10" t="s">
        <v>35</v>
      </c>
      <c r="E192" s="9"/>
      <c r="F192" s="12" t="s">
        <v>1014</v>
      </c>
      <c r="G192" s="12" t="s">
        <v>1015</v>
      </c>
      <c r="H192" s="12"/>
      <c r="I192" s="9"/>
      <c r="J192" s="9" t="s">
        <v>51</v>
      </c>
      <c r="K192" s="12" t="s">
        <v>1016</v>
      </c>
      <c r="L192" s="12" t="s">
        <v>1017</v>
      </c>
      <c r="M192" s="9" t="s">
        <v>41</v>
      </c>
      <c r="N192" s="12" t="s">
        <v>1011</v>
      </c>
      <c r="O192" s="11" t="s">
        <v>1018</v>
      </c>
      <c r="P192" s="23"/>
      <c r="Q192" s="16"/>
      <c r="R192" s="23"/>
      <c r="S192" s="23"/>
      <c r="T192" s="23"/>
      <c r="U192" s="23"/>
      <c r="V192" s="23"/>
      <c r="W192" s="23"/>
      <c r="X192" s="16"/>
      <c r="Y192" s="9" t="s">
        <v>44</v>
      </c>
      <c r="Z192" s="13" t="str">
        <f t="shared" si="1"/>
        <v>{"id":"M4-NyO-20a-E-1-BR","stimulus":"&lt;p&gt;Encontre os cinco primeiros múltiplos do número {{Q1}}.&lt;/p&gt;","template":"&lt;p style=\"text-align: center\"&gt;0, {{response}}, {{response}}, {{response}}, {{response}}&lt;/p&gt;","hint":"&lt;p&gt;Um múltiplo de um número natural é obtido ao multiplicar o número por outro.&lt;/p&gt;","feedback":"&lt;p&gt;Para encontrar os cinco primeiros múltiplos de {{Q1}}, basta multiplicá-lo por 0, 1, 2, 3 e 4.&lt;/p&gt;","seed":{"parameters":[{"name":"Q1","label":null,"min":2,"max":9,"step":1}],"calculated":[{"name":"A1","label":"{{function}}","function":"{{Q1}}*1"},{"name":"A2","label":"{{function}}","function":"{{Q1}}*2"},{"name":"A3","label":"{{function}}","function":"{{Q1}}*3"},{"name":"A4","label":"{{function}}","function":"{{Q1}}*4"}],"uniques":true},"algorithm":{"name":"calculateOperation","params":{"method":"equivLiteral","keyboard":"NUMERICAL"}}}</v>
      </c>
      <c r="AA192" s="11" t="s">
        <v>1019</v>
      </c>
      <c r="AB192" s="14" t="str">
        <f t="shared" si="2"/>
        <v>M4-NyO-20a-E-1</v>
      </c>
      <c r="AC192" s="14" t="str">
        <f t="shared" si="3"/>
        <v>M4-NyO-20a-E-1-BR</v>
      </c>
      <c r="AD192" s="7" t="s">
        <v>261</v>
      </c>
      <c r="AE192" s="16"/>
      <c r="AF192" s="16" t="s">
        <v>46</v>
      </c>
      <c r="AG192" s="7" t="s">
        <v>47</v>
      </c>
    </row>
    <row r="193" ht="75.0" customHeight="1">
      <c r="A193" s="9" t="s">
        <v>1006</v>
      </c>
      <c r="B193" s="12" t="s">
        <v>1007</v>
      </c>
      <c r="C193" s="9" t="s">
        <v>67</v>
      </c>
      <c r="D193" s="10" t="s">
        <v>35</v>
      </c>
      <c r="E193" s="9"/>
      <c r="F193" s="12" t="s">
        <v>1020</v>
      </c>
      <c r="G193" s="12" t="s">
        <v>1021</v>
      </c>
      <c r="H193" s="12"/>
      <c r="I193" s="9" t="s">
        <v>37</v>
      </c>
      <c r="J193" s="9" t="s">
        <v>92</v>
      </c>
      <c r="K193" s="12" t="s">
        <v>1016</v>
      </c>
      <c r="L193" s="12" t="s">
        <v>1017</v>
      </c>
      <c r="M193" s="9" t="s">
        <v>41</v>
      </c>
      <c r="N193" s="11" t="s">
        <v>1011</v>
      </c>
      <c r="O193" s="11" t="s">
        <v>1018</v>
      </c>
      <c r="P193" s="23"/>
      <c r="Q193" s="16"/>
      <c r="R193" s="23"/>
      <c r="S193" s="23"/>
      <c r="T193" s="23"/>
      <c r="U193" s="23"/>
      <c r="V193" s="23"/>
      <c r="W193" s="23"/>
      <c r="X193" s="16"/>
      <c r="Y193" s="9" t="s">
        <v>44</v>
      </c>
      <c r="Z193" s="13" t="str">
        <f t="shared" si="1"/>
        <v>{"id":"M4-NyO-20a-A-1-BR","stimulus":"&lt;p&gt;O número de cartas que Adriana tem é um dos primeiros múltiplos de {{Q1}}. Complete esta lista para ver algumas das possibilidades.&lt;/p&gt;","template":"&lt;p&gt;Os primeiros cinco múltiplos são 0, {{response}}, {{response}}, {{response}} e {{response}}.&lt;/p&gt;","hint":"&lt;p&gt;Um múltiplo de um número natural é obtido ao multiplicar o número por outro.&lt;/p&gt;","feedback":"&lt;p&gt;Para encontrar os cinco primeiros múltiplos de {{Q1}}, basta multiplicá-lo por 0, 1, 2, 3 e 4.&lt;/p&gt;","seed":{"parameters":[{"name":"Q1","label":null,"min":2,"max":9,"step":1}],"calculated":[{"name":"A1","label":"{{function}}","function":"{{Q1}}*1"},{"name":"A2","label":"{{function}}","function":"{{Q1}}*2"},{"name":"A3","label":"{{function}}","function":"{{Q1}}*3"},{"name":"A4","label":"{{function}}","function":"{{Q1}}*4"}],"uniques":true},"algorithm":{"name":"calculateOperation","params":{"method":"equivLiteral","keyboard":"NUMERICAL"}}}</v>
      </c>
      <c r="AA193" s="11" t="s">
        <v>1022</v>
      </c>
      <c r="AB193" s="14" t="str">
        <f t="shared" si="2"/>
        <v>M4-NyO-20a-A-1</v>
      </c>
      <c r="AC193" s="14" t="str">
        <f t="shared" si="3"/>
        <v>M4-NyO-20a-A-1-BR</v>
      </c>
      <c r="AD193" s="7" t="s">
        <v>261</v>
      </c>
      <c r="AE193" s="16"/>
      <c r="AF193" s="16" t="s">
        <v>46</v>
      </c>
      <c r="AG193" s="7" t="s">
        <v>47</v>
      </c>
    </row>
    <row r="194" ht="75.0" customHeight="1">
      <c r="A194" s="9" t="s">
        <v>1006</v>
      </c>
      <c r="B194" s="12" t="s">
        <v>1007</v>
      </c>
      <c r="C194" s="9" t="s">
        <v>67</v>
      </c>
      <c r="D194" s="10" t="s">
        <v>35</v>
      </c>
      <c r="E194" s="9"/>
      <c r="F194" s="11" t="s">
        <v>1023</v>
      </c>
      <c r="G194" s="12" t="s">
        <v>1021</v>
      </c>
      <c r="H194" s="12"/>
      <c r="I194" s="9" t="s">
        <v>37</v>
      </c>
      <c r="J194" s="9" t="s">
        <v>92</v>
      </c>
      <c r="K194" s="12" t="s">
        <v>1016</v>
      </c>
      <c r="L194" s="12" t="s">
        <v>1017</v>
      </c>
      <c r="M194" s="9" t="s">
        <v>41</v>
      </c>
      <c r="N194" s="11" t="s">
        <v>1011</v>
      </c>
      <c r="O194" s="11" t="s">
        <v>1018</v>
      </c>
      <c r="P194" s="23"/>
      <c r="Q194" s="16"/>
      <c r="R194" s="23"/>
      <c r="S194" s="23"/>
      <c r="T194" s="23"/>
      <c r="U194" s="23"/>
      <c r="V194" s="23"/>
      <c r="W194" s="23"/>
      <c r="X194" s="16"/>
      <c r="Y194" s="9" t="s">
        <v>44</v>
      </c>
      <c r="Z194" s="13" t="str">
        <f t="shared" si="1"/>
        <v>{"id":"M4-NyO-20a-A-2-BR","stimulus":"&lt;p&gt;Oliver quer plantar mudas em seu jardim em uma quantidade que seja um múltiplo de {{Q1}}. Complete esta lista para ver algumas das possibilidades.&lt;/p&gt;","template":"&lt;p&gt;Os primeiros cinco múltiplos são 0, {{response}}, {{response}}, {{response}} e {{response}}.&lt;/p&gt;","hint":"&lt;p&gt;Um múltiplo de um número natural é obtido ao multiplicar o número por outro.&lt;/p&gt;","feedback":"&lt;p&gt;Para encontrar os cinco primeiros múltiplos de {{Q1}}, basta multiplicá-lo por 0, 1, 2, 3 e 4.&lt;/p&gt;","seed":{"parameters":[{"name":"Q1","label":null,"min":2,"max":9,"step":1}],"calculated":[{"name":"A1","label":"{{function}}","function":"{{Q1}}*1"},{"name":"A2","label":"{{function}}","function":"{{Q1}}*2"},{"name":"A3","label":"{{function}}","function":"{{Q1}}*3"},{"name":"A4","label":"{{function}}","function":"{{Q1}}*4"}],"uniques":true},"algorithm":{"name":"calculateOperation","params":{"method":"equivLiteral","keyboard":"NUMERICAL"}}}</v>
      </c>
      <c r="AA194" s="11" t="s">
        <v>1024</v>
      </c>
      <c r="AB194" s="14" t="str">
        <f t="shared" si="2"/>
        <v>M4-NyO-20a-A-2</v>
      </c>
      <c r="AC194" s="14" t="str">
        <f t="shared" si="3"/>
        <v>M4-NyO-20a-A-2-BR</v>
      </c>
      <c r="AD194" s="7" t="s">
        <v>261</v>
      </c>
      <c r="AE194" s="16"/>
      <c r="AF194" s="16" t="s">
        <v>46</v>
      </c>
      <c r="AG194" s="7" t="s">
        <v>47</v>
      </c>
    </row>
    <row r="195" ht="75.0" customHeight="1">
      <c r="A195" s="9" t="s">
        <v>1006</v>
      </c>
      <c r="B195" s="12" t="s">
        <v>1007</v>
      </c>
      <c r="C195" s="9" t="s">
        <v>67</v>
      </c>
      <c r="D195" s="10" t="s">
        <v>35</v>
      </c>
      <c r="E195" s="9"/>
      <c r="F195" s="11" t="s">
        <v>1025</v>
      </c>
      <c r="G195" s="12" t="s">
        <v>1021</v>
      </c>
      <c r="H195" s="12"/>
      <c r="I195" s="9" t="s">
        <v>37</v>
      </c>
      <c r="J195" s="9" t="s">
        <v>92</v>
      </c>
      <c r="K195" s="12" t="s">
        <v>1016</v>
      </c>
      <c r="L195" s="12" t="s">
        <v>1017</v>
      </c>
      <c r="M195" s="9" t="s">
        <v>41</v>
      </c>
      <c r="N195" s="11" t="s">
        <v>1011</v>
      </c>
      <c r="O195" s="11" t="s">
        <v>1018</v>
      </c>
      <c r="P195" s="24"/>
      <c r="Q195" s="16"/>
      <c r="R195" s="23"/>
      <c r="S195" s="23"/>
      <c r="T195" s="23"/>
      <c r="U195" s="23"/>
      <c r="V195" s="23"/>
      <c r="W195" s="23"/>
      <c r="X195" s="16"/>
      <c r="Y195" s="9" t="s">
        <v>44</v>
      </c>
      <c r="Z195" s="13" t="str">
        <f t="shared" si="1"/>
        <v>{"id":"M4-NyO-20a-A-3-BR","stimulus":"&lt;p&gt;O número de camisas esportivas que Lúcia tem é um múltiplo de {{Q1}}. Complete esta lista para ver algumas das possibilidades.&lt;/p&gt;","template":"&lt;p&gt;Os primeiros cinco múltiplos são 0, {{response}}, {{response}}, {{response}} e {{response}}.&lt;/p&gt;","hint":"&lt;p&gt;Um múltiplo de um número natural é obtido ao multiplicar o número por outro.&lt;/p&gt;","feedback":"&lt;p&gt;Para encontrar os cinco primeiros múltiplos de {{Q1}}, basta multiplicá-lo por 0, 1, 2, 3 e 4.&lt;/p&gt;","seed":{"parameters":[{"name":"Q1","label":null,"min":2,"max":9,"step":1}],"calculated":[{"name":"A1","label":"{{function}}","function":"{{Q1}}*1"},{"name":"A2","label":"{{function}}","function":"{{Q1}}*2"},{"name":"A3","label":"{{function}}","function":"{{Q1}}*3"},{"name":"A4","label":"{{function}}","function":"{{Q1}}*4"}],"uniques":true},"algorithm":{"name":"calculateOperation","params":{"method":"equivLiteral","keyboard":"NUMERICAL"}}}</v>
      </c>
      <c r="AA195" s="11" t="s">
        <v>1026</v>
      </c>
      <c r="AB195" s="14" t="str">
        <f t="shared" si="2"/>
        <v>M4-NyO-20a-A-3</v>
      </c>
      <c r="AC195" s="14" t="str">
        <f t="shared" si="3"/>
        <v>M4-NyO-20a-A-3-BR</v>
      </c>
      <c r="AD195" s="7" t="s">
        <v>261</v>
      </c>
      <c r="AE195" s="16"/>
      <c r="AF195" s="16" t="s">
        <v>46</v>
      </c>
      <c r="AG195" s="7" t="s">
        <v>47</v>
      </c>
    </row>
    <row r="196" ht="75.0" customHeight="1">
      <c r="A196" s="9" t="s">
        <v>1027</v>
      </c>
      <c r="B196" s="12" t="s">
        <v>1028</v>
      </c>
      <c r="C196" s="9" t="s">
        <v>34</v>
      </c>
      <c r="D196" s="10" t="s">
        <v>35</v>
      </c>
      <c r="E196" s="9"/>
      <c r="F196" s="12" t="s">
        <v>1029</v>
      </c>
      <c r="G196" s="12"/>
      <c r="H196" s="12"/>
      <c r="I196" s="9" t="s">
        <v>37</v>
      </c>
      <c r="J196" s="9" t="s">
        <v>391</v>
      </c>
      <c r="K196" s="12" t="s">
        <v>1030</v>
      </c>
      <c r="L196" s="12" t="s">
        <v>1031</v>
      </c>
      <c r="M196" s="9" t="s">
        <v>41</v>
      </c>
      <c r="N196" s="11" t="s">
        <v>1011</v>
      </c>
      <c r="O196" s="12" t="s">
        <v>1032</v>
      </c>
      <c r="P196" s="23"/>
      <c r="Q196" s="16"/>
      <c r="R196" s="23"/>
      <c r="S196" s="23"/>
      <c r="T196" s="23"/>
      <c r="U196" s="23"/>
      <c r="V196" s="23"/>
      <c r="W196" s="23"/>
      <c r="X196" s="16"/>
      <c r="Y196" s="9" t="s">
        <v>44</v>
      </c>
      <c r="Z196" s="13" t="str">
        <f t="shared" si="1"/>
        <v>{"id":"M4-NyO-20b-I-1-BR","stimulus":"&lt;p&gt;Selecione o múltiplo de {{Q1}}.&lt;/p&gt;","hint":"&lt;p&gt;O múltiplo de um número natural é obtido multiplicando-o por outro.&lt;/p&gt;","feedback":"&lt;p&gt;O múltiplo de um número natural é obtido multiplicando-o por outro. Neste caso:&lt;/p&gt;&lt;p style=\"text-align: center\"&gt;{{Q1}} × {{Q2}} = {{A1}}&lt;/p&gt;","seed":{"parameters":[{"name":"Q1","label":null,"min":10,"max":100,"step":1},{"name":"Q2","label":null,"min":3,"max":10,"step":1}],"calculated":[{"name":"A1","label":"{{function}}","function":"{{Q1}}*{{Q2}}"},{"name":"A2","label":"{{function}}","function":"{{Q1}}*{{Q2}}+1","incorrect":true},{"name":"A3","label":"{{function}}","function":"{{Q1}}*{{Q2}}+2","incorrect":true},{"name":"A4","label":"{{function}}","function":"{{Q1}}*{{Q2}}-1","incorrect":true},{"name":"A5","label":"{{function}}","function":"{{Q1}}*{{Q2}}-2","incorrect":true}],"uniques":true},"algorithm":{"name":"trueFalse","template":"Multiple choice – standard","params":{"countCorrect":1,"countIncorrect":2,"showCheckIcon":false,"columns":3}}}</v>
      </c>
      <c r="AA196" s="11" t="s">
        <v>1033</v>
      </c>
      <c r="AB196" s="14" t="str">
        <f t="shared" si="2"/>
        <v>M4-NyO-20b-I-1</v>
      </c>
      <c r="AC196" s="14" t="str">
        <f t="shared" si="3"/>
        <v>M4-NyO-20b-I-1-BR</v>
      </c>
      <c r="AD196" s="7" t="s">
        <v>261</v>
      </c>
      <c r="AE196" s="16"/>
      <c r="AF196" s="16" t="s">
        <v>46</v>
      </c>
      <c r="AG196" s="7" t="s">
        <v>47</v>
      </c>
    </row>
    <row r="197" ht="75.0" customHeight="1">
      <c r="A197" s="9" t="s">
        <v>1027</v>
      </c>
      <c r="B197" s="12" t="s">
        <v>1028</v>
      </c>
      <c r="C197" s="9" t="s">
        <v>48</v>
      </c>
      <c r="D197" s="10" t="s">
        <v>35</v>
      </c>
      <c r="E197" s="9"/>
      <c r="F197" s="12" t="s">
        <v>1014</v>
      </c>
      <c r="G197" s="12" t="s">
        <v>1034</v>
      </c>
      <c r="H197" s="12"/>
      <c r="I197" s="9" t="s">
        <v>37</v>
      </c>
      <c r="J197" s="9" t="s">
        <v>92</v>
      </c>
      <c r="K197" s="12" t="s">
        <v>1035</v>
      </c>
      <c r="L197" s="11" t="s">
        <v>1036</v>
      </c>
      <c r="M197" s="9" t="s">
        <v>41</v>
      </c>
      <c r="N197" s="11" t="s">
        <v>1011</v>
      </c>
      <c r="O197" s="12" t="s">
        <v>1037</v>
      </c>
      <c r="P197" s="23"/>
      <c r="Q197" s="16"/>
      <c r="R197" s="23"/>
      <c r="S197" s="23"/>
      <c r="T197" s="23"/>
      <c r="U197" s="23"/>
      <c r="V197" s="23"/>
      <c r="W197" s="23"/>
      <c r="X197" s="16"/>
      <c r="Y197" s="9" t="s">
        <v>44</v>
      </c>
      <c r="Z197" s="13" t="str">
        <f t="shared" si="1"/>
        <v>{"id":"M4-NyO-20b-E-1-BR","stimulus":"&lt;p&gt;Apresente os cinco primeiros múltiplos do número {{Q1}}.&lt;/p&gt;","template":"&lt;p&gt;Os múltiplos são: 0, {{response}}, {{response}}, {{response}}, {{response}}&lt;/p&gt;","hint":"&lt;p&gt;O múltiplo de um número natural é obtido multiplicando-o por outro.&lt;/p&gt;","feedback":"&lt;p&gt;Para encontrar os cinco primeiros múltiplos de {{Q1}}, multiplique-o por 0, 1, 2, 3 e 4.&lt;/p&gt;","seed":{"parameters":[{"name":"Q1","label":null,"min":10,"max":100,"step":1}],"calculated":[{"name":"A1","label":"{{function}}","function":"{{Q1}}*1"},{"name":"A2","label":"{{function}}","function":"{{Q1}}*2"},{"name":"A3","label":"{{function}}","function":"{{Q1}}*3"},{"name":"A4","label":"{{function}}","function":"{{Q1}}*4"}],"uniques":true},"algorithm":{"name":"calculateOperation","params":{"method":"equivLiteral","keyboard":"NUMERICAL"}}}</v>
      </c>
      <c r="AA197" s="11" t="s">
        <v>1038</v>
      </c>
      <c r="AB197" s="14" t="str">
        <f t="shared" si="2"/>
        <v>M4-NyO-20b-E-1</v>
      </c>
      <c r="AC197" s="14" t="str">
        <f t="shared" si="3"/>
        <v>M4-NyO-20b-E-1-BR</v>
      </c>
      <c r="AD197" s="7" t="s">
        <v>261</v>
      </c>
      <c r="AE197" s="16"/>
      <c r="AF197" s="16" t="s">
        <v>46</v>
      </c>
      <c r="AG197" s="7" t="s">
        <v>47</v>
      </c>
    </row>
    <row r="198" ht="75.0" customHeight="1">
      <c r="A198" s="9" t="s">
        <v>1027</v>
      </c>
      <c r="B198" s="12" t="s">
        <v>1028</v>
      </c>
      <c r="C198" s="9" t="s">
        <v>67</v>
      </c>
      <c r="D198" s="10" t="s">
        <v>35</v>
      </c>
      <c r="E198" s="9"/>
      <c r="F198" s="21" t="s">
        <v>1039</v>
      </c>
      <c r="G198" s="12" t="s">
        <v>1034</v>
      </c>
      <c r="H198" s="24"/>
      <c r="I198" s="16" t="s">
        <v>37</v>
      </c>
      <c r="J198" s="16" t="s">
        <v>92</v>
      </c>
      <c r="K198" s="24" t="s">
        <v>1035</v>
      </c>
      <c r="L198" s="24" t="s">
        <v>1017</v>
      </c>
      <c r="M198" s="9" t="s">
        <v>41</v>
      </c>
      <c r="N198" s="11" t="s">
        <v>1011</v>
      </c>
      <c r="O198" s="24" t="s">
        <v>1037</v>
      </c>
      <c r="P198" s="24"/>
      <c r="Q198" s="16"/>
      <c r="R198" s="24"/>
      <c r="S198" s="24"/>
      <c r="T198" s="24"/>
      <c r="U198" s="24"/>
      <c r="V198" s="24"/>
      <c r="W198" s="24"/>
      <c r="X198" s="24"/>
      <c r="Y198" s="9" t="s">
        <v>44</v>
      </c>
      <c r="Z198" s="13" t="str">
        <f t="shared" si="1"/>
        <v>{"id":"M4-NyO-20b-A-1-BR","stimulus":"&lt;p&gt;Natália precisa ler um livro cujo número de páginas é um múltiplo de {{Q1}}. Complete a lista com os cinco primeiros múltiplos de {{Q1}} para conhecer algumas das opções que pode indicar quantas páginas o livro tem.&lt;/p&gt;","template":"&lt;p&gt;Os múltiplos são: 0, {{response}}, {{response}}, {{response}}, {{response}}&lt;/p&gt;","hint":"&lt;p&gt;O múltiplo de um número natural é obtido multiplicando-o por outro.&lt;/p&gt;","feedback":"&lt;p&gt;Para encontrar os cinco primeiros múltiplos de {{Q1}}, multiplique-o por 0, 1, 2, 3 e 4.&lt;/p&gt;","seed":{"parameters":[{"name":"Q1","label":null,"min":10,"max":100,"step":1}],"calculated":[{"name":"A1","label":"{{function}}","function":"{{Q1}}*1"},{"name":"A2","label":"{{function}}","function":"{{Q1}}*2"},{"name":"A3","label":"{{function}}","function":"{{Q1}}*3"},{"name":"A4","label":"{{function}}","function":"{{Q1}}*4"}],"uniques":true},"algorithm":{"name":"calculateOperation","params":{"method":"equivLiteral","keyboard":"NUMERICAL"}}}</v>
      </c>
      <c r="AA198" s="11" t="s">
        <v>1040</v>
      </c>
      <c r="AB198" s="14" t="str">
        <f t="shared" si="2"/>
        <v>M4-NyO-20b-A-1</v>
      </c>
      <c r="AC198" s="14" t="str">
        <f t="shared" si="3"/>
        <v>M4-NyO-20b-A-1-BR</v>
      </c>
      <c r="AD198" s="7" t="s">
        <v>261</v>
      </c>
      <c r="AE198" s="24"/>
      <c r="AF198" s="16" t="s">
        <v>46</v>
      </c>
      <c r="AG198" s="7" t="s">
        <v>47</v>
      </c>
    </row>
    <row r="199" ht="75.0" customHeight="1">
      <c r="A199" s="9" t="s">
        <v>1027</v>
      </c>
      <c r="B199" s="12" t="s">
        <v>1028</v>
      </c>
      <c r="C199" s="9" t="s">
        <v>67</v>
      </c>
      <c r="D199" s="10" t="s">
        <v>35</v>
      </c>
      <c r="E199" s="7"/>
      <c r="F199" s="21" t="s">
        <v>1041</v>
      </c>
      <c r="G199" s="12" t="s">
        <v>1034</v>
      </c>
      <c r="H199" s="12"/>
      <c r="I199" s="9" t="s">
        <v>37</v>
      </c>
      <c r="J199" s="9" t="s">
        <v>92</v>
      </c>
      <c r="K199" s="12" t="s">
        <v>1035</v>
      </c>
      <c r="L199" s="12" t="s">
        <v>1017</v>
      </c>
      <c r="M199" s="9" t="s">
        <v>41</v>
      </c>
      <c r="N199" s="11" t="s">
        <v>1011</v>
      </c>
      <c r="O199" s="12" t="s">
        <v>1037</v>
      </c>
      <c r="P199" s="23"/>
      <c r="Q199" s="16"/>
      <c r="R199" s="23"/>
      <c r="S199" s="23"/>
      <c r="T199" s="23"/>
      <c r="U199" s="23"/>
      <c r="V199" s="23"/>
      <c r="W199" s="23"/>
      <c r="X199" s="16"/>
      <c r="Y199" s="9" t="s">
        <v>44</v>
      </c>
      <c r="Z199" s="13" t="str">
        <f t="shared" si="1"/>
        <v>{"id":"M4-NyO-20b-A-2-BR","stimulus":"&lt;p&gt;Em um jogo de videogame, o jogador recebe pontos extras toda vez que ele ganha pontos múltiplos de {{Q1}}. Preencha a lista com os cinco primeiros múltiplos de {{Q1}} para ver quais são algumas das opções de pontos extras.&lt;/p&gt;","template":"&lt;p&gt;Os múltiplos são: 0, {{response}}, {{response}}, {{response}}, {{response}}&lt;/p&gt;","hint":"&lt;p&gt;O múltiplo de um número natural é obtido multiplicando-o por outro.&lt;/p&gt;","feedback":"&lt;p&gt;Para encontrar os cinco primeiros múltiplos de {{Q1}}, multiplique-o por 0, 1, 2, 3 e 4.&lt;/p&gt;","seed":{"parameters":[{"name":"Q1","label":null,"min":10,"max":100,"step":1}],"calculated":[{"name":"A1","label":"{{function}}","function":"{{Q1}}*1"},{"name":"A2","label":"{{function}}","function":"{{Q1}}*2"},{"name":"A3","label":"{{function}}","function":"{{Q1}}*3"},{"name":"A4","label":"{{function}}","function":"{{Q1}}*4"}],"uniques":true},"algorithm":{"name":"calculateOperation","params":{"method":"equivLiteral","keyboard":"NUMERICAL"}}}</v>
      </c>
      <c r="AA199" s="11" t="s">
        <v>1042</v>
      </c>
      <c r="AB199" s="14" t="str">
        <f t="shared" si="2"/>
        <v>M4-NyO-20b-A-2</v>
      </c>
      <c r="AC199" s="14" t="str">
        <f t="shared" si="3"/>
        <v>M4-NyO-20b-A-2-BR</v>
      </c>
      <c r="AD199" s="7" t="s">
        <v>261</v>
      </c>
      <c r="AE199" s="16"/>
      <c r="AF199" s="16" t="s">
        <v>46</v>
      </c>
      <c r="AG199" s="7" t="s">
        <v>47</v>
      </c>
    </row>
    <row r="200" ht="75.0" customHeight="1">
      <c r="A200" s="9" t="s">
        <v>1027</v>
      </c>
      <c r="B200" s="12" t="s">
        <v>1028</v>
      </c>
      <c r="C200" s="9" t="s">
        <v>67</v>
      </c>
      <c r="D200" s="10" t="s">
        <v>35</v>
      </c>
      <c r="E200" s="7"/>
      <c r="F200" s="21" t="s">
        <v>1043</v>
      </c>
      <c r="G200" s="12" t="s">
        <v>1034</v>
      </c>
      <c r="H200" s="12"/>
      <c r="I200" s="9" t="s">
        <v>37</v>
      </c>
      <c r="J200" s="9" t="s">
        <v>92</v>
      </c>
      <c r="K200" s="12" t="s">
        <v>1035</v>
      </c>
      <c r="L200" s="12" t="s">
        <v>1017</v>
      </c>
      <c r="M200" s="9" t="s">
        <v>41</v>
      </c>
      <c r="N200" s="11" t="s">
        <v>1011</v>
      </c>
      <c r="O200" s="12" t="s">
        <v>1037</v>
      </c>
      <c r="P200" s="23"/>
      <c r="Q200" s="16"/>
      <c r="R200" s="23"/>
      <c r="S200" s="23"/>
      <c r="T200" s="23"/>
      <c r="U200" s="23"/>
      <c r="V200" s="23"/>
      <c r="W200" s="23"/>
      <c r="X200" s="16"/>
      <c r="Y200" s="9" t="s">
        <v>44</v>
      </c>
      <c r="Z200" s="13" t="str">
        <f t="shared" si="1"/>
        <v>{"id":"M4-NyO-20b-A-3-BR","stimulus":"&lt;p&gt;Um fotógrafo diz que capturou na câmera um múltiplo de {{Q1}} flamingos em um pântano africano. Complete esta lista com os primeiros cinco múltiplos de {{Q1}} para ver o número possível de fotos que ele tirou.&lt;/p&gt;","template":"&lt;p&gt;Os múltiplos são: 0, {{response}}, {{response}}, {{response}}, {{response}}&lt;/p&gt;","hint":"&lt;p&gt;O múltiplo de um número natural é obtido multiplicando-o por outro.&lt;/p&gt;","feedback":"&lt;p&gt;Para encontrar os cinco primeiros múltiplos de {{Q1}}, multiplique-o por 0, 1, 2, 3 e 4.&lt;/p&gt;","seed":{"parameters":[{"name":"Q1","label":null,"min":10,"max":100,"step":1}],"calculated":[{"name":"A1","label":"{{function}}","function":"{{Q1}}*1"},{"name":"A2","label":"{{function}}","function":"{{Q1}}*2"},{"name":"A3","label":"{{function}}","function":"{{Q1}}*3"},{"name":"A4","label":"{{function}}","function":"{{Q1}}*4"}],"uniques":true},"algorithm":{"name":"calculateOperation","params":{"method":"equivLiteral","keyboard":"NUMERICAL"}}}</v>
      </c>
      <c r="AA200" s="11" t="s">
        <v>1044</v>
      </c>
      <c r="AB200" s="14" t="str">
        <f t="shared" si="2"/>
        <v>M4-NyO-20b-A-3</v>
      </c>
      <c r="AC200" s="14" t="str">
        <f t="shared" si="3"/>
        <v>M4-NyO-20b-A-3-BR</v>
      </c>
      <c r="AD200" s="7" t="s">
        <v>261</v>
      </c>
      <c r="AE200" s="16"/>
      <c r="AF200" s="16" t="s">
        <v>46</v>
      </c>
      <c r="AG200" s="7" t="s">
        <v>47</v>
      </c>
    </row>
    <row r="201" ht="75.0" customHeight="1">
      <c r="A201" s="9" t="s">
        <v>1045</v>
      </c>
      <c r="B201" s="12" t="s">
        <v>1046</v>
      </c>
      <c r="C201" s="9" t="s">
        <v>34</v>
      </c>
      <c r="D201" s="10" t="s">
        <v>35</v>
      </c>
      <c r="E201" s="9"/>
      <c r="F201" s="11" t="s">
        <v>1047</v>
      </c>
      <c r="G201" s="12"/>
      <c r="H201" s="12"/>
      <c r="I201" s="16" t="s">
        <v>37</v>
      </c>
      <c r="J201" s="7" t="s">
        <v>431</v>
      </c>
      <c r="K201" s="11" t="s">
        <v>1048</v>
      </c>
      <c r="L201" s="11" t="s">
        <v>1049</v>
      </c>
      <c r="M201" s="9" t="s">
        <v>41</v>
      </c>
      <c r="N201" s="12" t="s">
        <v>1050</v>
      </c>
      <c r="O201" s="11" t="s">
        <v>1051</v>
      </c>
      <c r="P201" s="23"/>
      <c r="Q201" s="16"/>
      <c r="R201" s="23"/>
      <c r="S201" s="23"/>
      <c r="T201" s="23"/>
      <c r="U201" s="23"/>
      <c r="V201" s="23"/>
      <c r="W201" s="23"/>
      <c r="X201" s="16"/>
      <c r="Y201" s="9" t="s">
        <v>44</v>
      </c>
      <c r="Z201" s="13" t="str">
        <f t="shared" si="1"/>
        <v>{"id":"M4-NyO-42a-I-1-BR","stimulus":"&lt;p&gt;Escolha o número para que a soma fique correta.&lt;/p&gt;&lt;p style=\"text-align: center\"&gt;{{Q1}} + ... = {{T1}}&lt;/p&gt;","hint":"&lt;p&gt;Adição e subtração são operações opostas. Ou seja, 2 + 5 é 7 da mesma maneira que 7 − 2 é 5.&lt;/p&gt;","feedback":"&lt;p&gt;Como {{T1}} é o resultado da soma de {{Q1}} e outro número, para obter a segunda parcela basta resolver o seguinte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seed":{"parameters":[{"name":"Q1","label":null,"min":100,"max":5000,"step":1},{"name":"Q2","label":null,"min":100,"max":5000,"step":1},{"name":"Q3","label":null,"min":10,"max":90,"step":10},{"name":"Q4","label":null,"min":100,"max":900,"step":100},{"name":"Q5","label":null,"min":10,"max":90,"step":10},{"name":"Q6","label":null,"min":100,"max":900,"step":100}],"calculated":[{"name":"T1","label":"{{function}}","function":"{{Q1}}+{{Q2}}","temp":true},{"name":"A1","label":"{{function}}","function":"{{Q2}}"},{"name":"A2","label":"{{function}}","function":"{{Q2}}+{{Q3}}","incorrect":true},{"name":"A3","label":"{{function}}","function":"{{Q2}}+{{Q4}}","incorrect":true},{"name":"A4","label":"{{function}}","function":"{{Q2}}-{{Q5}}","incorrect":true},{"name":"A5","label":"{{function}}","function":"{{Q2}}-{{Q6}}","incorrect":true}],"uniques":true},"algorithm":{"name":"trueFalse","template":"Multiple choice – standard","params":{"countCorrect":1,"countIncorrect":2,"showCheckIcon":false,"columns":3}}}</v>
      </c>
      <c r="AA201" s="11" t="s">
        <v>1052</v>
      </c>
      <c r="AB201" s="14" t="str">
        <f t="shared" si="2"/>
        <v>M4-NyO-42a-I-1</v>
      </c>
      <c r="AC201" s="14" t="str">
        <f t="shared" si="3"/>
        <v>M4-NyO-42a-I-1-BR</v>
      </c>
      <c r="AD201" s="16"/>
      <c r="AE201" s="16"/>
      <c r="AF201" s="16" t="s">
        <v>46</v>
      </c>
      <c r="AG201" s="16"/>
    </row>
    <row r="202" ht="75.0" customHeight="1">
      <c r="A202" s="9" t="s">
        <v>1045</v>
      </c>
      <c r="B202" s="12" t="s">
        <v>1046</v>
      </c>
      <c r="C202" s="7" t="s">
        <v>34</v>
      </c>
      <c r="D202" s="10" t="s">
        <v>35</v>
      </c>
      <c r="E202" s="9"/>
      <c r="F202" s="11" t="s">
        <v>1053</v>
      </c>
      <c r="G202" s="12"/>
      <c r="H202" s="12"/>
      <c r="I202" s="16" t="s">
        <v>37</v>
      </c>
      <c r="J202" s="7" t="s">
        <v>431</v>
      </c>
      <c r="K202" s="11" t="s">
        <v>1048</v>
      </c>
      <c r="L202" s="11" t="s">
        <v>1054</v>
      </c>
      <c r="M202" s="9" t="s">
        <v>41</v>
      </c>
      <c r="N202" s="12" t="s">
        <v>1055</v>
      </c>
      <c r="O202" s="11" t="s">
        <v>1056</v>
      </c>
      <c r="P202" s="23"/>
      <c r="Q202" s="16"/>
      <c r="R202" s="23"/>
      <c r="S202" s="23"/>
      <c r="T202" s="23"/>
      <c r="U202" s="23"/>
      <c r="V202" s="23"/>
      <c r="W202" s="23"/>
      <c r="X202" s="16"/>
      <c r="Y202" s="9" t="s">
        <v>44</v>
      </c>
      <c r="Z202" s="13" t="str">
        <f t="shared" si="1"/>
        <v>{"id":"M4-NyO-42a-I-2-BR","stimulus":"&lt;p&gt;Escolha o número para que a soma fique correta.&lt;/p&gt;&lt;p style=\"text-align: center\"&gt;... + {{Q1}} = {{T1}}&lt;/p&gt;","hint":"&lt;p&gt;Adição e subtração são operações opostas. Ou seja, 6 + 3 é 9 da mesma maneira que 9 − 3 é 6.&lt;/p&gt;","feedback":"&lt;p&gt;Como {{T1}} é o resultado da soma de {{Q1}} e outro número, para obter a primeira parcela basta resolver o seguinte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seed":{"parameters":[{"name":"Q1","label":null,"min":100,"max":5000,"step":1},{"name":"Q2","label":null,"min":100,"max":5000,"step":1},{"name":"Q3","label":null,"min":10,"max":90,"step":10},{"name":"Q4","label":null,"min":100,"max":900,"step":100},{"name":"Q5","label":null,"min":10,"max":90,"step":10},{"name":"Q6","label":null,"min":100,"max":900,"step":100}],"calculated":[{"name":"T1","label":"{{function}}","function":"{{Q1}}+{{Q2}}","temp":true},{"name":"A1","label":"{{function}}","function":"{{Q2}}"},{"name":"A2","label":"{{function}}","function":"{{Q2}}+{{Q3}}","incorrect":true},{"name":"A3","label":"{{function}}","function":"{{Q2}}+{{Q4}}","incorrect":true},{"name":"A4","label":"{{function}}","function":"{{Q2}}-{{Q5}}","incorrect":true},{"name":"A5","label":"{{function}}","function":"{{Q2}}-{{Q6}}","incorrect":true}],"uniques":true},"algorithm":{"name":"trueFalse","template":"Multiple choice – standard","params":{"countCorrect":1,"countIncorrect":2,"showCheckIcon":false,"columns":3}}}</v>
      </c>
      <c r="AA202" s="11" t="s">
        <v>1057</v>
      </c>
      <c r="AB202" s="14" t="str">
        <f t="shared" si="2"/>
        <v>M4-NyO-42a-I-2</v>
      </c>
      <c r="AC202" s="14" t="str">
        <f t="shared" si="3"/>
        <v>M4-NyO-42a-I-2-BR</v>
      </c>
      <c r="AD202" s="16"/>
      <c r="AE202" s="16"/>
      <c r="AF202" s="16" t="s">
        <v>46</v>
      </c>
      <c r="AG202" s="16"/>
    </row>
    <row r="203" ht="75.0" customHeight="1">
      <c r="A203" s="9" t="s">
        <v>1045</v>
      </c>
      <c r="B203" s="12" t="s">
        <v>1046</v>
      </c>
      <c r="C203" s="7" t="s">
        <v>48</v>
      </c>
      <c r="D203" s="10" t="s">
        <v>35</v>
      </c>
      <c r="E203" s="9"/>
      <c r="F203" s="12" t="s">
        <v>1058</v>
      </c>
      <c r="G203" s="18" t="s">
        <v>1059</v>
      </c>
      <c r="H203" s="12"/>
      <c r="I203" s="16" t="s">
        <v>37</v>
      </c>
      <c r="J203" s="9" t="s">
        <v>92</v>
      </c>
      <c r="K203" s="11" t="s">
        <v>1060</v>
      </c>
      <c r="L203" s="11" t="s">
        <v>1061</v>
      </c>
      <c r="M203" s="9" t="s">
        <v>41</v>
      </c>
      <c r="N203" s="12" t="s">
        <v>1062</v>
      </c>
      <c r="O203" s="11" t="s">
        <v>1063</v>
      </c>
      <c r="P203" s="23"/>
      <c r="Q203" s="16"/>
      <c r="R203" s="23"/>
      <c r="S203" s="23"/>
      <c r="T203" s="23"/>
      <c r="U203" s="23"/>
      <c r="V203" s="23"/>
      <c r="W203" s="23"/>
      <c r="X203" s="16"/>
      <c r="Y203" s="9" t="s">
        <v>44</v>
      </c>
      <c r="Z203" s="13" t="str">
        <f t="shared" si="1"/>
        <v>{"id":"M4-NyO-42a-E-1-BR","stimulus":"&lt;p&gt;Complete a seguinte adição.&lt;/p&gt;","template":"&lt;p style=\"text-align: center\"&gt;{{Q1}} + {{response}} = {{T1}}&lt;/p&gt;","hint":"&lt;p&gt;Adição e subtração são operações opostas. Ou seja, 1 + 7 é 8 da mesma maneira que 8 − 1 é 7.&lt;/p&gt;","feedback":"&lt;p&gt;Como {{T1}} é o resultado da soma de {{Q1}} e outro número, para obter a segunda parcela basta resolver o seguinte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seed":{"parameters":[{"name":"Q1","label":null,"min":100,"max":5000,"step":1},{"name":"Q2","label":null,"min":100,"max":5000,"step":1}],"calculated":[{"name":"T1","function":"{{Q1}}+{{Q2}}","temp":true},{"name":"A1","function":"{{Q2}}"}],"uniques":true},"algorithm":{"name":"calculateOperation","params":{"method":"equivLiteral","keyboard":"NUMERICAL"}}}</v>
      </c>
      <c r="AA203" s="11" t="s">
        <v>1064</v>
      </c>
      <c r="AB203" s="14" t="str">
        <f t="shared" si="2"/>
        <v>M4-NyO-42a-E-1</v>
      </c>
      <c r="AC203" s="14" t="str">
        <f t="shared" si="3"/>
        <v>M4-NyO-42a-E-1-BR</v>
      </c>
      <c r="AD203" s="16"/>
      <c r="AE203" s="16"/>
      <c r="AF203" s="16" t="s">
        <v>46</v>
      </c>
      <c r="AG203" s="16"/>
    </row>
    <row r="204" ht="75.0" customHeight="1">
      <c r="A204" s="9" t="s">
        <v>1045</v>
      </c>
      <c r="B204" s="12" t="s">
        <v>1046</v>
      </c>
      <c r="C204" s="7" t="s">
        <v>48</v>
      </c>
      <c r="D204" s="10" t="s">
        <v>35</v>
      </c>
      <c r="E204" s="9"/>
      <c r="F204" s="12" t="s">
        <v>1058</v>
      </c>
      <c r="G204" s="18" t="s">
        <v>1065</v>
      </c>
      <c r="H204" s="12"/>
      <c r="I204" s="16" t="s">
        <v>37</v>
      </c>
      <c r="J204" s="9" t="s">
        <v>92</v>
      </c>
      <c r="K204" s="11" t="s">
        <v>1060</v>
      </c>
      <c r="L204" s="12" t="s">
        <v>1066</v>
      </c>
      <c r="M204" s="9" t="s">
        <v>41</v>
      </c>
      <c r="N204" s="12" t="s">
        <v>1067</v>
      </c>
      <c r="O204" s="11" t="s">
        <v>1063</v>
      </c>
      <c r="P204" s="23"/>
      <c r="Q204" s="16"/>
      <c r="R204" s="23"/>
      <c r="S204" s="23"/>
      <c r="T204" s="23"/>
      <c r="U204" s="23"/>
      <c r="V204" s="23"/>
      <c r="W204" s="23"/>
      <c r="X204" s="16"/>
      <c r="Y204" s="9" t="s">
        <v>44</v>
      </c>
      <c r="Z204" s="13" t="str">
        <f t="shared" si="1"/>
        <v>{"id":"M4-NyO-42a-E-2-BR","stimulus":"&lt;p&gt;Complete a seguinte adição.&lt;/p&gt;","template":"&lt;p style=\"text-align: center\"&gt;{{response}} + {{Q1}} = {{T1}}&lt;/p&gt;","hint":"&lt;p&gt;Adição e subtração são operações opostas. Ou seja, 4 + 2 é 6 da mesma maneira que 6 − 2 é 4.&lt;/p&gt;","feedback":"&lt;p&gt;Como {{T1}} é o resultado da soma de {{Q1}} e outro número, para obter a primeira parcela basta resolver o seguinte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seed":{"parameters":[{"name":"Q1","label":null,"min":100,"max":5000,"step":1},{"name":"Q2","label":null,"min":100,"max":5000,"step":1}],"calculated":[{"name":"T1","function":"{{Q1}}+{{Q2}}","temp":true},{"name":"A1","function":"{{Q2}}"}],"uniques":true},"algorithm":{"name":"calculateOperation","params":{"method":"equivLiteral","keyboard":"NUMERICAL"}}}</v>
      </c>
      <c r="AA204" s="11" t="s">
        <v>1068</v>
      </c>
      <c r="AB204" s="14" t="str">
        <f t="shared" si="2"/>
        <v>M4-NyO-42a-E-2</v>
      </c>
      <c r="AC204" s="14" t="str">
        <f t="shared" si="3"/>
        <v>M4-NyO-42a-E-2-BR</v>
      </c>
      <c r="AD204" s="16"/>
      <c r="AE204" s="16"/>
      <c r="AF204" s="16" t="s">
        <v>46</v>
      </c>
      <c r="AG204" s="16"/>
    </row>
    <row r="205" ht="75.0" customHeight="1">
      <c r="A205" s="9" t="s">
        <v>1045</v>
      </c>
      <c r="B205" s="12" t="s">
        <v>1046</v>
      </c>
      <c r="C205" s="9" t="s">
        <v>67</v>
      </c>
      <c r="D205" s="10" t="s">
        <v>35</v>
      </c>
      <c r="E205" s="9"/>
      <c r="F205" s="11" t="s">
        <v>1069</v>
      </c>
      <c r="G205" s="18" t="s">
        <v>1070</v>
      </c>
      <c r="H205" s="12"/>
      <c r="I205" s="16" t="s">
        <v>37</v>
      </c>
      <c r="J205" s="9" t="s">
        <v>92</v>
      </c>
      <c r="K205" s="11" t="s">
        <v>1071</v>
      </c>
      <c r="L205" s="11" t="s">
        <v>1061</v>
      </c>
      <c r="M205" s="9" t="s">
        <v>41</v>
      </c>
      <c r="N205" s="12" t="s">
        <v>1055</v>
      </c>
      <c r="O205" s="11" t="s">
        <v>1072</v>
      </c>
      <c r="P205" s="23"/>
      <c r="Q205" s="16"/>
      <c r="R205" s="23"/>
      <c r="S205" s="23"/>
      <c r="T205" s="23"/>
      <c r="U205" s="23"/>
      <c r="V205" s="23"/>
      <c r="W205" s="23"/>
      <c r="X205" s="16"/>
      <c r="Y205" s="9" t="s">
        <v>44</v>
      </c>
      <c r="Z205" s="13" t="str">
        <f t="shared" si="1"/>
        <v>{"id":"M4-NyO-42a-A-1-BR","stimulus":"&lt;p&gt;Em uma mercearia há {{Q1}} caixotes de manga à venda. Após a chegada de um fornecedor com uma encomenda, a mercearia passou a ter {{T1}} caixotes. Quantos caixotes de manga a mercearia havia encomendado?&lt;/p&gt;","template":"&lt;p&gt;Foram encomendados {{response}} caixotes de manga.&lt;/p&gt;","hint":"&lt;p&gt;Adição e subtração são operações opostas. Ou seja, 6 + 3 é 9 da mesma maneira que 9 − 3 é 6.&lt;/p&gt;","feedback":"&lt;p&gt;Como {{T1}} é o resultado da soma de {{Q1}} e outro número, para obter o segundo adendo basta resolver o seguinte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65%;\"&gt;{{Q2}}&lt;/span&gt;&lt;span class=\"lemo-graphie-label\" style=\"position: absolute; right: 30%; top: 35%;\"&gt;{{Q1}}&lt;/span&gt;&lt;span class=\"lemo-graphie-label\" style=\"position: absolute; right: 30%; top: 8%;\"&gt;{{T1}}&lt;/span&gt;&lt;/div&gt;&lt;/div&gt;&lt;/div&gt;","seed":{"parameters":[{"name":"Q1","label":null,"min":50,"max":100,"step":1},{"name":"Q2","label":null,"min":100,"max":500,"step":1}],"calculated":[{"name":"T1","label":"{{function}}","function":"{{Q1}}+{{Q2}}","temp":true},{"name":"A1","label":"{{function}}","function":"{{Q2}}"}],"uniques":true},"algorithm":{"name":"calculateOperation","params":{"method":"equivLiteral","keyboard":"NUMERICAL"}}}</v>
      </c>
      <c r="AA205" s="11" t="s">
        <v>1073</v>
      </c>
      <c r="AB205" s="14" t="str">
        <f t="shared" si="2"/>
        <v>M4-NyO-42a-A-1</v>
      </c>
      <c r="AC205" s="14" t="str">
        <f t="shared" si="3"/>
        <v>M4-NyO-42a-A-1-BR</v>
      </c>
      <c r="AD205" s="16"/>
      <c r="AE205" s="16"/>
      <c r="AF205" s="16" t="s">
        <v>46</v>
      </c>
      <c r="AG205" s="16"/>
    </row>
    <row r="206" ht="75.0" customHeight="1">
      <c r="A206" s="9" t="s">
        <v>1045</v>
      </c>
      <c r="B206" s="12" t="s">
        <v>1046</v>
      </c>
      <c r="C206" s="9" t="s">
        <v>67</v>
      </c>
      <c r="D206" s="10" t="s">
        <v>35</v>
      </c>
      <c r="E206" s="9"/>
      <c r="F206" s="11" t="s">
        <v>1074</v>
      </c>
      <c r="G206" s="18" t="s">
        <v>1075</v>
      </c>
      <c r="H206" s="12"/>
      <c r="I206" s="16" t="s">
        <v>37</v>
      </c>
      <c r="J206" s="9" t="s">
        <v>92</v>
      </c>
      <c r="K206" s="11" t="s">
        <v>1076</v>
      </c>
      <c r="L206" s="12" t="s">
        <v>1066</v>
      </c>
      <c r="M206" s="9" t="s">
        <v>41</v>
      </c>
      <c r="N206" s="12" t="s">
        <v>1062</v>
      </c>
      <c r="O206" s="11" t="s">
        <v>1051</v>
      </c>
      <c r="P206" s="23"/>
      <c r="Q206" s="16"/>
      <c r="R206" s="21"/>
      <c r="S206" s="21"/>
      <c r="T206" s="21"/>
      <c r="U206" s="23"/>
      <c r="V206" s="21"/>
      <c r="W206" s="21"/>
      <c r="X206" s="11"/>
      <c r="Y206" s="9" t="s">
        <v>44</v>
      </c>
      <c r="Z206" s="13" t="str">
        <f t="shared" si="1"/>
        <v>{"id":"M4-NyO-42a-A-2-BR","stimulus":"&lt;p&gt;Uma loja de eletrônicos tinha {{Q1}} produtos à venda na vitrine, mas após uma reforma de ampliação do espaço, a loja passou a mostrar {{T1}} produtos. Quantos produtos foram levados para a nova vitrine?&lt;/p&gt;","template":"&lt;p&gt;Foram levados {{response}} produtos.&lt;/p&gt;","hint":"&lt;p&gt;Adição e subtração são operações opostas. Ou seja, 1 + 7 é 8 da mesma maneira que 8 − 1 é 7.&lt;/p&gt;","feedback":"&lt;p&gt;Como {{T1}} é o resultado da soma de {{Q1}} e outro número, para obter o segundo adendo basta resolver o seguinte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seed":{"parameters":[{"name":"Q1","label":null,"min":1000,"max":9999,"step":1},{"name":"Q2","label":null,"min":1000,"max":9999,"step":1}],"calculated":[{"name":"T1","label":"{{function}}","function":"{{Q1}}+{{Q2}}","temp":true},{"name":"A1","label":"{{function}}","function":"{{Q2}}"}],"uniques":true},"algorithm":{"name":"calculateOperation","params":{"method":"equivLiteral","keyboard":"NUMERICAL"}}}</v>
      </c>
      <c r="AA206" s="11" t="s">
        <v>1077</v>
      </c>
      <c r="AB206" s="14" t="str">
        <f t="shared" si="2"/>
        <v>M4-NyO-42a-A-2</v>
      </c>
      <c r="AC206" s="14" t="str">
        <f t="shared" si="3"/>
        <v>M4-NyO-42a-A-2-BR</v>
      </c>
      <c r="AD206" s="16"/>
      <c r="AE206" s="16"/>
      <c r="AF206" s="16" t="s">
        <v>46</v>
      </c>
      <c r="AG206" s="16"/>
    </row>
    <row r="207" ht="75.0" customHeight="1">
      <c r="A207" s="9" t="s">
        <v>1045</v>
      </c>
      <c r="B207" s="12" t="s">
        <v>1046</v>
      </c>
      <c r="C207" s="9" t="s">
        <v>67</v>
      </c>
      <c r="D207" s="10" t="s">
        <v>35</v>
      </c>
      <c r="E207" s="9"/>
      <c r="F207" s="11" t="s">
        <v>1078</v>
      </c>
      <c r="G207" s="18" t="s">
        <v>1079</v>
      </c>
      <c r="H207" s="12"/>
      <c r="I207" s="16" t="s">
        <v>37</v>
      </c>
      <c r="J207" s="9" t="s">
        <v>92</v>
      </c>
      <c r="K207" s="11" t="s">
        <v>1080</v>
      </c>
      <c r="L207" s="12" t="s">
        <v>1066</v>
      </c>
      <c r="M207" s="9" t="s">
        <v>41</v>
      </c>
      <c r="N207" s="12" t="s">
        <v>1067</v>
      </c>
      <c r="O207" s="11" t="s">
        <v>1072</v>
      </c>
      <c r="P207" s="23"/>
      <c r="Q207" s="16"/>
      <c r="R207" s="21"/>
      <c r="S207" s="21"/>
      <c r="T207" s="21"/>
      <c r="U207" s="23"/>
      <c r="V207" s="23"/>
      <c r="W207" s="21"/>
      <c r="X207" s="11"/>
      <c r="Y207" s="9" t="s">
        <v>44</v>
      </c>
      <c r="Z207" s="13" t="str">
        <f t="shared" si="1"/>
        <v>{"id":"M4-NyO-42a-A-3-BR","stimulus":"&lt;p&gt;Angélica e seu avô colheram {{Q1}} limões de seu pomar no primeiro dia de colheita. Após o segundo dia, eles já tinham recolhido {{T1}} limões. Quantos limões foram colhidos no segundo dia?&lt;/p&gt;","template":"&lt;p&gt;No segundo dia, foram colhidos {{response}} limões.&lt;/p&gt;","hint":"&lt;p&gt;Adição e subtração são operações opostas. Ou seja, 4 + 2 é 6 da mesma maneira que 6 − 2 é 4.&lt;/p&gt;","feedback":"&lt;p&gt;Como {{T1}} é o resultado da soma de {{Q1}} e outro número, para obter o segundo adendo basta resolver o seguinte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65%;\"&gt;{{Q2}}&lt;/span&gt;&lt;span class=\"lemo-graphie-label\" style=\"position: absolute; right: 30%; top: 35%;\"&gt;{{Q1}}&lt;/span&gt;&lt;span class=\"lemo-graphie-label\" style=\"position: absolute; right: 30%; top: 8%;\"&gt;{{T1}}&lt;/span&gt;&lt;/div&gt;&lt;/div&gt;&lt;/div&gt;","seed":{"parameters":[{"name":"Q1","label":null,"min":50,"max":500,"step":1},{"name":"Q2","label":null,"min":50,"max":500,"step":1}],"calculated":[{"name":"T1","label":"{{function}}","function":"{{Q1}}+{{Q2}}","temp":true},{"name":"A1","label":"{{function}}","function":"{{Q2}}"}],"uniques":true},"algorithm":{"name":"calculateOperation","params":{"method":"equivLiteral","keyboard":"NUMERICAL"}}}</v>
      </c>
      <c r="AA207" s="11" t="s">
        <v>1081</v>
      </c>
      <c r="AB207" s="14" t="str">
        <f t="shared" si="2"/>
        <v>M4-NyO-42a-A-3</v>
      </c>
      <c r="AC207" s="14" t="str">
        <f t="shared" si="3"/>
        <v>M4-NyO-42a-A-3-BR</v>
      </c>
      <c r="AD207" s="16"/>
      <c r="AE207" s="16"/>
      <c r="AF207" s="16" t="s">
        <v>46</v>
      </c>
      <c r="AG207" s="16"/>
    </row>
    <row r="208" ht="75.0" customHeight="1">
      <c r="A208" s="9" t="s">
        <v>1082</v>
      </c>
      <c r="B208" s="12" t="s">
        <v>1083</v>
      </c>
      <c r="C208" s="9" t="s">
        <v>34</v>
      </c>
      <c r="D208" s="10" t="s">
        <v>35</v>
      </c>
      <c r="E208" s="9"/>
      <c r="F208" s="11" t="s">
        <v>1084</v>
      </c>
      <c r="G208" s="12"/>
      <c r="H208" s="12"/>
      <c r="I208" s="16" t="s">
        <v>37</v>
      </c>
      <c r="J208" s="7" t="s">
        <v>1085</v>
      </c>
      <c r="K208" s="11" t="s">
        <v>1086</v>
      </c>
      <c r="L208" s="11" t="s">
        <v>1087</v>
      </c>
      <c r="M208" s="9" t="s">
        <v>41</v>
      </c>
      <c r="N208" s="11" t="s">
        <v>1088</v>
      </c>
      <c r="O208" s="11" t="s">
        <v>1089</v>
      </c>
      <c r="P208" s="23"/>
      <c r="Q208" s="16"/>
      <c r="R208" s="21"/>
      <c r="S208" s="21"/>
      <c r="T208" s="21"/>
      <c r="U208" s="23"/>
      <c r="V208" s="23"/>
      <c r="W208" s="21"/>
      <c r="X208" s="11"/>
      <c r="Y208" s="9" t="s">
        <v>44</v>
      </c>
      <c r="Z208" s="13" t="str">
        <f t="shared" si="1"/>
        <v>{"id":"M4-NyO-42b-I-1-BR","stimulus":"&lt;p&gt;Que número completa esta subtração?&lt;/p&gt;&lt;p style=\"text-align: center\"&gt;... − {{Q1}} = {{Q2}}&lt;/p&gt;","hint":"&lt;p&gt;De acordo com a Relação Fundamental da Subtração, somar o subtraendo com a diferença resulta no minuendo.&lt;/p&gt;&lt;p style=\"text-align: center\"&gt;subtraendo + diferença = minuendo&lt;/p&gt;","feedback":"&lt;p&gt;De acordo com a Relação Fundamental da Subtração, somar o subtraendo com a diferença resulta no minuendo:&lt;/p&gt;&lt;p style=\"text-align: center\"&gt;{{Q1}} + {{Q2}} = {{A1}}&lt;/p&gt;","seed":{"parameters":[{"name":"Q1","label":null,"min":100,"max":5000,"step":1},{"name":"Q2","label":null,"min":100,"max":5000,"step":1},{"name":"Q3","label":null,"min":10,"max":90,"step":10},{"name":"Q4","label":null,"min":10,"max":90,"step":10}],"calculated":[{"name":"A1","label":"{{function}}","function":"{{Q1}}+{{Q2}}"},{"name":"A2","label":"{{function}}","function":"{{Q1}}+{{Q4}}","incorrect":true},{"name":"A3","label":"{{function}}","function":"{{Q1}}","incorrect":true},{"name":"A4","label":"{{function}}","function":"{{Q1}}+{{Q2}}-{{Q3}}","incorrect":true},{"name":"A5","label":"{{function}}","function":"{{Q1}}+{{Q2}}+{{Q3}}","incorrect":true}],"uniques":true},"algorithm":{"name":"trueFalse","template":"Multiple choice – standard","params":{"countCorrect":1,"countIncorrect":2,"showCheckIcon":false,"columns":3}}}</v>
      </c>
      <c r="AA208" s="11" t="s">
        <v>1090</v>
      </c>
      <c r="AB208" s="14" t="str">
        <f t="shared" si="2"/>
        <v>M4-NyO-42b-I-1</v>
      </c>
      <c r="AC208" s="14" t="str">
        <f t="shared" si="3"/>
        <v>M4-NyO-42b-I-1-BR</v>
      </c>
      <c r="AD208" s="16"/>
      <c r="AE208" s="16"/>
      <c r="AF208" s="16" t="s">
        <v>46</v>
      </c>
      <c r="AG208" s="16"/>
    </row>
    <row r="209" ht="75.0" customHeight="1">
      <c r="A209" s="9" t="s">
        <v>1082</v>
      </c>
      <c r="B209" s="12" t="s">
        <v>1083</v>
      </c>
      <c r="C209" s="9" t="s">
        <v>48</v>
      </c>
      <c r="D209" s="10" t="s">
        <v>35</v>
      </c>
      <c r="E209" s="9"/>
      <c r="F209" s="12" t="s">
        <v>1091</v>
      </c>
      <c r="G209" s="12" t="s">
        <v>556</v>
      </c>
      <c r="H209" s="12"/>
      <c r="I209" s="16" t="s">
        <v>37</v>
      </c>
      <c r="J209" s="9" t="s">
        <v>92</v>
      </c>
      <c r="K209" s="11" t="s">
        <v>1092</v>
      </c>
      <c r="L209" s="12" t="s">
        <v>1093</v>
      </c>
      <c r="M209" s="9" t="s">
        <v>41</v>
      </c>
      <c r="N209" s="11" t="s">
        <v>1088</v>
      </c>
      <c r="O209" s="11" t="s">
        <v>1089</v>
      </c>
      <c r="P209" s="23"/>
      <c r="Q209" s="16"/>
      <c r="R209" s="21"/>
      <c r="S209" s="21"/>
      <c r="T209" s="21"/>
      <c r="U209" s="23"/>
      <c r="V209" s="23"/>
      <c r="W209" s="21"/>
      <c r="X209" s="11"/>
      <c r="Y209" s="9" t="s">
        <v>44</v>
      </c>
      <c r="Z209" s="13" t="str">
        <f t="shared" si="1"/>
        <v>{"id":"M4-NyO-42b-E-1-BR","stimulus":"&lt;p&gt;Encontre o minuendo da seguinte subtração.&lt;/p&gt;","template":"&lt;p style=\"text-align: center\"&gt;{{response}} − {{Q1}} = {{Q2}}&lt;/p&gt;","hint":"&lt;p&gt;De acordo com a Relação Fundamental da Subtração, somar o subtraendo com a diferença resulta no minuendo.&lt;/p&gt;&lt;p style=\"text-align: center\"&gt;subtraendo + diferença = minuendo&lt;/p&gt;","feedback":"&lt;p&gt;De acordo com a Relação Fundamental da Subtração, somar o subtraendo com a diferença resulta no minuendo:&lt;/p&gt;&lt;p style=\"text-align: center\"&gt;{{Q1}} + {{Q2}} = {{A1}}&lt;/p&gt;","seed":{"parameters":[{"name":"Q1","label":null,"min":1000,"max":9999,"step":1},{"name":"Q2","label":null,"min":1000,"max":9999,"step":1}],"calculated":[{"name":"A1","label":"{{function}}","function":"{{Q1}}+{{Q2}}"}],"uniques":true},"algorithm":{"name":"calculateOperation","params":{"method":"equivLiteral","keyboard":"NUMERICAL"}}}</v>
      </c>
      <c r="AA209" s="11" t="s">
        <v>1094</v>
      </c>
      <c r="AB209" s="14" t="str">
        <f t="shared" si="2"/>
        <v>M4-NyO-42b-E-1</v>
      </c>
      <c r="AC209" s="14" t="str">
        <f t="shared" si="3"/>
        <v>M4-NyO-42b-E-1-BR</v>
      </c>
      <c r="AD209" s="16"/>
      <c r="AE209" s="16"/>
      <c r="AF209" s="16" t="s">
        <v>46</v>
      </c>
      <c r="AG209" s="16"/>
    </row>
    <row r="210" ht="75.0" customHeight="1">
      <c r="A210" s="9" t="s">
        <v>1082</v>
      </c>
      <c r="B210" s="12" t="s">
        <v>1083</v>
      </c>
      <c r="C210" s="9" t="s">
        <v>67</v>
      </c>
      <c r="D210" s="10" t="s">
        <v>35</v>
      </c>
      <c r="E210" s="9"/>
      <c r="F210" s="12" t="s">
        <v>1095</v>
      </c>
      <c r="G210" s="12" t="s">
        <v>1096</v>
      </c>
      <c r="H210" s="12"/>
      <c r="I210" s="16" t="s">
        <v>37</v>
      </c>
      <c r="J210" s="9" t="s">
        <v>92</v>
      </c>
      <c r="K210" s="12" t="s">
        <v>1097</v>
      </c>
      <c r="L210" s="12" t="s">
        <v>557</v>
      </c>
      <c r="M210" s="9" t="s">
        <v>41</v>
      </c>
      <c r="N210" s="12" t="s">
        <v>1088</v>
      </c>
      <c r="O210" s="24" t="s">
        <v>1098</v>
      </c>
      <c r="P210" s="23"/>
      <c r="Q210" s="16"/>
      <c r="R210" s="21"/>
      <c r="S210" s="21"/>
      <c r="T210" s="21"/>
      <c r="U210" s="23"/>
      <c r="V210" s="23"/>
      <c r="W210" s="21"/>
      <c r="X210" s="11"/>
      <c r="Y210" s="9" t="s">
        <v>44</v>
      </c>
      <c r="Z210" s="13" t="str">
        <f t="shared" si="1"/>
        <v>{"id":"M4-NyO-42b-A-1-BR","stimulus":"&lt;p&gt;Algumas horas depois que Aurora verificou o dinheiro que ela tinha na conta do banco, uma loja cobrou R$ {{Q1}} da conta dela. Se depois dessa cobrança ela ficou com R${{Q2}} restantes, quanto dinheiro Aurora tinha antes da cobrança?&lt;/p&gt;","template":"&lt;p&gt;Aurora tinha R$ {{response}}.&lt;/p&gt;","hint":"&lt;p&gt;De acordo com a Relação Fundamental da Subtração, somar o subtraendo com a diferença resulta no minuendo.&lt;/p&gt;&lt;p style=\"text-align: center\"&gt;subtraendo + diferença = minuendo&lt;/p&gt;","feedback":"&lt;p&gt;De acordo com a Relação Fundamental da Subtração, somar o subtraendo com a diferença resulta no minuendo:&lt;/p&gt;&lt;p style=\"text-align: center\"&gt;... − {{Q1}} = {{Q2}}&lt;/p&gt;&lt;p style=\"text-align: center\"&gt;{{Q1}} + {{Q2}} = {{A1}}&lt;/p&gt;","seed":{"parameters":[{"name":"Q1","label":null,"min":1,"max":200,"step":1},{"name":"Q2","label":null,"min":1,"max":200,"step":1}],"calculated":[{"name":"A1","label":"{{function}}","function":"{{Q1}}+{{Q2}}"}],"uniques":true},"algorithm":{"name":"calculateOperation","params":{"method":"equivLiteral","keyboard":"NUMERICAL"}}}</v>
      </c>
      <c r="AA210" s="11" t="s">
        <v>1099</v>
      </c>
      <c r="AB210" s="14" t="str">
        <f t="shared" si="2"/>
        <v>M4-NyO-42b-A-1</v>
      </c>
      <c r="AC210" s="14" t="str">
        <f t="shared" si="3"/>
        <v>M4-NyO-42b-A-1-BR</v>
      </c>
      <c r="AD210" s="16"/>
      <c r="AE210" s="16"/>
      <c r="AF210" s="16" t="s">
        <v>46</v>
      </c>
      <c r="AG210" s="16"/>
    </row>
    <row r="211" ht="75.0" customHeight="1">
      <c r="A211" s="9" t="s">
        <v>1082</v>
      </c>
      <c r="B211" s="12" t="s">
        <v>1083</v>
      </c>
      <c r="C211" s="9" t="s">
        <v>67</v>
      </c>
      <c r="D211" s="10" t="s">
        <v>35</v>
      </c>
      <c r="E211" s="9"/>
      <c r="F211" s="12" t="s">
        <v>1100</v>
      </c>
      <c r="G211" s="12" t="s">
        <v>1101</v>
      </c>
      <c r="H211" s="12"/>
      <c r="I211" s="16" t="s">
        <v>37</v>
      </c>
      <c r="J211" s="9" t="s">
        <v>92</v>
      </c>
      <c r="K211" s="12" t="s">
        <v>1097</v>
      </c>
      <c r="L211" s="12" t="s">
        <v>557</v>
      </c>
      <c r="M211" s="9" t="s">
        <v>41</v>
      </c>
      <c r="N211" s="12" t="s">
        <v>1088</v>
      </c>
      <c r="O211" s="24" t="s">
        <v>1098</v>
      </c>
      <c r="P211" s="23"/>
      <c r="Q211" s="16"/>
      <c r="R211" s="21"/>
      <c r="S211" s="21"/>
      <c r="T211" s="21"/>
      <c r="U211" s="23"/>
      <c r="V211" s="23"/>
      <c r="W211" s="21"/>
      <c r="X211" s="11"/>
      <c r="Y211" s="9" t="s">
        <v>44</v>
      </c>
      <c r="Z211" s="13" t="str">
        <f t="shared" si="1"/>
        <v>{"id":"M4-NyO-42b-A-2-BR","stimulus":"&lt;p&gt;Uma fábrica de chapéus retirou {{Q1}} itens de seu estoque para exportá-los para a França. Se a fábrica tem agora {{Q2}} itens sobrando, quantos havia inicialmente no estoque?&lt;/p&gt;","template":"&lt;p&gt;Havia no estoque {{response}} chapéus.&lt;/p&gt;","hint":"&lt;p&gt;De acordo com a Relação Fundamental da Subtração, somar o subtraendo com a diferença resulta no minuendo.&lt;/p&gt;&lt;p style=\"text-align: center\"&gt;subtraendo + diferença = minuendo&lt;/p&gt;","feedback":"&lt;p&gt;De acordo com a Relação Fundamental da Subtração, somar o subtraendo com a diferença resulta no minuendo:&lt;/p&gt;&lt;p style=\"text-align: center\"&gt;... − {{Q1}} = {{Q2}}&lt;/p&gt;&lt;p style=\"text-align: center\"&gt;{{Q1}} + {{Q2}} = {{A1}}&lt;/p&gt;","seed":{"parameters":[{"name":"Q1","label":null,"min":1,"max":200,"step":1},{"name":"Q2","label":null,"min":1,"max":200,"step":1}],"calculated":[{"name":"A1","label":"{{function}}","function":"{{Q1}}+{{Q2}}"}],"uniques":true},"algorithm":{"name":"calculateOperation","params":{"method":"equivLiteral","keyboard":"NUMERICAL"}}}</v>
      </c>
      <c r="AA211" s="11" t="s">
        <v>1102</v>
      </c>
      <c r="AB211" s="14" t="str">
        <f t="shared" si="2"/>
        <v>M4-NyO-42b-A-2</v>
      </c>
      <c r="AC211" s="14" t="str">
        <f t="shared" si="3"/>
        <v>M4-NyO-42b-A-2-BR</v>
      </c>
      <c r="AD211" s="16"/>
      <c r="AE211" s="16"/>
      <c r="AF211" s="16" t="s">
        <v>46</v>
      </c>
      <c r="AG211" s="16"/>
    </row>
    <row r="212" ht="75.0" customHeight="1">
      <c r="A212" s="9" t="s">
        <v>1082</v>
      </c>
      <c r="B212" s="12" t="s">
        <v>1083</v>
      </c>
      <c r="C212" s="9" t="s">
        <v>67</v>
      </c>
      <c r="D212" s="10" t="s">
        <v>35</v>
      </c>
      <c r="E212" s="9"/>
      <c r="F212" s="11" t="s">
        <v>1103</v>
      </c>
      <c r="G212" s="12" t="s">
        <v>1104</v>
      </c>
      <c r="H212" s="12"/>
      <c r="I212" s="16" t="s">
        <v>37</v>
      </c>
      <c r="J212" s="9" t="s">
        <v>92</v>
      </c>
      <c r="K212" s="12" t="s">
        <v>1105</v>
      </c>
      <c r="L212" s="12" t="s">
        <v>557</v>
      </c>
      <c r="M212" s="9" t="s">
        <v>41</v>
      </c>
      <c r="N212" s="12" t="s">
        <v>1088</v>
      </c>
      <c r="O212" s="24" t="s">
        <v>1098</v>
      </c>
      <c r="P212" s="23"/>
      <c r="Q212" s="16"/>
      <c r="R212" s="21"/>
      <c r="S212" s="21"/>
      <c r="T212" s="21"/>
      <c r="U212" s="23"/>
      <c r="V212" s="23"/>
      <c r="W212" s="21"/>
      <c r="X212" s="11"/>
      <c r="Y212" s="9" t="s">
        <v>44</v>
      </c>
      <c r="Z212" s="13" t="str">
        <f t="shared" si="1"/>
        <v>{"id":"M4-NyO-42b-A-3-BR","stimulus":"&lt;p&gt;Um mesmo número de alunos vai para uma escola todos os dias. No entanto, quando as aulas terminam, {{Q1}} deles vão para casa e o restante fica em atividades extracurriculares. Se os alunos que ficam na escola são {{Q2}}, quantos alunos vão à aula todos os dias?&lt;/p&gt;","template":"&lt;p&gt;Todos os dias, vão para a escola {{response}} alunos.&lt;/p&gt;","hint":"&lt;p&gt;De acordo com a Relação Fundamental da Subtração, somar o subtraendo com a diferença resulta no minuendo.&lt;/p&gt;&lt;p style=\"text-align: center\"&gt;subtraendo + diferença = minuendo&lt;/p&gt;","feedback":"&lt;p&gt;De acordo com a Relação Fundamental da Subtração, somar o subtraendo com a diferença resulta no minuendo:&lt;/p&gt;&lt;p style=\"text-align: center\"&gt;... − {{Q1}} = {{Q2}}&lt;/p&gt;&lt;p style=\"text-align: center\"&gt;{{Q1}} + {{Q2}} = {{A1}}&lt;/p&gt;","seed":{"parameters":[{"name":"Q1","label":null,"min":100,"max":200,"step":1},{"name":"Q2","label":null,"min":100,"max":200,"step":1}],"calculated":[{"name":"A1","label":"{{function}}","function":"{{Q1}}+{{Q2}}"}],"uniques":true},"algorithm":{"name":"calculateOperation","params":{"method":"equivLiteral","keyboard":"NUMERICAL"}}}</v>
      </c>
      <c r="AA212" s="11" t="s">
        <v>1106</v>
      </c>
      <c r="AB212" s="14" t="str">
        <f t="shared" si="2"/>
        <v>M4-NyO-42b-A-3</v>
      </c>
      <c r="AC212" s="14" t="str">
        <f t="shared" si="3"/>
        <v>M4-NyO-42b-A-3-BR</v>
      </c>
      <c r="AD212" s="16"/>
      <c r="AE212" s="16"/>
      <c r="AF212" s="16" t="s">
        <v>46</v>
      </c>
      <c r="AG212" s="16"/>
    </row>
    <row r="213" ht="75.0" customHeight="1">
      <c r="A213" s="9" t="s">
        <v>1107</v>
      </c>
      <c r="B213" s="12" t="s">
        <v>1108</v>
      </c>
      <c r="C213" s="9" t="s">
        <v>34</v>
      </c>
      <c r="D213" s="10" t="s">
        <v>35</v>
      </c>
      <c r="E213" s="9"/>
      <c r="F213" s="12" t="s">
        <v>1109</v>
      </c>
      <c r="G213" s="12"/>
      <c r="H213" s="12"/>
      <c r="I213" s="16" t="s">
        <v>37</v>
      </c>
      <c r="J213" s="9" t="s">
        <v>391</v>
      </c>
      <c r="K213" s="12" t="s">
        <v>1110</v>
      </c>
      <c r="L213" s="12" t="s">
        <v>1111</v>
      </c>
      <c r="M213" s="9" t="s">
        <v>41</v>
      </c>
      <c r="N213" s="12" t="s">
        <v>1112</v>
      </c>
      <c r="O213" s="24" t="s">
        <v>1113</v>
      </c>
      <c r="P213" s="23"/>
      <c r="Q213" s="16"/>
      <c r="R213" s="21"/>
      <c r="S213" s="21"/>
      <c r="T213" s="21"/>
      <c r="U213" s="23"/>
      <c r="V213" s="23"/>
      <c r="W213" s="21"/>
      <c r="X213" s="11"/>
      <c r="Y213" s="9" t="s">
        <v>44</v>
      </c>
      <c r="Z213" s="13" t="str">
        <f t="shared" si="1"/>
        <v>{"id":"M4-NyO-42c-I-1-BR","stimulus":"&lt;p&gt;Que valor o quadrado representa?&lt;/p&gt;&lt;p style=\"text-align: center\"&gt;⬛ × {{Q1}} = {{T1}}&lt;/p&gt;","hint":"&lt;p&gt;A multiplicação é a operação inversa da divisão.&lt;/p&gt;","feedback":"&lt;p&gt;Para encontrar o fator desconhecido em uma multiplicação, basta dividir o produto pelo outro fator.&lt;/p&gt;&lt;p style=\"text-align: center\"&gt;... × {{Q1}} = {{T1}}&lt;/p&gt;&lt;p style=\"text-align: center\"&gt;{{T1}} : {{Q1}} = {{Q2}}&lt;/p&gt;","seed":{"parameters":[{"name":"Q1","label":null,"min":2,"max":50,"step":1},{"name":"Q2","label":null,"min":2,"max":50,"step":1},{"name":"Q3","label":null,"min":2,"max":50,"step":1},{"name":"Q4","label":null,"min":2,"max":50,"step":1},{"name":"Q5","label":null,"min":2,"max":50,"step":1}],"calculated":[{"name":"T1","label":"{{function}}","function":"{{Q1}}*{{Q2}}","temp":true},{"name":"A1","label":"{{function}}","function":"{{Q2}}"},{"name":"A2","label":"{{function}}","function":"{{Q1}}+{{Q2}}","incorrect":true},{"name":"A3","label":"{{function}}","function":"{{Q3}}","incorrect":true},{"name":"A4","label":"{{function}}","function":"{{Q4}}","incorrect":true},{"name":"A5","label":"{{function}}","function":"{{Q5}}","incorrect":true}],"uniques":true},"algorithm":{"name":"trueFalse","template":"Multiple choice – standard","params":{"countCorrect":1,"countIncorrect":2,"showCheckIcon":false,"columns":3}}}</v>
      </c>
      <c r="AA213" s="11" t="s">
        <v>1114</v>
      </c>
      <c r="AB213" s="14" t="str">
        <f t="shared" si="2"/>
        <v>M4-NyO-42c-I-1</v>
      </c>
      <c r="AC213" s="14" t="str">
        <f t="shared" si="3"/>
        <v>M4-NyO-42c-I-1-BR</v>
      </c>
      <c r="AD213" s="16"/>
      <c r="AE213" s="16"/>
      <c r="AF213" s="16" t="s">
        <v>46</v>
      </c>
      <c r="AG213" s="16"/>
    </row>
    <row r="214" ht="75.0" customHeight="1">
      <c r="A214" s="9" t="s">
        <v>1107</v>
      </c>
      <c r="B214" s="12" t="s">
        <v>1108</v>
      </c>
      <c r="C214" s="9" t="s">
        <v>34</v>
      </c>
      <c r="D214" s="10" t="s">
        <v>35</v>
      </c>
      <c r="E214" s="9"/>
      <c r="F214" s="12" t="s">
        <v>1115</v>
      </c>
      <c r="G214" s="12"/>
      <c r="H214" s="12"/>
      <c r="I214" s="16" t="s">
        <v>37</v>
      </c>
      <c r="J214" s="9" t="s">
        <v>391</v>
      </c>
      <c r="K214" s="12" t="s">
        <v>1110</v>
      </c>
      <c r="L214" s="12" t="s">
        <v>1111</v>
      </c>
      <c r="M214" s="9" t="s">
        <v>41</v>
      </c>
      <c r="N214" s="12" t="s">
        <v>1112</v>
      </c>
      <c r="O214" s="24" t="s">
        <v>1116</v>
      </c>
      <c r="P214" s="23"/>
      <c r="Q214" s="16"/>
      <c r="R214" s="21"/>
      <c r="S214" s="21"/>
      <c r="T214" s="21"/>
      <c r="U214" s="23"/>
      <c r="V214" s="23"/>
      <c r="W214" s="21"/>
      <c r="X214" s="11"/>
      <c r="Y214" s="9" t="s">
        <v>44</v>
      </c>
      <c r="Z214" s="13" t="str">
        <f t="shared" si="1"/>
        <v>{"id":"M4-NyO-42c-I-2-BR","stimulus":"&lt;p&gt;Que valor o quadrado representa?&lt;/p&gt;&lt;p style=\"text-align: center\"&gt;{{Q1}} × ⬛ = {{T1}}&lt;/p&gt;","hint":"&lt;p&gt;A multiplicação é a operação inversa da divisão.&lt;/p&gt;","feedback":"&lt;p&gt;Para encontrar o fator desconhecido em uma multiplicação, basta dividir o produto pelo outro fator.&lt;/p&gt;&lt;p style=\"text-align: center\"&gt;{{Q1}} × ... = {{T1}}&lt;/p&gt;&lt;p style=\"text-align: center\"&gt;{{T1}} : {{Q1}} = {{Q2}}&lt;/p&gt;","seed":{"parameters":[{"name":"Q1","label":null,"min":2,"max":50,"step":1},{"name":"Q2","label":null,"min":2,"max":50,"step":1},{"name":"Q3","label":null,"min":2,"max":50,"step":1},{"name":"Q4","label":null,"min":2,"max":50,"step":1},{"name":"Q5","label":null,"min":2,"max":50,"step":1}],"calculated":[{"name":"T1","label":"{{function}}","function":"{{Q1}}*{{Q2}}","temp":true},{"name":"A1","label":"{{function}}","function":"{{Q2}}"},{"name":"A2","label":"{{function}}","function":"{{Q1}}+{{Q2}}","incorrect":true},{"name":"A3","label":"{{function}}","function":"{{Q3}}","incorrect":true},{"name":"A4","label":"{{function}}","function":"{{Q4}}","incorrect":true},{"name":"A5","label":"{{function}}","function":"{{Q5}}","incorrect":true}],"uniques":true},"algorithm":{"name":"trueFalse","template":"Multiple choice – standard","params":{"countCorrect":1,"countIncorrect":2,"showCheckIcon":false,"columns":3}}}</v>
      </c>
      <c r="AA214" s="11" t="s">
        <v>1117</v>
      </c>
      <c r="AB214" s="14" t="str">
        <f t="shared" si="2"/>
        <v>M4-NyO-42c-I-2</v>
      </c>
      <c r="AC214" s="14" t="str">
        <f t="shared" si="3"/>
        <v>M4-NyO-42c-I-2-BR</v>
      </c>
      <c r="AD214" s="16"/>
      <c r="AE214" s="16"/>
      <c r="AF214" s="16" t="s">
        <v>46</v>
      </c>
      <c r="AG214" s="16"/>
    </row>
    <row r="215" ht="75.0" customHeight="1">
      <c r="A215" s="9" t="s">
        <v>1107</v>
      </c>
      <c r="B215" s="12" t="s">
        <v>1108</v>
      </c>
      <c r="C215" s="9" t="s">
        <v>48</v>
      </c>
      <c r="D215" s="10" t="s">
        <v>35</v>
      </c>
      <c r="E215" s="9"/>
      <c r="F215" s="12" t="s">
        <v>1118</v>
      </c>
      <c r="G215" s="12" t="s">
        <v>1119</v>
      </c>
      <c r="H215" s="12"/>
      <c r="I215" s="16" t="s">
        <v>37</v>
      </c>
      <c r="J215" s="9" t="s">
        <v>92</v>
      </c>
      <c r="K215" s="12" t="s">
        <v>1120</v>
      </c>
      <c r="L215" s="12" t="s">
        <v>919</v>
      </c>
      <c r="M215" s="9" t="s">
        <v>41</v>
      </c>
      <c r="N215" s="12" t="s">
        <v>1112</v>
      </c>
      <c r="O215" s="24" t="s">
        <v>1113</v>
      </c>
      <c r="P215" s="23"/>
      <c r="Q215" s="16"/>
      <c r="R215" s="21"/>
      <c r="S215" s="21"/>
      <c r="T215" s="21"/>
      <c r="U215" s="23"/>
      <c r="V215" s="23"/>
      <c r="W215" s="21"/>
      <c r="X215" s="11"/>
      <c r="Y215" s="9" t="s">
        <v>44</v>
      </c>
      <c r="Z215" s="13" t="str">
        <f t="shared" si="1"/>
        <v>{"id":"M4-NyO-42c-E-1-BR","stimulus":"&lt;p&gt;Escreva o termo que falta na multiplicação.&lt;/p&gt;","template":"&lt;p style=\"text-align: center\"&gt;{{response}} × {{Q1}} = {{T1}}&lt;/p&gt;","hint":"&lt;p&gt;A multiplicação é a operação inversa da divisão.&lt;/p&gt;","feedback":"&lt;p&gt;Para encontrar o fator desconhecido em uma multiplicação, basta dividir o produto pelo outro fator.&lt;/p&gt;&lt;p style=\"text-align: center\"&gt;... × {{Q1}} = {{T1}}&lt;/p&gt;&lt;p style=\"text-align: center\"&gt;{{T1}} : {{Q1}} = {{Q2}}&lt;/p&gt;","seed":{"parameters":[{"name":"Q1","label":null,"min":2,"max":50,"step":1},{"name":"Q2","label":null,"min":2,"max":50,"step":1}],"calculated":[{"name":"T1","label":"{{function}}","function":"{{Q1}}*{{Q2}}","temp":true},{"name":"A1","label":"{{function}}","function":"{{Q2}}"}],"uniques":true},"algorithm":{"name":"calculateOperation","params":{"method":"equivLiteral","keyboard":"NUMERICAL"}}}</v>
      </c>
      <c r="AA215" s="11" t="s">
        <v>1121</v>
      </c>
      <c r="AB215" s="14" t="str">
        <f t="shared" si="2"/>
        <v>M4-NyO-42c-E-1</v>
      </c>
      <c r="AC215" s="14" t="str">
        <f t="shared" si="3"/>
        <v>M4-NyO-42c-E-1-BR</v>
      </c>
      <c r="AD215" s="16"/>
      <c r="AE215" s="16"/>
      <c r="AF215" s="16" t="s">
        <v>46</v>
      </c>
      <c r="AG215" s="16"/>
    </row>
    <row r="216" ht="75.0" customHeight="1">
      <c r="A216" s="9" t="s">
        <v>1107</v>
      </c>
      <c r="B216" s="12" t="s">
        <v>1108</v>
      </c>
      <c r="C216" s="9" t="s">
        <v>48</v>
      </c>
      <c r="D216" s="10" t="s">
        <v>35</v>
      </c>
      <c r="E216" s="9"/>
      <c r="F216" s="12" t="s">
        <v>1118</v>
      </c>
      <c r="G216" s="12" t="s">
        <v>1122</v>
      </c>
      <c r="H216" s="12"/>
      <c r="I216" s="16" t="s">
        <v>37</v>
      </c>
      <c r="J216" s="9" t="s">
        <v>92</v>
      </c>
      <c r="K216" s="12" t="s">
        <v>1120</v>
      </c>
      <c r="L216" s="12" t="s">
        <v>919</v>
      </c>
      <c r="M216" s="9" t="s">
        <v>41</v>
      </c>
      <c r="N216" s="12" t="s">
        <v>1112</v>
      </c>
      <c r="O216" s="24" t="s">
        <v>1116</v>
      </c>
      <c r="P216" s="23"/>
      <c r="Q216" s="16"/>
      <c r="R216" s="21"/>
      <c r="S216" s="21"/>
      <c r="T216" s="21"/>
      <c r="U216" s="23"/>
      <c r="V216" s="23"/>
      <c r="W216" s="21"/>
      <c r="X216" s="11"/>
      <c r="Y216" s="9" t="s">
        <v>44</v>
      </c>
      <c r="Z216" s="13" t="str">
        <f t="shared" si="1"/>
        <v>{"id":"M4-NyO-42c-E-2-BR","stimulus":"&lt;p&gt;Escreva o termo que falta na multiplicação.&lt;/p&gt;","template":"&lt;p style=\"text-align: center\"&gt;{{Q1}} × {{response}} = {{T1}}&lt;/p&gt;","hint":"&lt;p&gt;A multiplicação é a operação inversa da divisão.&lt;/p&gt;","feedback":"&lt;p&gt;Para encontrar o fator desconhecido em uma multiplicação, basta dividir o produto pelo outro fator.&lt;/p&gt;&lt;p style=\"text-align: center\"&gt;{{Q1}} × ... = {{T1}}&lt;/p&gt;&lt;p style=\"text-align: center\"&gt;{{T1}} : {{Q1}} = {{Q2}}&lt;/p&gt;","seed":{"parameters":[{"name":"Q1","label":null,"min":2,"max":50,"step":1},{"name":"Q2","label":null,"min":2,"max":50,"step":1}],"calculated":[{"name":"T1","label":"{{function}}","function":"{{Q1}}*{{Q2}}","temp":true},{"name":"A1","label":"{{function}}","function":"{{Q2}}"}],"uniques":true},"algorithm":{"name":"calculateOperation","params":{"method":"equivLiteral","keyboard":"NUMERICAL"}}}</v>
      </c>
      <c r="AA216" s="11" t="s">
        <v>1123</v>
      </c>
      <c r="AB216" s="14" t="str">
        <f t="shared" si="2"/>
        <v>M4-NyO-42c-E-2</v>
      </c>
      <c r="AC216" s="14" t="str">
        <f t="shared" si="3"/>
        <v>M4-NyO-42c-E-2-BR</v>
      </c>
      <c r="AD216" s="16"/>
      <c r="AE216" s="16"/>
      <c r="AF216" s="16" t="s">
        <v>46</v>
      </c>
      <c r="AG216" s="16"/>
    </row>
    <row r="217" ht="75.0" customHeight="1">
      <c r="A217" s="9" t="s">
        <v>1107</v>
      </c>
      <c r="B217" s="12" t="s">
        <v>1108</v>
      </c>
      <c r="C217" s="9" t="s">
        <v>67</v>
      </c>
      <c r="D217" s="10" t="s">
        <v>35</v>
      </c>
      <c r="E217" s="9"/>
      <c r="F217" s="11" t="s">
        <v>1124</v>
      </c>
      <c r="G217" s="12" t="s">
        <v>1125</v>
      </c>
      <c r="H217" s="12"/>
      <c r="I217" s="16" t="s">
        <v>37</v>
      </c>
      <c r="J217" s="9" t="s">
        <v>92</v>
      </c>
      <c r="K217" s="12" t="s">
        <v>1126</v>
      </c>
      <c r="L217" s="12" t="s">
        <v>919</v>
      </c>
      <c r="M217" s="9" t="s">
        <v>41</v>
      </c>
      <c r="N217" s="12" t="s">
        <v>1112</v>
      </c>
      <c r="O217" s="24" t="s">
        <v>1113</v>
      </c>
      <c r="P217" s="23"/>
      <c r="Q217" s="16"/>
      <c r="R217" s="21"/>
      <c r="S217" s="21"/>
      <c r="T217" s="21"/>
      <c r="U217" s="23"/>
      <c r="V217" s="23"/>
      <c r="W217" s="21"/>
      <c r="X217" s="11"/>
      <c r="Y217" s="9" t="s">
        <v>44</v>
      </c>
      <c r="Z217" s="13" t="str">
        <f t="shared" si="1"/>
        <v>{"id":"M4-NyO-42c-A-1-BR","stimulus":"&lt;p&gt;Os pais de Luana compraram alguns livros para ela por R$ {{Q1}} cada. Se no total foram gastos R$ {{T1}}, quantos livros foram comprados no total?&lt;/p&gt;","template":"&lt;p&gt;Eles compraram {{response}} livros.&lt;/p&gt;","hint":"&lt;p&gt;A multiplicação é a operação inversa da divisão.&lt;/p&gt;","feedback":"&lt;p&gt;Para encontrar o fator desconhecido em uma multiplicação, basta dividir o produto pelo outro fator.&lt;/p&gt;&lt;p style=\"text-align: center\"&gt;... × {{Q1}} = {{T1}}&lt;/p&gt;&lt;p style=\"text-align: center\"&gt;{{T1}} : {{Q1}} = {{Q2}}&lt;/p&gt;","seed":{"parameters":[{"name":"Q1","label":null,"min":2,"max":25,"step":1},{"name":"Q2","label":null,"min":2,"max":20,"step":1}],"calculated":[{"name":"T1","label":"{{function}}","function":"{{Q1}}*{{Q2}}","temp":true},{"name":"A1","label":"{{function}}","function":"{{Q2}}"}],"uniques":true},"algorithm":{"name":"calculateOperation","params":{"method":"equivLiteral","keyboard":"NUMERICAL"}}}</v>
      </c>
      <c r="AA217" s="11" t="s">
        <v>1127</v>
      </c>
      <c r="AB217" s="14" t="str">
        <f t="shared" si="2"/>
        <v>M4-NyO-42c-A-1</v>
      </c>
      <c r="AC217" s="14" t="str">
        <f t="shared" si="3"/>
        <v>M4-NyO-42c-A-1-BR</v>
      </c>
      <c r="AD217" s="16"/>
      <c r="AE217" s="16"/>
      <c r="AF217" s="16" t="s">
        <v>46</v>
      </c>
      <c r="AG217" s="16"/>
    </row>
    <row r="218" ht="75.0" customHeight="1">
      <c r="A218" s="9" t="s">
        <v>1107</v>
      </c>
      <c r="B218" s="12" t="s">
        <v>1108</v>
      </c>
      <c r="C218" s="9" t="s">
        <v>67</v>
      </c>
      <c r="D218" s="10" t="s">
        <v>35</v>
      </c>
      <c r="E218" s="9"/>
      <c r="F218" s="11" t="s">
        <v>1128</v>
      </c>
      <c r="G218" s="12" t="s">
        <v>1129</v>
      </c>
      <c r="H218" s="12"/>
      <c r="I218" s="16" t="s">
        <v>37</v>
      </c>
      <c r="J218" s="9" t="s">
        <v>92</v>
      </c>
      <c r="K218" s="11" t="s">
        <v>1130</v>
      </c>
      <c r="L218" s="12" t="s">
        <v>919</v>
      </c>
      <c r="M218" s="9" t="s">
        <v>41</v>
      </c>
      <c r="N218" s="12" t="s">
        <v>1112</v>
      </c>
      <c r="O218" s="24" t="s">
        <v>1113</v>
      </c>
      <c r="P218" s="23"/>
      <c r="Q218" s="16"/>
      <c r="R218" s="21"/>
      <c r="S218" s="21"/>
      <c r="T218" s="21"/>
      <c r="U218" s="23"/>
      <c r="V218" s="23"/>
      <c r="W218" s="21"/>
      <c r="X218" s="11"/>
      <c r="Y218" s="9" t="s">
        <v>44</v>
      </c>
      <c r="Z218" s="13" t="str">
        <f t="shared" si="1"/>
        <v>{"id":"M4-NyO-42c-A-2-BR","stimulus":"&lt;p&gt;Na aula de música, o professor distribuiu {{Q1}} partituras entre todos os alunos. Se cada um deles recebeu {{T1}} partituras, quantos alunos havia na classe?&lt;/p&gt;","template":"&lt;p&gt;Havia {{response}} alunos.&lt;/p&gt;","hint":"&lt;p&gt;A multiplicação é a operação inversa da divisão.&lt;/p&gt;","feedback":"&lt;p&gt;Para encontrar o fator desconhecido em uma multiplicação, basta dividir o produto pelo outro fator.&lt;/p&gt;&lt;p style=\"text-align: center\"&gt;... × {{Q1}} = {{T1}}&lt;/p&gt;&lt;p style=\"text-align: center\"&gt;{{T1}} : {{Q1}} = {{Q2}}&lt;/p&gt;","seed":{"parameters":[{"name":"Q1","label":null,"min":10,"max":30,"step":1},{"name":"Q2","label":null,"min":10,"max":30,"step":1}],"calculated":[{"name":"T1","label":"{{function}}","function":"{{Q1}}*{{Q2}}","temp":true},{"name":"A1","label":"{{function}}","function":"{{Q2}}"}],"uniques":true},"algorithm":{"name":"calculateOperation","params":{"method":"equivLiteral","keyboard":"NUMERICAL"}}}</v>
      </c>
      <c r="AA218" s="11" t="s">
        <v>1131</v>
      </c>
      <c r="AB218" s="14" t="str">
        <f t="shared" si="2"/>
        <v>M4-NyO-42c-A-2</v>
      </c>
      <c r="AC218" s="14" t="str">
        <f t="shared" si="3"/>
        <v>M4-NyO-42c-A-2-BR</v>
      </c>
      <c r="AD218" s="16"/>
      <c r="AE218" s="16"/>
      <c r="AF218" s="16" t="s">
        <v>46</v>
      </c>
      <c r="AG218" s="16"/>
    </row>
    <row r="219" ht="75.0" customHeight="1">
      <c r="A219" s="9" t="s">
        <v>1107</v>
      </c>
      <c r="B219" s="12" t="s">
        <v>1108</v>
      </c>
      <c r="C219" s="9" t="s">
        <v>67</v>
      </c>
      <c r="D219" s="10" t="s">
        <v>35</v>
      </c>
      <c r="E219" s="9"/>
      <c r="F219" s="11" t="s">
        <v>1132</v>
      </c>
      <c r="G219" s="12" t="s">
        <v>1133</v>
      </c>
      <c r="H219" s="12"/>
      <c r="I219" s="16" t="s">
        <v>37</v>
      </c>
      <c r="J219" s="9" t="s">
        <v>92</v>
      </c>
      <c r="K219" s="12" t="s">
        <v>1134</v>
      </c>
      <c r="L219" s="12" t="s">
        <v>919</v>
      </c>
      <c r="M219" s="9" t="s">
        <v>41</v>
      </c>
      <c r="N219" s="12" t="s">
        <v>1112</v>
      </c>
      <c r="O219" s="24" t="s">
        <v>1113</v>
      </c>
      <c r="P219" s="23"/>
      <c r="Q219" s="16"/>
      <c r="R219" s="21"/>
      <c r="S219" s="21"/>
      <c r="T219" s="21"/>
      <c r="U219" s="23"/>
      <c r="V219" s="23"/>
      <c r="W219" s="21"/>
      <c r="X219" s="11"/>
      <c r="Y219" s="9" t="s">
        <v>44</v>
      </c>
      <c r="Z219" s="13" t="str">
        <f t="shared" si="1"/>
        <v>{"id":"M4-NyO-42c-A-3-BR","stimulus":"&lt;p&gt;O cachorro de Luca precisou ficar no veterinário por alguns dias, durante os quais ele comeu {{Q1}} g de ração diariamente. Dado que ele comeu {{T1}} g de ração no total, por quantos dias ele ficou no veterinário?&lt;/p&gt;","template":"&lt;p&gt;Ele ficou {{response}} dias.&lt;/p&gt;","hint":"&lt;p&gt;A multiplicação é a operação inversa da divisão.&lt;/p&gt;","feedback":"&lt;p&gt;Para encontrar o fator desconhecido em uma multiplicação, basta dividir o produto pelo outro fator.&lt;/p&gt;&lt;p style=\"text-align: center\"&gt;... × {{Q1}} = {{T1}}&lt;/p&gt;&lt;p style=\"text-align: center\"&gt;{{T1}} : {{Q1}} = {{Q2}}&lt;/p&gt;","seed":{"parameters":[{"name":"Q1","label":null,"min":100,"max":200,"step":5},{"name":"Q2","label":null,"min":10,"max":30,"step":1}],"calculated":[{"name":"T1","label":"{{function}}","function":"{{Q1}}*{{Q2}}","temp":true},{"name":"A1","label":"{{function}}","function":"{{Q2}}"}],"uniques":true},"algorithm":{"name":"calculateOperation","params":{"method":"equivLiteral","keyboard":"NUMERICAL"}}}</v>
      </c>
      <c r="AA219" s="11" t="s">
        <v>1135</v>
      </c>
      <c r="AB219" s="14" t="str">
        <f t="shared" si="2"/>
        <v>M4-NyO-42c-A-3</v>
      </c>
      <c r="AC219" s="14" t="str">
        <f t="shared" si="3"/>
        <v>M4-NyO-42c-A-3-BR</v>
      </c>
      <c r="AD219" s="16"/>
      <c r="AE219" s="16"/>
      <c r="AF219" s="16" t="s">
        <v>46</v>
      </c>
      <c r="AG219" s="16"/>
    </row>
    <row r="220" ht="75.0" customHeight="1">
      <c r="A220" s="9" t="s">
        <v>1136</v>
      </c>
      <c r="B220" s="12" t="s">
        <v>1137</v>
      </c>
      <c r="C220" s="9" t="s">
        <v>34</v>
      </c>
      <c r="D220" s="10" t="s">
        <v>35</v>
      </c>
      <c r="E220" s="9"/>
      <c r="F220" s="11" t="s">
        <v>1138</v>
      </c>
      <c r="G220" s="12" t="s">
        <v>1139</v>
      </c>
      <c r="H220" s="12"/>
      <c r="I220" s="16" t="s">
        <v>37</v>
      </c>
      <c r="J220" s="9" t="s">
        <v>591</v>
      </c>
      <c r="K220" s="12" t="s">
        <v>1140</v>
      </c>
      <c r="L220" s="12" t="s">
        <v>1141</v>
      </c>
      <c r="M220" s="9" t="s">
        <v>41</v>
      </c>
      <c r="N220" s="12" t="s">
        <v>1142</v>
      </c>
      <c r="O220" s="24" t="s">
        <v>1143</v>
      </c>
      <c r="P220" s="23"/>
      <c r="Q220" s="16"/>
      <c r="R220" s="21"/>
      <c r="S220" s="21"/>
      <c r="T220" s="21"/>
      <c r="U220" s="23"/>
      <c r="V220" s="23"/>
      <c r="W220" s="21"/>
      <c r="X220" s="11"/>
      <c r="Y220" s="9" t="s">
        <v>44</v>
      </c>
      <c r="Z220" s="13" t="str">
        <f t="shared" si="1"/>
        <v>{"id":"M4-NyO-42d-I-1-BR","stimulus":"&lt;p&gt;Arraste o dividendo da divisão.&lt;/p&gt;","template":"&lt;p&gt;{{response}} : {{Q1}} = {{Q2}}&lt;/p&gt;","hint":"&lt;p&gt;A divisão é a operação inversa da multiplicação.&lt;/p&gt;","feedback":"&lt;p&gt;Para encontrar o dividendo desconhecido, multiplique o divisor pelo quociente.&lt;/p&gt;&lt;p&gt;... : {{Q1}} = {{Q2}}&lt;/p&gt;&lt;p&gt;{{Q1}} × {{Q2}} = {{A1}}&lt;/p&gt;","seed":{"parameters":[{"name":"Q1","label":null,"min":2,"max":9,"step":1},{"name":"Q2","label":null,"min":2,"max":12,"step":1},{"name":"Q3","label":null,"min":2,"max":9,"step":1},{"name":"Q4","label":null,"min":2,"max":9,"step":1}],"calculated":[{"name":"A1","label":"{{function}}","function":"{{Q1}}*{{Q2}}"},{"name":"A2","label":"{{function}}","function":"{{Q3}}*{{Q2}}","incorrect":true},{"name":"A3","label":"{{function}}","function":"{{Q4}}*{{Q2}}","incorrect":true}],"uniques":true},"algorithm":{"name":"calculateOperation","template":"Cloze with drag &amp; drop","params":{"keyboard":"NUMERICAL"}}}</v>
      </c>
      <c r="AA220" s="11" t="s">
        <v>1144</v>
      </c>
      <c r="AB220" s="14" t="str">
        <f t="shared" si="2"/>
        <v>M4-NyO-42d-I-1</v>
      </c>
      <c r="AC220" s="14" t="str">
        <f t="shared" si="3"/>
        <v>M4-NyO-42d-I-1-BR</v>
      </c>
      <c r="AD220" s="16"/>
      <c r="AE220" s="16"/>
      <c r="AF220" s="16" t="s">
        <v>46</v>
      </c>
      <c r="AG220" s="16"/>
    </row>
    <row r="221" ht="75.0" customHeight="1">
      <c r="A221" s="9" t="s">
        <v>1136</v>
      </c>
      <c r="B221" s="12" t="s">
        <v>1137</v>
      </c>
      <c r="C221" s="9" t="s">
        <v>34</v>
      </c>
      <c r="D221" s="10" t="s">
        <v>35</v>
      </c>
      <c r="E221" s="9"/>
      <c r="F221" s="11" t="s">
        <v>1145</v>
      </c>
      <c r="G221" s="12" t="s">
        <v>1146</v>
      </c>
      <c r="H221" s="12"/>
      <c r="I221" s="16" t="s">
        <v>37</v>
      </c>
      <c r="J221" s="9" t="s">
        <v>591</v>
      </c>
      <c r="K221" s="12" t="s">
        <v>1140</v>
      </c>
      <c r="L221" s="12" t="s">
        <v>1147</v>
      </c>
      <c r="M221" s="9" t="s">
        <v>41</v>
      </c>
      <c r="N221" s="12" t="s">
        <v>1142</v>
      </c>
      <c r="O221" s="24" t="s">
        <v>1148</v>
      </c>
      <c r="P221" s="23"/>
      <c r="Q221" s="16"/>
      <c r="R221" s="21"/>
      <c r="S221" s="21"/>
      <c r="T221" s="21"/>
      <c r="U221" s="23"/>
      <c r="V221" s="23"/>
      <c r="W221" s="21"/>
      <c r="X221" s="11"/>
      <c r="Y221" s="9" t="s">
        <v>44</v>
      </c>
      <c r="Z221" s="13" t="str">
        <f t="shared" si="1"/>
        <v>{"id":"M4-NyO-42d-I-2-BR","stimulus":"&lt;p&gt;Arraste o divisor da divisão.&lt;/p&gt;","template":"&lt;p style=\"text-align: center\"&gt;{{T1}} : {{response}} = {{Q2}}&lt;/p&gt;","hint":"&lt;p&gt;A divisão é a operação inversa da multiplicação.&lt;/p&gt;","feedback":"&lt;p&gt;Para encontrar o divisor desconhecido, divida o dividendo pelo quociente.&lt;/p&gt;&lt;p style=\"text-align: center\"&gt;{{T1}} : ... = {{Q2}}&lt;/p&gt;&lt;p style=\"text-align: center\"&gt;{{T1}} : {{Q2}} = {{Q1}}&lt;/p&gt;","seed":{"parameters":[{"name":"Q1","label":null,"min":2,"max":9,"step":1},{"name":"Q2","label":null,"min":2,"max":12,"step":1},{"name":"Q3","label":null,"min":2,"max":9,"step":1},{"name":"Q4","label":null,"min":2,"max":9,"step":1}],"calculated":[{"name":"T1","label":"{{function}}","function":"{{Q1}}*{{Q2}}","temp":true},{"name":"A1","label":"{{function}}","function":"{{Q1}}"},{"name":"A2","label":"{{function}}","function":"{{Q2}}","incorrect":true},{"name":"A3","label":"{{function}}","function":"{{Q3}}","incorrect":true}],"uniques":true},"algorithm":{"name":"calculateOperation","template":"Cloze with drag &amp; drop","params":{"keyboard":"NUMERICAL"}}}</v>
      </c>
      <c r="AA221" s="11" t="s">
        <v>1149</v>
      </c>
      <c r="AB221" s="14" t="str">
        <f t="shared" si="2"/>
        <v>M4-NyO-42d-I-2</v>
      </c>
      <c r="AC221" s="14" t="str">
        <f t="shared" si="3"/>
        <v>M4-NyO-42d-I-2-BR</v>
      </c>
      <c r="AD221" s="16"/>
      <c r="AE221" s="16"/>
      <c r="AF221" s="16" t="s">
        <v>46</v>
      </c>
      <c r="AG221" s="16"/>
    </row>
    <row r="222" ht="75.0" customHeight="1">
      <c r="A222" s="9" t="s">
        <v>1136</v>
      </c>
      <c r="B222" s="12" t="s">
        <v>1137</v>
      </c>
      <c r="C222" s="9" t="s">
        <v>48</v>
      </c>
      <c r="D222" s="10" t="s">
        <v>35</v>
      </c>
      <c r="E222" s="9"/>
      <c r="F222" s="12" t="s">
        <v>1150</v>
      </c>
      <c r="G222" s="12" t="s">
        <v>1139</v>
      </c>
      <c r="H222" s="12"/>
      <c r="I222" s="16" t="s">
        <v>37</v>
      </c>
      <c r="J222" s="9" t="s">
        <v>92</v>
      </c>
      <c r="K222" s="12" t="s">
        <v>1151</v>
      </c>
      <c r="L222" s="12" t="s">
        <v>712</v>
      </c>
      <c r="M222" s="9" t="s">
        <v>41</v>
      </c>
      <c r="N222" s="12" t="s">
        <v>1142</v>
      </c>
      <c r="O222" s="24" t="s">
        <v>1143</v>
      </c>
      <c r="P222" s="23"/>
      <c r="Q222" s="16"/>
      <c r="R222" s="21"/>
      <c r="S222" s="21"/>
      <c r="T222" s="21"/>
      <c r="U222" s="23"/>
      <c r="V222" s="23"/>
      <c r="W222" s="21"/>
      <c r="X222" s="11"/>
      <c r="Y222" s="9" t="s">
        <v>44</v>
      </c>
      <c r="Z222" s="13" t="str">
        <f t="shared" si="1"/>
        <v>{"id":"M4-NyO-42d-E-1-BR","stimulus":"&lt;p&gt;Calcule o termo que falta na divisão.&lt;/p&gt;","template":"&lt;p style=\"text-align: center\"&gt;{{response}} : {{Q1}} = {{Q2}}&lt;/p&gt;","hint":"&lt;p&gt;A divisão é a operação inversa da multiplicação.&lt;/p&gt;","feedback":"&lt;p&gt;Para encontrar o dividendo desconhecido, multiplique o divisor pelo quociente.&lt;/p&gt;&lt;p style=\"text-align: center\"&gt;... : {{Q1}} = {{Q2}}&lt;/p&gt;&lt;p&gt;{{Q1}} × {{Q2}} = {{A1}}&lt;/p&gt;","seed":{"parameters":[{"name":"Q1","label":null,"min":2,"max":9,"step":1},{"name":"Q2","label":null,"min":2,"max":12,"step":1}],"calculated":[{"name":"A1","label":"{{function}}","function":"{{Q1}}*{{Q2}}"}],"uniques":true},"algorithm":{"name":"calculateOperation","params":{"method":"equivLiteral","keyboard":"NUMERICAL"}}}</v>
      </c>
      <c r="AA222" s="11" t="s">
        <v>1152</v>
      </c>
      <c r="AB222" s="14" t="str">
        <f t="shared" si="2"/>
        <v>M4-NyO-42d-E-1</v>
      </c>
      <c r="AC222" s="14" t="str">
        <f t="shared" si="3"/>
        <v>M4-NyO-42d-E-1-BR</v>
      </c>
      <c r="AD222" s="16"/>
      <c r="AE222" s="16"/>
      <c r="AF222" s="16" t="s">
        <v>46</v>
      </c>
      <c r="AG222" s="16"/>
    </row>
    <row r="223" ht="75.0" customHeight="1">
      <c r="A223" s="9" t="s">
        <v>1136</v>
      </c>
      <c r="B223" s="12" t="s">
        <v>1137</v>
      </c>
      <c r="C223" s="9" t="s">
        <v>48</v>
      </c>
      <c r="D223" s="10" t="s">
        <v>35</v>
      </c>
      <c r="E223" s="9"/>
      <c r="F223" s="12" t="s">
        <v>1150</v>
      </c>
      <c r="G223" s="12" t="s">
        <v>1146</v>
      </c>
      <c r="H223" s="12"/>
      <c r="I223" s="16" t="s">
        <v>37</v>
      </c>
      <c r="J223" s="9" t="s">
        <v>92</v>
      </c>
      <c r="K223" s="12" t="s">
        <v>1151</v>
      </c>
      <c r="L223" s="12" t="s">
        <v>1153</v>
      </c>
      <c r="M223" s="9" t="s">
        <v>41</v>
      </c>
      <c r="N223" s="12" t="s">
        <v>1142</v>
      </c>
      <c r="O223" s="24" t="s">
        <v>1148</v>
      </c>
      <c r="P223" s="23"/>
      <c r="Q223" s="16"/>
      <c r="R223" s="21"/>
      <c r="S223" s="21"/>
      <c r="T223" s="21"/>
      <c r="U223" s="23"/>
      <c r="V223" s="23"/>
      <c r="W223" s="21"/>
      <c r="X223" s="11"/>
      <c r="Y223" s="9" t="s">
        <v>44</v>
      </c>
      <c r="Z223" s="13" t="str">
        <f t="shared" si="1"/>
        <v>{"id":"M4-NyO-42d-E-2-BR","stimulus":"&lt;p&gt;Calcule o termo que falta na divisão.&lt;/p&gt;","template":"&lt;p style=\"text-align: center\"&gt;{{T1}} : {{response}} = {{Q2}}&lt;/p&gt;","hint":"&lt;p&gt;A divisão é a operação inversa da multiplicação.&lt;/p&gt;","feedback":"&lt;p&gt;Para encontrar o divisor desconhecido, divida o dividendo pelo quociente.&lt;/p&gt;&lt;p style=\"text-align: center\"&gt;{{T1}} : ... = {{Q2}}&lt;/p&gt;&lt;p style=\"text-align: center\"&gt;{{T1}} : {{Q2}} = {{Q1}}&lt;/p&gt;","seed":{"parameters":[{"name":"Q1","label":null,"min":2,"max":9,"step":1},{"name":"Q2","label":null,"min":2,"max":12,"step":1}],"calculated":[{"name":"T1","label":"{{function}}","function":"{{Q1}}*{{Q2}}","temp":true},{"name":"A1","label":"{{function}}","function":"{{Q1}}"}],"uniques":true},"algorithm":{"name":"calculateOperation","params":{"method":"equivLiteral","keyboard":"NUMERICAL"}}}</v>
      </c>
      <c r="AA223" s="11" t="s">
        <v>1154</v>
      </c>
      <c r="AB223" s="14" t="str">
        <f t="shared" si="2"/>
        <v>M4-NyO-42d-E-2</v>
      </c>
      <c r="AC223" s="14" t="str">
        <f t="shared" si="3"/>
        <v>M4-NyO-42d-E-2-BR</v>
      </c>
      <c r="AD223" s="16"/>
      <c r="AE223" s="16"/>
      <c r="AF223" s="16" t="s">
        <v>46</v>
      </c>
      <c r="AG223" s="16"/>
    </row>
    <row r="224" ht="75.0" customHeight="1">
      <c r="A224" s="9" t="s">
        <v>1136</v>
      </c>
      <c r="B224" s="12" t="s">
        <v>1137</v>
      </c>
      <c r="C224" s="9" t="s">
        <v>67</v>
      </c>
      <c r="D224" s="10" t="s">
        <v>35</v>
      </c>
      <c r="E224" s="9"/>
      <c r="F224" s="11" t="s">
        <v>1155</v>
      </c>
      <c r="G224" s="12" t="s">
        <v>1156</v>
      </c>
      <c r="H224" s="12"/>
      <c r="I224" s="16" t="s">
        <v>37</v>
      </c>
      <c r="J224" s="9" t="s">
        <v>92</v>
      </c>
      <c r="K224" s="11" t="s">
        <v>1157</v>
      </c>
      <c r="L224" s="12" t="s">
        <v>712</v>
      </c>
      <c r="M224" s="9" t="s">
        <v>41</v>
      </c>
      <c r="N224" s="12" t="s">
        <v>1142</v>
      </c>
      <c r="O224" s="11" t="s">
        <v>1158</v>
      </c>
      <c r="P224" s="23"/>
      <c r="Q224" s="16"/>
      <c r="R224" s="21"/>
      <c r="S224" s="21"/>
      <c r="T224" s="21"/>
      <c r="U224" s="23"/>
      <c r="V224" s="23"/>
      <c r="W224" s="21"/>
      <c r="X224" s="11"/>
      <c r="Y224" s="9" t="s">
        <v>44</v>
      </c>
      <c r="Z224" s="13" t="str">
        <f t="shared" si="1"/>
        <v>{"id":"M4-NyO-42d-A-1-BR","stimulus":"&lt;p&gt;Davi distribuiu todas as cartas de um jogo de tabuleiro entre os participantes. Se ele distribuiu {{Q1}} cartas para cada um dos {{Q2}} jogadores, quantas cartas o jogo tem?&lt;/p&gt;","template":"&lt;p&gt;O jogo tem {{response}} cartas.&lt;/p&gt;","hint":"&lt;p&gt;A divisão é a operação inversa da multiplicação.&lt;/p&gt;","feedback":"&lt;p&gt;Para encontrar o dividendo desconhecido, multiplique o divisor pelo quociente.&lt;/p&gt;&lt;p style=\"text-align: center\"&gt;... : {{Q2}} jogadores = {{Q1}} cartas a cada um&lt;/p&gt;&lt;p&gt;{{Q2}} × {{Q1}} = {{A1}} cartas&lt;/p&gt;","seed":{"parameters":[{"name":"Q1","label":null,"min":3,"max":9,"step":1},{"name":"Q2","label":null,"min":10,"max":20,"step":1}],"calculated":[{"name":"A1","label":"{{function}}","function":"{{Q1}}*{{Q2}}"}],"uniques":true},"algorithm":{"name":"calculateOperation","params":{"method":"equivLiteral","keyboard":"NUMERICAL"}}}</v>
      </c>
      <c r="AA224" s="11" t="s">
        <v>1159</v>
      </c>
      <c r="AB224" s="14" t="str">
        <f t="shared" si="2"/>
        <v>M4-NyO-42d-A-1</v>
      </c>
      <c r="AC224" s="14" t="str">
        <f t="shared" si="3"/>
        <v>M4-NyO-42d-A-1-BR</v>
      </c>
      <c r="AD224" s="16"/>
      <c r="AE224" s="16"/>
      <c r="AF224" s="16" t="s">
        <v>46</v>
      </c>
      <c r="AG224" s="16"/>
    </row>
    <row r="225" ht="75.0" customHeight="1">
      <c r="A225" s="9" t="s">
        <v>1136</v>
      </c>
      <c r="B225" s="12" t="s">
        <v>1137</v>
      </c>
      <c r="C225" s="9" t="s">
        <v>67</v>
      </c>
      <c r="D225" s="10" t="s">
        <v>35</v>
      </c>
      <c r="E225" s="9"/>
      <c r="F225" s="11" t="s">
        <v>1160</v>
      </c>
      <c r="G225" s="11" t="s">
        <v>1161</v>
      </c>
      <c r="H225" s="12"/>
      <c r="I225" s="16" t="s">
        <v>37</v>
      </c>
      <c r="J225" s="9" t="s">
        <v>92</v>
      </c>
      <c r="K225" s="12" t="s">
        <v>1162</v>
      </c>
      <c r="L225" s="12" t="s">
        <v>712</v>
      </c>
      <c r="M225" s="9" t="s">
        <v>41</v>
      </c>
      <c r="N225" s="12" t="s">
        <v>1142</v>
      </c>
      <c r="O225" s="11" t="s">
        <v>1163</v>
      </c>
      <c r="P225" s="23"/>
      <c r="Q225" s="16"/>
      <c r="R225" s="21"/>
      <c r="S225" s="21"/>
      <c r="T225" s="21"/>
      <c r="U225" s="23"/>
      <c r="V225" s="23"/>
      <c r="W225" s="21"/>
      <c r="X225" s="11"/>
      <c r="Y225" s="9" t="s">
        <v>44</v>
      </c>
      <c r="Z225" s="13" t="str">
        <f t="shared" si="1"/>
        <v>{"id":"M4-NyO-42d-A-2-BR","stimulus":"&lt;p&gt;Em uma competição esportiva, o organizador dividiu os atletas em {{Q1}} grupos de {{Q2}} pessoas cada. Quantos atletas participaram da competição?&lt;/p&gt;","template":"&lt;p&gt;Participaram {{response}} atletas.&lt;/p&gt;","hint":"&lt;p&gt;A divisão é a operação inversa da multiplicação.&lt;/p&gt;","feedback":"&lt;p&gt;Para encontrar o dividendo desconhecido, multiplique o divisor pelo quociente.&lt;/p&gt;&lt;p style=\"text-align: center\"&gt;... : {{Q1}} grupos = {{Q2}} atletas em cada grupo&lt;/p&gt;&lt;p style=\"text-align: center\"&gt;{{Q1}} × {{Q2}} = {{A1}} atletas&lt;/p&gt;","seed":{"parameters":[{"name":"Q1","label":null,"min":5,"max":10,"step":1},{"name":"Q2","label":null,"min":10,"max":30,"step":1}],"calculated":[{"name":"A1","label":"{{function}}","function":"{{Q1}}*{{Q2}}"}],"uniques":true},"algorithm":{"name":"calculateOperation","params":{"method":"equivLiteral","keyboard":"NUMERICAL"}}}</v>
      </c>
      <c r="AA225" s="11" t="s">
        <v>1164</v>
      </c>
      <c r="AB225" s="14" t="str">
        <f t="shared" si="2"/>
        <v>M4-NyO-42d-A-2</v>
      </c>
      <c r="AC225" s="14" t="str">
        <f t="shared" si="3"/>
        <v>M4-NyO-42d-A-2-BR</v>
      </c>
      <c r="AD225" s="16"/>
      <c r="AE225" s="16"/>
      <c r="AF225" s="16" t="s">
        <v>46</v>
      </c>
      <c r="AG225" s="16"/>
    </row>
    <row r="226" ht="75.0" customHeight="1">
      <c r="A226" s="9" t="s">
        <v>1136</v>
      </c>
      <c r="B226" s="12" t="s">
        <v>1137</v>
      </c>
      <c r="C226" s="9" t="s">
        <v>67</v>
      </c>
      <c r="D226" s="10" t="s">
        <v>35</v>
      </c>
      <c r="E226" s="9"/>
      <c r="F226" s="11" t="s">
        <v>1165</v>
      </c>
      <c r="G226" s="11" t="s">
        <v>1166</v>
      </c>
      <c r="H226" s="12"/>
      <c r="I226" s="16" t="s">
        <v>37</v>
      </c>
      <c r="J226" s="9" t="s">
        <v>92</v>
      </c>
      <c r="K226" s="12" t="s">
        <v>1167</v>
      </c>
      <c r="L226" s="12" t="s">
        <v>712</v>
      </c>
      <c r="M226" s="9" t="s">
        <v>41</v>
      </c>
      <c r="N226" s="12" t="s">
        <v>1142</v>
      </c>
      <c r="O226" s="24" t="s">
        <v>1168</v>
      </c>
      <c r="P226" s="23"/>
      <c r="Q226" s="16"/>
      <c r="R226" s="21"/>
      <c r="S226" s="21"/>
      <c r="T226" s="21"/>
      <c r="U226" s="23"/>
      <c r="V226" s="23"/>
      <c r="W226" s="21"/>
      <c r="X226" s="11"/>
      <c r="Y226" s="9" t="s">
        <v>44</v>
      </c>
      <c r="Z226" s="13" t="str">
        <f t="shared" si="1"/>
        <v>{"id":"M4-NyO-42d-A-3-BR","stimulus":"&lt;p&gt;Uma escola recebeu uma doação de revistinhas em quadrinhos e a direção resolveu distribuí-las entre os {{Q1}} alunos que estavam interessados em ficar com elas. Se depois da distribuição cada aluno ficou com {{Q2}} revistinhas, quantas foram doadas para a escola?&lt;/p&gt;","template":"&lt;p&gt;Foram doadas {{response}} revistinhas.&lt;/p&gt;","hint":"&lt;p&gt;A divisão é a operação inversa da multiplicação.&lt;/p&gt;","feedback":"&lt;p&gt;Para encontrar o dividendo desconhecido, multiplique o divisor pelo quociente.&lt;/p&gt;&lt;p style=\"text-align: center\"&gt;... : {{Q1}} alunos = {{Q2}} revistinhas para cada um&lt;/p&gt;&lt;p style=\"text-align: center\"&gt;{{Q1}} × {{Q2}} = {{A1}} revistinhas&lt;/p&gt;","seed":{"parameters":[{"name":"Q1","label":null,"min":8,"max":15,"step":1},{"name":"Q2","label":null,"min":10,"max":20,"step":1}],"calculated":[{"name":"A1","label":"{{function}}","function":"{{Q1}}*{{Q2}}"}],"uniques":true},"algorithm":{"name":"calculateOperation","params":{"method":"equivLiteral","keyboard":"NUMERICAL"}}}</v>
      </c>
      <c r="AA226" s="11" t="s">
        <v>1169</v>
      </c>
      <c r="AB226" s="14" t="str">
        <f t="shared" si="2"/>
        <v>M4-NyO-42d-A-3</v>
      </c>
      <c r="AC226" s="14" t="str">
        <f t="shared" si="3"/>
        <v>M4-NyO-42d-A-3-BR</v>
      </c>
      <c r="AD226" s="16"/>
      <c r="AE226" s="16"/>
      <c r="AF226" s="16" t="s">
        <v>46</v>
      </c>
      <c r="AG226" s="16"/>
    </row>
    <row r="227" ht="75.0" customHeight="1">
      <c r="A227" s="9" t="s">
        <v>1170</v>
      </c>
      <c r="B227" s="12" t="s">
        <v>1171</v>
      </c>
      <c r="C227" s="9" t="s">
        <v>34</v>
      </c>
      <c r="D227" s="10" t="s">
        <v>35</v>
      </c>
      <c r="E227" s="9"/>
      <c r="F227" s="12" t="s">
        <v>1172</v>
      </c>
      <c r="G227" s="12"/>
      <c r="H227" s="12"/>
      <c r="I227" s="16"/>
      <c r="J227" s="9" t="s">
        <v>155</v>
      </c>
      <c r="K227" s="12" t="s">
        <v>1173</v>
      </c>
      <c r="L227" s="12" t="s">
        <v>1174</v>
      </c>
      <c r="M227" s="9" t="s">
        <v>41</v>
      </c>
      <c r="N227" s="39" t="s">
        <v>1175</v>
      </c>
      <c r="O227" s="24" t="s">
        <v>1175</v>
      </c>
      <c r="P227" s="23"/>
      <c r="Q227" s="16"/>
      <c r="R227" s="21"/>
      <c r="S227" s="21"/>
      <c r="T227" s="21"/>
      <c r="U227" s="23"/>
      <c r="V227" s="23"/>
      <c r="W227" s="21"/>
      <c r="X227" s="24"/>
      <c r="Y227" s="9" t="s">
        <v>44</v>
      </c>
      <c r="Z227" s="13" t="str">
        <f t="shared" si="1"/>
        <v>{"id":"M4-NyO-24a-I-1-BR","stimulus":"&lt;p&gt;Arraste a forma como é lida essas frações.&lt;/p&gt;","hint":"&lt;p&gt;Para ler uma fração, comece com o numerador e depois o denominador. Por exemplo, &lt;span class=\"fr-math-v2 fr-draggable\" contenteditable=\"false\" data-original-math=\"\\(\\frac{2}{6}\\)\" draggable=\"true\"&gt;\\(\\frac{2}{6}\\)&lt;/span&gt; se lê &lt;i&gt;dois sextos.&lt;/i&gt;&lt;/p&gt;","feedback":"&lt;p&gt;Para ler uma fração, comece com o numerador e depois o denominador. Por exemplo, &lt;span class=\"fr-math-v2 fr-draggable\" contenteditable=\"false\" data-original-math=\"\\(\\frac{2}{6}\\)\" draggable=\"true\"&gt;\\(\\frac{2}{6}\\)&lt;/span&gt; se lê &lt;i&gt;dois sextos.&lt;/i&gt;&lt;/p&gt;","seed":{"parameters":[{"name":"Q1","label":null,"min":2,"max":9,"step":1},{"name":"Q2","label":null,"min":2,"max":9,"step":1},{"name":"Q3","label":null,"min":2,"max":9,"step":1}],"calculated":[{"name":"T1","label":"{{function}}","function":"Lemonlib.numToWords({{Q1}}, 'pt')","temp":true},{"name":"T2","label":"{{function}}","function":"Lemonlib.numToWords({{Q2}}, 'pt')","temp":true},{"name":"T3","label":"{{function}}","function":"Lemonlib.numToWords({{Q3}}, 'pt')","temp":true},{"name":"A1","label":"&lt;span class=\"fr-math-v2 fr-draggable\" contenteditable=\"false\" data-original-math=\"\\(\\frac{{{Q1}}}{2}\\)\" draggable=\"true\"&gt;\\(\\frac{{{Q1}}}{2}\\)&lt;/span&gt;","function":"{{T1}} meios"},{"name":"A2","label":"&lt;span class=\"fr-math-v2 fr-draggable\" contenteditable=\"false\" data-original-math=\"\\(\\frac{{{Q2}}}{7}\\)\" draggable=\"true\"&gt;\\(\\frac{{{Q2}}}{7}\\)&lt;/span&gt;","function":"{{T2}} sétimos"},{"name":"A3","label":"&lt;span class=\"fr-math-v2 fr-draggable\" contenteditable=\"false\" data-original-math=\"\\(\\frac{{{Q3}}}{11}\\)\" draggable=\"true\"&gt;\\(\\frac{{{Q3}}}{11}\\)&lt;/span&gt;","function":"{{T3}} onze avos"}],"uniques":true},"algorithm":{"name":"linkOperationResult","params":{"invert":true},"template":"Match list"}}</v>
      </c>
      <c r="AA227" s="11" t="s">
        <v>1176</v>
      </c>
      <c r="AB227" s="14" t="str">
        <f t="shared" si="2"/>
        <v>M4-NyO-24a-I-1</v>
      </c>
      <c r="AC227" s="14" t="str">
        <f t="shared" si="3"/>
        <v>M4-NyO-24a-I-1-BR</v>
      </c>
      <c r="AD227" s="7" t="s">
        <v>261</v>
      </c>
      <c r="AE227" s="16"/>
      <c r="AF227" s="16" t="s">
        <v>46</v>
      </c>
      <c r="AG227" s="7" t="s">
        <v>47</v>
      </c>
    </row>
    <row r="228" ht="75.0" customHeight="1">
      <c r="A228" s="9" t="s">
        <v>1170</v>
      </c>
      <c r="B228" s="12" t="s">
        <v>1171</v>
      </c>
      <c r="C228" s="9" t="s">
        <v>34</v>
      </c>
      <c r="D228" s="10" t="s">
        <v>35</v>
      </c>
      <c r="E228" s="9"/>
      <c r="F228" s="12" t="s">
        <v>1177</v>
      </c>
      <c r="G228" s="12"/>
      <c r="H228" s="12"/>
      <c r="I228" s="16"/>
      <c r="J228" s="9" t="s">
        <v>155</v>
      </c>
      <c r="K228" s="8" t="s">
        <v>1173</v>
      </c>
      <c r="L228" s="12" t="s">
        <v>1174</v>
      </c>
      <c r="M228" s="9" t="s">
        <v>41</v>
      </c>
      <c r="N228" s="39" t="s">
        <v>1178</v>
      </c>
      <c r="O228" s="40" t="s">
        <v>1178</v>
      </c>
      <c r="P228" s="23"/>
      <c r="Q228" s="16"/>
      <c r="R228" s="21"/>
      <c r="S228" s="21"/>
      <c r="T228" s="21"/>
      <c r="U228" s="23"/>
      <c r="V228" s="23"/>
      <c r="W228" s="21"/>
      <c r="X228" s="24"/>
      <c r="Y228" s="9" t="s">
        <v>44</v>
      </c>
      <c r="Z228" s="13" t="str">
        <f t="shared" si="1"/>
        <v>{"id":"M4-NyO-24a-I-2-BR","stimulus":"&lt;p&gt;Arraste a forma como é lida essas frações.&lt;/p&gt;","hint":"&lt;p&gt;Para ler uma fração, comece com o numerador e depois o denominador. Por exemplo, &lt;span class=\"fr-math-v2 fr-draggable\" contenteditable=\"false\" data-original-math=\"\\(\\frac{3}{5}\\)\" draggable=\"true\"&gt;\\(\\frac{3}{5}\\)&lt;/span&gt; se lê &lt;i&gt;três quintos.&lt;/i&gt;&lt;/p&gt;","feedback":"&lt;p&gt;Para ler uma fração, comece com o numerador e depois o denominador. Por exemplo, &lt;span class=\"fr-math-v2 fr-draggable\" contenteditable=\"false\" data-original-math=\"\\(\\frac{3}{5}\\)\" draggable=\"true\"&gt;\\(\\frac{3}{5}\\)&lt;/span&gt; se lê &lt;i&gt;três quintos.&lt;/i&gt;&lt;/p&gt;","seed":{"parameters":[{"name":"Q1","label":null,"min":2,"max":9,"step":1},{"name":"Q2","label":null,"min":2,"max":9,"step":1},{"name":"Q3","label":null,"min":2,"max":9,"step":1}],"calculated":[{"name":"T1","label":"{{function}}","function":"Lemonlib.numToWords({{Q1}}, 'pt')","temp":true},{"name":"T2","label":"{{function}}","function":"Lemonlib.numToWords({{Q2}}, 'pt')","temp":true},{"name":"T3","label":"{{function}}","function":"Lemonlib.numToWords({{Q3}}, 'pt')","temp":true},{"name":"A1","label":"&lt;span class=\"fr-math-v2 fr-draggable\" contenteditable=\"false\" data-original-math=\"\\(\\frac{{{Q1}}}{3}\\)\" draggable=\"true\"&gt;\\(\\frac{{{Q1}}}{3}\\)&lt;/span&gt;","function":"{{T1}} terços"},{"name":"A2","label":"&lt;span class=\"fr-math-v2 fr-draggable\" contenteditable=\"false\" data-original-math=\"\\(\\frac{{{Q2}}}{8}\\)\" draggable=\"true\"&gt;\\(\\frac{{{Q2}}}{8}\\)&lt;/span&gt;","function":"{{T2}} oitavos"},{"name":"A3","label":"&lt;span class=\"fr-math-v2 fr-draggable\" contenteditable=\"false\" data-original-math=\"\\(\\frac{{{Q3}}}{12}\\)\" draggable=\"true\"&gt;\\(\\frac{{{Q3}}}{12}\\)&lt;/span&gt;","function":"{{T3}} doze avos"}],"uniques":true},"algorithm":{"name":"linkOperationResult","params":{"invert":true},"template":"Match list"}}</v>
      </c>
      <c r="AA228" s="11" t="s">
        <v>1179</v>
      </c>
      <c r="AB228" s="14" t="str">
        <f t="shared" si="2"/>
        <v>M4-NyO-24a-I-2</v>
      </c>
      <c r="AC228" s="14" t="str">
        <f t="shared" si="3"/>
        <v>M4-NyO-24a-I-2-BR</v>
      </c>
      <c r="AD228" s="7" t="s">
        <v>261</v>
      </c>
      <c r="AE228" s="16"/>
      <c r="AF228" s="16" t="s">
        <v>46</v>
      </c>
      <c r="AG228" s="7" t="s">
        <v>47</v>
      </c>
    </row>
    <row r="229" ht="75.0" customHeight="1">
      <c r="A229" s="9" t="s">
        <v>1170</v>
      </c>
      <c r="B229" s="12" t="s">
        <v>1171</v>
      </c>
      <c r="C229" s="9" t="s">
        <v>48</v>
      </c>
      <c r="D229" s="10" t="s">
        <v>35</v>
      </c>
      <c r="E229" s="9"/>
      <c r="F229" s="12" t="s">
        <v>1180</v>
      </c>
      <c r="G229" s="12" t="s">
        <v>1181</v>
      </c>
      <c r="H229" s="12"/>
      <c r="I229" s="16"/>
      <c r="J229" s="9" t="s">
        <v>51</v>
      </c>
      <c r="K229" s="12" t="s">
        <v>1182</v>
      </c>
      <c r="L229" s="12" t="s">
        <v>1183</v>
      </c>
      <c r="M229" s="9" t="s">
        <v>41</v>
      </c>
      <c r="N229" s="39" t="s">
        <v>1184</v>
      </c>
      <c r="O229" s="40" t="s">
        <v>1184</v>
      </c>
      <c r="P229" s="23"/>
      <c r="Q229" s="16"/>
      <c r="R229" s="23"/>
      <c r="S229" s="23"/>
      <c r="T229" s="23"/>
      <c r="U229" s="23"/>
      <c r="V229" s="23"/>
      <c r="W229" s="23"/>
      <c r="X229" s="24"/>
      <c r="Y229" s="9" t="s">
        <v>44</v>
      </c>
      <c r="Z229" s="13" t="str">
        <f t="shared" si="1"/>
        <v>{"id":"M4-NyO-24a-E-1-BR","stimulus":"&lt;p&gt;Escreva por extenso a fração &lt;span class=\"fr-math-v2 fr-draggable\" contenteditable=\"false\" data-original-math=\"\\(\\frac{{{Q1}}}{5}\\)\" draggable=\"true\"&gt;\\(\\frac{{{Q1}}}{5}\\)&lt;/span&gt;.&lt;/p&gt;","template":"&lt;p&gt;A fração é escrita como {{response}}.&lt;/p&gt;","hint":"&lt;p&gt;Para ler uma fração, comece com o numerador e depois o denominador. Por exemplo, &lt;span class=\"fr-math-v2 fr-draggable\" contenteditable=\"false\" data-original-math=\"\\(\\frac{7}{11}\\)\" draggable=\"true\"&gt;\\(\\frac{7}{11}\\)&lt;/span&gt; se lê &lt;i&gt;sete onze avos.&lt;/i&gt;&lt;/p&gt;","feedback":"&lt;p&gt;Para ler uma fração, comece com o numerador e depois o denominador. Por exemplo, &lt;span class=\"fr-math-v2 fr-draggable\" contenteditable=\"false\" data-original-math=\"\\(\\frac{7}{11}\\)\" draggable=\"true\"&gt;\\(\\frac{7}{11}\\)&lt;/span&gt; se lê &lt;i&gt;sete onze avos.&lt;/i&gt;&lt;/p&gt;","seed":{"parameters":[{"name":"Q1","label":null,"min":2,"max":9,"step":1}],"calculated":[{"name":"T1","label":"{{function}}","function":"Lemonlib.numToWords({{Q1}}, 'pt')","temp":true},{"name":"A1","label":"{{function}}","function":"{{T1}} quintos"}],"uniques":true},"algorithm":{"name":"calculateOperation","template":"Cloze with text"}}</v>
      </c>
      <c r="AA229" s="12" t="s">
        <v>1185</v>
      </c>
      <c r="AB229" s="14" t="str">
        <f t="shared" si="2"/>
        <v>M4-NyO-24a-E-1</v>
      </c>
      <c r="AC229" s="14" t="str">
        <f t="shared" si="3"/>
        <v>M4-NyO-24a-E-1-BR</v>
      </c>
      <c r="AD229" s="7" t="s">
        <v>261</v>
      </c>
      <c r="AE229" s="16"/>
      <c r="AF229" s="16" t="s">
        <v>46</v>
      </c>
      <c r="AG229" s="7" t="s">
        <v>47</v>
      </c>
    </row>
    <row r="230" ht="75.0" customHeight="1">
      <c r="A230" s="9" t="s">
        <v>1170</v>
      </c>
      <c r="B230" s="12" t="s">
        <v>1171</v>
      </c>
      <c r="C230" s="9" t="s">
        <v>48</v>
      </c>
      <c r="D230" s="10" t="s">
        <v>35</v>
      </c>
      <c r="E230" s="9"/>
      <c r="F230" s="11" t="s">
        <v>1186</v>
      </c>
      <c r="G230" s="12" t="s">
        <v>1181</v>
      </c>
      <c r="H230" s="12"/>
      <c r="I230" s="16"/>
      <c r="J230" s="9" t="s">
        <v>51</v>
      </c>
      <c r="K230" s="12" t="s">
        <v>1182</v>
      </c>
      <c r="L230" s="8" t="s">
        <v>1187</v>
      </c>
      <c r="M230" s="9" t="s">
        <v>41</v>
      </c>
      <c r="N230" s="39" t="s">
        <v>1188</v>
      </c>
      <c r="O230" s="40" t="s">
        <v>1188</v>
      </c>
      <c r="P230" s="23"/>
      <c r="Q230" s="16"/>
      <c r="R230" s="23"/>
      <c r="S230" s="23"/>
      <c r="T230" s="23"/>
      <c r="U230" s="23"/>
      <c r="V230" s="23"/>
      <c r="W230" s="23"/>
      <c r="X230" s="16"/>
      <c r="Y230" s="9" t="s">
        <v>44</v>
      </c>
      <c r="Z230" s="13" t="str">
        <f t="shared" si="1"/>
        <v>{"id":"M4-NyO-24a-E-2-BR","stimulus":"&lt;p&gt;Escreva por extenso a fração &lt;span class=\"fr-math-v2 fr-draggable\" contenteditable=\"false\" data-original-math=\"\\(\\frac{{{Q1}}}{8}\\)\" draggable=\"true\"&gt;\\(\\frac{{{Q1}}}{8}\\)&lt;/span&gt;.&lt;/p&gt;","template":"&lt;p&gt;A fração é escrita como {{response}}.&lt;/p&gt;","hint":"&lt;p&gt;Para ler uma fração, comece com o numerador e depois o denominador. Por exemplo, &lt;span class=\"fr-math-v2 fr-draggable\" contenteditable=\"false\" data-original-math=\"\\(\\frac{1}{8}\\)\" draggable=\"true\"&gt;\\(\\frac{1}{8}\\)&lt;/span&gt; se lê &lt;i&gt;um oitavo.&lt;/i&gt;&lt;/p&gt;","feedback":"&lt;p&gt;Para ler uma fração, comece com o numerador e depois o denominador. Por exemplo, &lt;span class=\"fr-math-v2 fr-draggable\" contenteditable=\"false\" data-original-math=\"\\(\\frac{1}{8}\\)\" draggable=\"true\"&gt;\\(\\frac{1}{8}\\)&lt;/span&gt; se lê &lt;i&gt;um oitavo.&lt;/i&gt;&lt;/p&gt;","seed":{"parameters":[{"name":"Q1","label":null,"min":2,"max":9,"step":1}],"calculated":[{"name":"T1","label":"{{function}}","function":"Lemonlib.numToWords({{Q1}}, 'pt')","temp":true},{"name":"A1","label":"{{function}}","function":"{{T1}} oitavos"}],"uniques":true},"algorithm":{"name":"calculateOperation","template":"Cloze with text"}}</v>
      </c>
      <c r="AA230" s="12" t="s">
        <v>1189</v>
      </c>
      <c r="AB230" s="14" t="str">
        <f t="shared" si="2"/>
        <v>M4-NyO-24a-E-2</v>
      </c>
      <c r="AC230" s="14" t="str">
        <f t="shared" si="3"/>
        <v>M4-NyO-24a-E-2-BR</v>
      </c>
      <c r="AD230" s="7" t="s">
        <v>261</v>
      </c>
      <c r="AE230" s="16"/>
      <c r="AF230" s="16" t="s">
        <v>46</v>
      </c>
      <c r="AG230" s="7" t="s">
        <v>47</v>
      </c>
    </row>
    <row r="231" ht="75.0" customHeight="1">
      <c r="A231" s="9" t="s">
        <v>1170</v>
      </c>
      <c r="B231" s="12" t="s">
        <v>1171</v>
      </c>
      <c r="C231" s="9" t="s">
        <v>48</v>
      </c>
      <c r="D231" s="10" t="s">
        <v>35</v>
      </c>
      <c r="E231" s="9"/>
      <c r="F231" s="11" t="s">
        <v>1190</v>
      </c>
      <c r="G231" s="12" t="s">
        <v>1181</v>
      </c>
      <c r="H231" s="12"/>
      <c r="I231" s="16"/>
      <c r="J231" s="9" t="s">
        <v>51</v>
      </c>
      <c r="K231" s="12" t="s">
        <v>1182</v>
      </c>
      <c r="L231" s="8" t="s">
        <v>1191</v>
      </c>
      <c r="M231" s="9" t="s">
        <v>41</v>
      </c>
      <c r="N231" s="39" t="s">
        <v>1192</v>
      </c>
      <c r="O231" s="40" t="s">
        <v>1192</v>
      </c>
      <c r="P231" s="23"/>
      <c r="Q231" s="16"/>
      <c r="R231" s="23"/>
      <c r="S231" s="23"/>
      <c r="T231" s="23"/>
      <c r="U231" s="23"/>
      <c r="V231" s="23"/>
      <c r="W231" s="23"/>
      <c r="X231" s="16"/>
      <c r="Y231" s="9" t="s">
        <v>44</v>
      </c>
      <c r="Z231" s="13" t="str">
        <f t="shared" si="1"/>
        <v>{"id":"M4-NyO-24a-E-3-BR","stimulus":"&lt;p&gt;Escreva por extenso a fração &lt;span class=\"fr-math-v2 fr-draggable\" contenteditable=\"false\" data-original-math=\"\\(\\frac{{{Q1}}}{12}\\)\" draggable=\"true\"&gt;\\(\\frac{{{Q1}}}{12}\\)&lt;/span&gt;.&lt;/p&gt;","template":"&lt;p&gt;A fração é escrita como {{response}}.&lt;/p&gt;","hint":"&lt;p&gt;Para ler uma fração, comece com o numerador e depois o denominador. Por exemplo, &lt;span class=\"fr-math-v2 fr-draggable\" contenteditable=\"false\" data-original-math=\"\\(\\frac{2}{5}\\)\" draggable=\"true\"&gt;\\(\\frac{2}{5}\\)&lt;/span&gt; se lê &lt;i&gt;dois quintos.&lt;/i&gt;&lt;/p&gt;","feedback":"&lt;p&gt;Para ler uma fração, comece com o numerador e depois o denominador. Por exemplo, &lt;span class=\"fr-math-v2 fr-draggable\" contenteditable=\"false\" data-original-math=\"\\(\\frac{2}{5}\\)\" draggable=\"true\"&gt;\\(\\frac{2}{5}\\)&lt;/span&gt; se lê &lt;i&gt;dois quintos.&lt;/i&gt;&lt;/p&gt;","seed":{"parameters":[{"name":"Q1","label":null,"min":2,"max":9,"step":1}],"calculated":[{"name":"T1","label":"{{function}}","function":"Lemonlib.numToWords({{Q1}}, 'pt')","temp":true},{"name":"A1","label":"{{function}}","function":"{{T1}} doze avos"}],"uniques":true},"algorithm":{"name":"calculateOperation","template":"Cloze with text"}}</v>
      </c>
      <c r="AA231" s="12" t="s">
        <v>1193</v>
      </c>
      <c r="AB231" s="14" t="str">
        <f t="shared" si="2"/>
        <v>M4-NyO-24a-E-3</v>
      </c>
      <c r="AC231" s="14" t="str">
        <f t="shared" si="3"/>
        <v>M4-NyO-24a-E-3-BR</v>
      </c>
      <c r="AD231" s="7" t="s">
        <v>261</v>
      </c>
      <c r="AE231" s="16"/>
      <c r="AF231" s="16" t="s">
        <v>46</v>
      </c>
      <c r="AG231" s="7" t="s">
        <v>47</v>
      </c>
    </row>
    <row r="232" ht="75.0" customHeight="1">
      <c r="A232" s="9" t="s">
        <v>1170</v>
      </c>
      <c r="B232" s="12" t="s">
        <v>1171</v>
      </c>
      <c r="C232" s="9" t="s">
        <v>67</v>
      </c>
      <c r="D232" s="10" t="s">
        <v>35</v>
      </c>
      <c r="E232" s="9"/>
      <c r="F232" s="12" t="s">
        <v>1194</v>
      </c>
      <c r="G232" s="12" t="s">
        <v>1195</v>
      </c>
      <c r="H232" s="12"/>
      <c r="I232" s="16"/>
      <c r="J232" s="9" t="s">
        <v>51</v>
      </c>
      <c r="K232" s="12" t="s">
        <v>1196</v>
      </c>
      <c r="L232" s="8" t="s">
        <v>1187</v>
      </c>
      <c r="M232" s="9" t="s">
        <v>41</v>
      </c>
      <c r="N232" s="39" t="s">
        <v>1197</v>
      </c>
      <c r="O232" s="40" t="s">
        <v>1197</v>
      </c>
      <c r="P232" s="23"/>
      <c r="Q232" s="16"/>
      <c r="R232" s="23"/>
      <c r="S232" s="23"/>
      <c r="T232" s="23"/>
      <c r="U232" s="23"/>
      <c r="V232" s="23"/>
      <c r="W232" s="23"/>
      <c r="X232" s="16"/>
      <c r="Y232" s="9" t="s">
        <v>44</v>
      </c>
      <c r="Z232" s="13" t="str">
        <f t="shared" si="1"/>
        <v>{"id":"M4-NyO-24a-A-1-BR","stimulus":"&lt;p&gt;Pedro comeu &lt;span class=\"fr-math-v2 fr-draggable\" contenteditable=\"false\" data-original-math=\"\\(\\frac{{{Q1}}}{8}\\)\" draggable=\"true\"&gt;\\(\\frac{{{Q1}}}{8}\\)&lt;/span&gt; de uma torta. Escreva esta fração por extenso.&lt;/p&gt;","template":"&lt;p&gt;Pedro comeu {{response}} da torta.&lt;/p&gt;","hint":"&lt;p&gt;Para ler uma fração, comece com o numerador e depois o denominador. Por exemplo, &lt;span class=\"fr-math-v2 fr-draggable\" contenteditable=\"false\" data-original-math=\"\\(\\frac{2}{9}\\)\" draggable=\"true\"&gt;\\(\\frac{2}{9}\\)&lt;/span&gt; se lê &lt;i&gt;dois nonos.&lt;/i&gt;&lt;/p&gt;","feedback":"&lt;p&gt;Para ler uma fração, comece com o numerador e depois o denominador. Por exemplo, &lt;span class=\"fr-math-v2 fr-draggable\" contenteditable=\"false\" data-original-math=\"\\(\\frac{2}{5}\\)\" draggable=\"true\"&gt;\\(\\frac{2}{5}\\)&lt;/span&gt; se lê &lt;i&gt;dois quintos.&lt;/i&gt;&lt;/p&gt;","seed":{"parameters":[{"name":"Q1","label":null,"min":2,"max":7,"step":1}],"calculated":[{"name":"T1","label":"{{function}}","function":"Lemonlib.numToWords({{Q1}}, 'pt')","temp":true},{"name":"A1","label":"{{function}}","function":"{{T1}} oitavos"}],"uniques":true},"algorithm":{"name":"calculateOperation","template":"Cloze with text"}}</v>
      </c>
      <c r="AA232" s="12" t="s">
        <v>1198</v>
      </c>
      <c r="AB232" s="14" t="str">
        <f t="shared" si="2"/>
        <v>M4-NyO-24a-A-1</v>
      </c>
      <c r="AC232" s="14" t="str">
        <f t="shared" si="3"/>
        <v>M4-NyO-24a-A-1-BR</v>
      </c>
      <c r="AD232" s="7" t="s">
        <v>261</v>
      </c>
      <c r="AE232" s="16"/>
      <c r="AF232" s="16" t="s">
        <v>46</v>
      </c>
      <c r="AG232" s="7" t="s">
        <v>47</v>
      </c>
    </row>
    <row r="233" ht="75.0" customHeight="1">
      <c r="A233" s="9" t="s">
        <v>1170</v>
      </c>
      <c r="B233" s="12" t="s">
        <v>1171</v>
      </c>
      <c r="C233" s="9" t="s">
        <v>67</v>
      </c>
      <c r="D233" s="10" t="s">
        <v>35</v>
      </c>
      <c r="E233" s="9"/>
      <c r="F233" s="11" t="s">
        <v>1199</v>
      </c>
      <c r="G233" s="11" t="s">
        <v>1200</v>
      </c>
      <c r="H233" s="12"/>
      <c r="I233" s="16"/>
      <c r="J233" s="9" t="s">
        <v>51</v>
      </c>
      <c r="K233" s="12" t="s">
        <v>1201</v>
      </c>
      <c r="L233" s="8" t="s">
        <v>1191</v>
      </c>
      <c r="M233" s="9" t="s">
        <v>41</v>
      </c>
      <c r="N233" s="39" t="s">
        <v>1202</v>
      </c>
      <c r="O233" s="40" t="s">
        <v>1202</v>
      </c>
      <c r="P233" s="23"/>
      <c r="Q233" s="16"/>
      <c r="R233" s="23"/>
      <c r="S233" s="23"/>
      <c r="T233" s="23"/>
      <c r="U233" s="23"/>
      <c r="V233" s="23"/>
      <c r="W233" s="23"/>
      <c r="X233" s="16"/>
      <c r="Y233" s="9" t="s">
        <v>44</v>
      </c>
      <c r="Z233" s="13" t="str">
        <f t="shared" si="1"/>
        <v>{"id":"M4-NyO-24a-A-2-BR","stimulus":"&lt;p&gt;Foram pintados &lt;span class=\"fr-math-v2 fr-draggable\" contenteditable=\"false\" data-original-math=\"\\(\\frac{{{Q1}}}{12}\\)\" draggable=\"true\"&gt;\\(\\frac{{{Q1}}}{12}\\)&lt;/span&gt; de uma parede. Escreva esta fração por extenso.&lt;/p&gt;","template":"&lt;p&gt;Foram pintados {{response}} da parede.&lt;/p&gt;","hint":"&lt;p&gt;Para ler uma fração, comece com o numerador e depois o denominador. Por exemplo, &lt;span class=\"fr-math-v2 fr-draggable\" contenteditable=\"false\" data-original-math=\"\\(\\frac{3}{7}\\)\" draggable=\"true\"&gt;\\(\\frac{3}{7}\\)&lt;/span&gt; se lê &lt;i&gt;três sétimos.&lt;/i&gt;&lt;/p&gt;","feedback":"&lt;p&gt;Para ler uma fração, comece com o numerador e depois o denominador. Por exemplo, &lt;span class=\"fr-math-v2 fr-draggable\" contenteditable=\"false\" data-original-math=\"\\(\\frac{3}{7}\\)\" draggable=\"true\"&gt;\\(\\frac{3}{7}\\)&lt;/span&gt; se lê &lt;i&gt;três sétimos.&lt;/i&gt;&lt;/p&gt;","seed":{"parameters":[{"name":"Q1","label":null,"min":2,"max":11,"step":1}],"calculated":[{"name":"T1","label":"{{function}}","function":"Lemonlib.numToWords({{Q1}}, 'pt')","temp":true},{"name":"A1","label":"{{function}}","function":"{{T1}} doze avos"}],"uniques":true},"algorithm":{"name":"calculateOperation","template":"Cloze with text"}}</v>
      </c>
      <c r="AA233" s="12" t="s">
        <v>1203</v>
      </c>
      <c r="AB233" s="14" t="str">
        <f t="shared" si="2"/>
        <v>M4-NyO-24a-A-2</v>
      </c>
      <c r="AC233" s="14" t="str">
        <f t="shared" si="3"/>
        <v>M4-NyO-24a-A-2-BR</v>
      </c>
      <c r="AD233" s="7" t="s">
        <v>261</v>
      </c>
      <c r="AE233" s="16"/>
      <c r="AF233" s="16" t="s">
        <v>46</v>
      </c>
      <c r="AG233" s="7" t="s">
        <v>47</v>
      </c>
    </row>
    <row r="234" ht="75.0" customHeight="1">
      <c r="A234" s="9" t="s">
        <v>1170</v>
      </c>
      <c r="B234" s="12" t="s">
        <v>1171</v>
      </c>
      <c r="C234" s="9" t="s">
        <v>67</v>
      </c>
      <c r="D234" s="10" t="s">
        <v>35</v>
      </c>
      <c r="E234" s="9"/>
      <c r="F234" s="12" t="s">
        <v>1204</v>
      </c>
      <c r="G234" s="12" t="s">
        <v>1205</v>
      </c>
      <c r="H234" s="12"/>
      <c r="I234" s="16"/>
      <c r="J234" s="9" t="s">
        <v>51</v>
      </c>
      <c r="K234" s="12" t="s">
        <v>1196</v>
      </c>
      <c r="L234" s="8" t="s">
        <v>1187</v>
      </c>
      <c r="M234" s="9" t="s">
        <v>41</v>
      </c>
      <c r="N234" s="41" t="s">
        <v>1188</v>
      </c>
      <c r="O234" s="41" t="s">
        <v>1188</v>
      </c>
      <c r="P234" s="23"/>
      <c r="Q234" s="16"/>
      <c r="R234" s="23"/>
      <c r="S234" s="23"/>
      <c r="T234" s="23"/>
      <c r="U234" s="23"/>
      <c r="V234" s="23"/>
      <c r="W234" s="23"/>
      <c r="X234" s="16"/>
      <c r="Y234" s="9" t="s">
        <v>44</v>
      </c>
      <c r="Z234" s="13" t="str">
        <f t="shared" si="1"/>
        <v>{"id":"M4-NyO-24a-A-3-BR","stimulus":"&lt;p&gt;Javier levou &lt;span class=\"fr-math-v2 fr-draggable\" contenteditable=\"false\" data-original-math=\"\\(\\frac{{{Q1}}}{8}\\)\" draggable=\"true\"&gt;\\(\\frac{{{Q1}}}{8}\\)&lt;/span&gt; de uma hora para fazer os exercícios de uma lista. Escreva esta fração por extenso.&lt;/p&gt;","template":"&lt;p&gt;Javier levou {{response}} de uma hora.&lt;/p&gt;","hint":"&lt;p&gt;Para ler uma fração, comece com o numerador e depois o denominador. Por exemplo, &lt;span class=\"fr-math-v2 fr-draggable\" contenteditable=\"false\" data-original-math=\"\\(\\frac{1}{8}\\)\" draggable=\"true\"&gt;\\(\\frac{1}{8}\\)&lt;/span&gt; se lê &lt;i&gt;um oitavo.&lt;/i&gt;&lt;/p&gt;","feedback":"&lt;p&gt;Para ler uma fração, comece com o numerador e depois o denominador. Por exemplo, &lt;span class=\"fr-math-v2 fr-draggable\" contenteditable=\"false\" data-original-math=\"\\(\\frac{1}{8}\\)\" draggable=\"true\"&gt;\\(\\frac{1}{8}\\)&lt;/span&gt; se lê &lt;i&gt;um oitavo.&lt;/i&gt;&lt;/p&gt;","seed":{"parameters":[{"name":"Q1","label":null,"min":2,"max":7,"step":1}],"calculated":[{"name":"T1","label":"{{function}}","function":"Lemonlib.numToWords({{Q1}}, 'pt')","temp":true},{"name":"A1","label":"{{function}}","function":"{{T1}} oitavos"}],"uniques":true},"algorithm":{"name":"calculateOperation","template":"Cloze with text"}}</v>
      </c>
      <c r="AA234" s="12" t="s">
        <v>1206</v>
      </c>
      <c r="AB234" s="14" t="str">
        <f t="shared" si="2"/>
        <v>M4-NyO-24a-A-3</v>
      </c>
      <c r="AC234" s="14" t="str">
        <f t="shared" si="3"/>
        <v>M4-NyO-24a-A-3-BR</v>
      </c>
      <c r="AD234" s="7" t="s">
        <v>261</v>
      </c>
      <c r="AE234" s="16"/>
      <c r="AF234" s="16" t="s">
        <v>46</v>
      </c>
      <c r="AG234" s="7" t="s">
        <v>47</v>
      </c>
    </row>
    <row r="235" ht="75.0" customHeight="1">
      <c r="A235" s="9" t="s">
        <v>1170</v>
      </c>
      <c r="B235" s="12" t="s">
        <v>1171</v>
      </c>
      <c r="C235" s="9" t="s">
        <v>67</v>
      </c>
      <c r="D235" s="10" t="s">
        <v>35</v>
      </c>
      <c r="E235" s="9"/>
      <c r="F235" s="11" t="s">
        <v>1207</v>
      </c>
      <c r="G235" s="11" t="s">
        <v>1208</v>
      </c>
      <c r="H235" s="12"/>
      <c r="I235" s="16"/>
      <c r="J235" s="9" t="s">
        <v>51</v>
      </c>
      <c r="K235" s="12" t="s">
        <v>1209</v>
      </c>
      <c r="L235" s="8" t="s">
        <v>1210</v>
      </c>
      <c r="M235" s="9" t="s">
        <v>41</v>
      </c>
      <c r="N235" s="39" t="s">
        <v>1211</v>
      </c>
      <c r="O235" s="40" t="s">
        <v>1211</v>
      </c>
      <c r="P235" s="23"/>
      <c r="Q235" s="16"/>
      <c r="R235" s="23"/>
      <c r="S235" s="23"/>
      <c r="T235" s="23"/>
      <c r="U235" s="23"/>
      <c r="V235" s="23"/>
      <c r="W235" s="23"/>
      <c r="X235" s="16"/>
      <c r="Y235" s="9" t="s">
        <v>44</v>
      </c>
      <c r="Z235" s="13" t="str">
        <f t="shared" si="1"/>
        <v>{"id":"M4-NyO-24a-A-4-BR","stimulus":"&lt;p&gt;Pérola gastou &lt;span class=\"fr-math-v2 fr-draggable\" contenteditable=\"false\" data-original-math=\"\\(\\frac{{{Q1}}}{7}\\)\" draggable=\"true\"&gt;\\(\\frac{{{Q1}}}{7}\\)&lt;/span&gt; do pacote de internet do celular dela. Escreva esta fração por extenso.&lt;/p&gt;","template":"&lt;p&gt;Pérola gastou {{response}} do pacote de internet.&lt;/p&gt;","hint":"&lt;p&gt;Para ler uma fração, comece com o numerador e depois o denominador. Por exemplo, &lt;span class=\"fr-math-v2 fr-draggable\" contenteditable=\"false\" data-original-math=\"\\(\\frac{4}{5}\\)\" draggable=\"true\"&gt;\\(\\frac{4}{5}\\)&lt;/span&gt; se lê &lt;i&gt;quatro quintos.&lt;/i&gt;&lt;/p&gt;","feedback":"&lt;p&gt;Para ler uma fração, comece com o numerador e depois o denominador. Por exemplo, &lt;span class=\"fr-math-v2 fr-draggable\" contenteditable=\"false\" data-original-math=\"\\(\\frac{4}{5}\\)\" draggable=\"true\"&gt;\\(\\frac{4}{5}\\)&lt;/span&gt; se lê &lt;i&gt;quatro quintos.&lt;/i&gt;&lt;/p&gt;","seed":{"parameters":[{"name":"Q1","label":null,"min":2,"max":6,"step":1}],"calculated":[{"name":"T1","label":"{{function}}","function":"Lemonlib.numToWords({{Q1}}, 'pt')","temp":true},{"name":"A1","label":"{{function}}","function":"{{T1}} sétimos"}],"uniques":true},"algorithm":{"name":"calculateOperation","template":"Cloze with text"}}</v>
      </c>
      <c r="AA235" s="12" t="s">
        <v>1212</v>
      </c>
      <c r="AB235" s="14" t="str">
        <f t="shared" si="2"/>
        <v>M4-NyO-24a-A-4</v>
      </c>
      <c r="AC235" s="14" t="str">
        <f t="shared" si="3"/>
        <v>M4-NyO-24a-A-4-BR</v>
      </c>
      <c r="AD235" s="7" t="s">
        <v>261</v>
      </c>
      <c r="AE235" s="16"/>
      <c r="AF235" s="16" t="s">
        <v>46</v>
      </c>
      <c r="AG235" s="7" t="s">
        <v>47</v>
      </c>
    </row>
    <row r="236" ht="75.0" customHeight="1">
      <c r="A236" s="9" t="s">
        <v>1170</v>
      </c>
      <c r="B236" s="12" t="s">
        <v>1171</v>
      </c>
      <c r="C236" s="9" t="s">
        <v>67</v>
      </c>
      <c r="D236" s="10" t="s">
        <v>35</v>
      </c>
      <c r="E236" s="9"/>
      <c r="F236" s="11" t="s">
        <v>1213</v>
      </c>
      <c r="G236" s="12" t="s">
        <v>1214</v>
      </c>
      <c r="H236" s="12"/>
      <c r="I236" s="16"/>
      <c r="J236" s="9" t="s">
        <v>51</v>
      </c>
      <c r="K236" s="12" t="s">
        <v>1215</v>
      </c>
      <c r="L236" s="8" t="s">
        <v>1183</v>
      </c>
      <c r="M236" s="9" t="s">
        <v>41</v>
      </c>
      <c r="N236" s="39" t="s">
        <v>1216</v>
      </c>
      <c r="O236" s="39" t="s">
        <v>1216</v>
      </c>
      <c r="P236" s="23"/>
      <c r="Q236" s="16"/>
      <c r="R236" s="23"/>
      <c r="S236" s="23"/>
      <c r="T236" s="23"/>
      <c r="U236" s="23"/>
      <c r="V236" s="23"/>
      <c r="W236" s="23"/>
      <c r="X236" s="16"/>
      <c r="Y236" s="9" t="s">
        <v>44</v>
      </c>
      <c r="Z236" s="13" t="str">
        <f t="shared" si="1"/>
        <v>{"id":"M4-NyO-24a-A-5-BR","stimulus":"&lt;p&gt;Um incêndio destruiu &lt;span class=\"fr-math-v2 fr-draggable\" contenteditable=\"false\" data-original-math=\"\\(\\frac{{{Q1}}}{5}\\)\" draggable=\"true\"&gt;\\(\\frac{{{Q1}}}{5}\\)&lt;/span&gt; de uma floresta no Pantanal. Escreva esta fração por extenso.&lt;/p&gt;","template":"&lt;p&gt;O incêndio destruiu {{response}} da floresta.&lt;/p&gt;","hint":"&lt;p&gt;Para ler uma fração, comece com o numerador e depois o denominador. Por exemplo, &lt;span class=\"fr-math-v2 fr-draggable\" contenteditable=\"false\" data-original-math=\"\\(\\frac{2}{3}\\)\" draggable=\"true\"&gt;\\(\\frac{2}{3}\\)&lt;/span&gt; se lê &lt;i&gt;dois terços.&lt;/i&gt;&lt;/p&gt;","feedback":"&lt;p&gt;Para ler uma fração, comece com o numerador e depois o denominador. Por exemplo, &lt;span class=\"fr-math-v2 fr-draggable\" contenteditable=\"false\" data-original-math=\"\\(\\frac{2}{3}\\)\" draggable=\"true\"&gt;\\(\\frac{2}{3}\\)&lt;/span&gt; se lê &lt;i&gt;dois terços.&lt;/i&gt;&lt;/p&gt;","seed":{"parameters":[{"name":"Q1","label":null,"min":2,"max":4,"step":1}],"calculated":[{"name":"T1","label":"{{function}}","function":"Lemonlib.numToWords({{Q1}}, 'pt')","temp":true},{"name":"A1","label":"{{function}}","function":"{{T1}} quintos"}],"uniques":true},"algorithm":{"name":"calculateOperation","template":"Cloze with text"}}</v>
      </c>
      <c r="AA236" s="12" t="s">
        <v>1217</v>
      </c>
      <c r="AB236" s="14" t="str">
        <f t="shared" si="2"/>
        <v>M4-NyO-24a-A-5</v>
      </c>
      <c r="AC236" s="14" t="str">
        <f t="shared" si="3"/>
        <v>M4-NyO-24a-A-5-BR</v>
      </c>
      <c r="AD236" s="7" t="s">
        <v>261</v>
      </c>
      <c r="AE236" s="16"/>
      <c r="AF236" s="16" t="s">
        <v>46</v>
      </c>
      <c r="AG236" s="7" t="s">
        <v>47</v>
      </c>
    </row>
    <row r="237" ht="75.0" customHeight="1">
      <c r="A237" s="9" t="s">
        <v>1218</v>
      </c>
      <c r="B237" s="12" t="s">
        <v>1219</v>
      </c>
      <c r="C237" s="9" t="s">
        <v>34</v>
      </c>
      <c r="D237" s="10" t="s">
        <v>35</v>
      </c>
      <c r="E237" s="9"/>
      <c r="F237" s="12" t="s">
        <v>1220</v>
      </c>
      <c r="G237" s="12"/>
      <c r="H237" s="12"/>
      <c r="I237" s="16"/>
      <c r="J237" s="9" t="s">
        <v>853</v>
      </c>
      <c r="K237" s="11" t="s">
        <v>1221</v>
      </c>
      <c r="L237" s="8" t="s">
        <v>1222</v>
      </c>
      <c r="M237" s="9" t="s">
        <v>41</v>
      </c>
      <c r="N237" s="39" t="s">
        <v>1223</v>
      </c>
      <c r="O237" s="12" t="s">
        <v>1224</v>
      </c>
      <c r="P237" s="23"/>
      <c r="Q237" s="16"/>
      <c r="R237" s="23"/>
      <c r="S237" s="23"/>
      <c r="T237" s="23"/>
      <c r="U237" s="23"/>
      <c r="V237" s="23"/>
      <c r="W237" s="23"/>
      <c r="X237" s="16"/>
      <c r="Y237" s="9" t="s">
        <v>44</v>
      </c>
      <c r="Z237" s="13" t="str">
        <f t="shared" si="1"/>
        <v>{"id":"M4-NyO-24b-I-1-BR","stimulus":"&lt;p&gt;Marque as frações que estão escritas corretamente.&lt;/p&gt;","hint":"&lt;p&gt;Para ler uma fração, comece com o numerador e depois o denominador. Por exemplo, &lt;span class=\"fr-math-v2 fr-draggable\" contenteditable=\"false\" data-original-math=\"\\(\\frac{3}{5}\\)\" draggable=\"true\"&gt;\\(\\frac{3}{5}\\)&lt;/span&gt; se lê &lt;i&gt;três quintos.&lt;/i&gt;&lt;/p&gt;","feedback":"&lt;p&gt;Para ler uma fração, comece com o numerador e depois o denominador. Por exemplo, &lt;span class=\"fr-math-v2 fr-draggable\" contenteditable=\"false\" data-original-math=\"\\(\\frac{3}{5}\\)\" draggable=\"true\"&gt;\\(\\frac{3}{5}\\)&lt;/span&gt; se lê &lt;i&gt;três quintos.&lt;/i&gt;&lt;/p&gt;","seed":{"parameters":[{"name":"Q1","label":null,"min":2,"max":9,"step":1},{"name":"Q2","label":null,"min":2,"max":9,"step":1},{"name":"Q3","label":null,"min":2,"max":9,"step":1},{"name":"Q4","label":null,"min":2,"max":9,"step":1},{"name":"Q5","label":null,"min":2,"max":9,"step":1},{"name":"Q6","label":null,"min":2,"max":9,"step":1},{"name":"Q7","label":null,"min":2,"max":9,"step":1},{"name":"Q8","label":null,"min":2,"max":9,"step":1}],"calculated":[{"name":"T1","label":"{{function}}","function":"Lemonlib.numToWords({{Q1}}, 'pt')","temp":true},{"name":"T2","label":"{{function}}","function":"Lemonlib.numToWords({{Q2}}, 'pt')","temp":true},{"name":"T3","label":"{{function}}","function":"Lemonlib.numToWords({{Q3}}, 'pt')","temp":true},{"name":"T4","label":"{{function}}","function":"Lemonlib.numToWords({{Q4}}, 'pt')","temp":true},{"name":"T5","label":"{{function}}","function":"Lemonlib.numToWords({{Q5}}, 'pt')","temp":true},{"name":"T6","label":"{{function}}","function":"Lemonlib.numToWords({{Q6}}, 'pt')","temp":true},{"name":"T7","label":"{{function}}","function":"Lemonlib.numToWords({{Q7}}, 'pt')","temp":true},{"name":"T8","label":"{{function}}","function":"Lemonlib.numToWords({{Q8}}, 'pt')","temp":true},{"name":"A1","label":"&lt;span class=\"fr-math-v2 fr-draggable\" contenteditable=\"false\" data-original-math=\"\\(\\frac{{{Q1}}}{2}\\)\" draggable=\"true\"&gt;\\(\\frac{{{Q1}}}{2}\\)&lt;/span&gt; : {{T1}} meios"},{"name":"A2","label":"&lt;span class=\"fr-math-v2 fr-draggable\" contenteditable=\"false\" data-original-math=\"\\(\\frac{{{Q2}}}{7}\\)\" draggable=\"true\"&gt;\\(\\frac{{{Q2}}}{7}\\)&lt;/span&gt;: {{T2}} sétimos"},{"name":"A3","label":"&lt;span class=\"fr-math-v2 fr-draggable\" contenteditable=\"false\" data-original-math=\"\\(\\frac{{{Q3}}}{10}\\)\" draggable=\"true\"&gt;\\(\\frac{{{Q3}}}{10}\\)&lt;/span&gt; : {{T3}} décimos"},{"name":"A4","label":"&lt;span class=\"fr-math-v2 fr-draggable\" contenteditable=\"false\" data-original-math=\"\\(\\frac{{{Q4}}}{11}\\)\" draggable=\"true\"&gt;\\(\\frac{{{Q4}}}{11}\\)&lt;/span&gt; : {{T4}} onze avos"},{"name":"A5","label":"&lt;span class=\"fr-math-v2 fr-draggable\" contenteditable=\"false\" data-original-math=\"\\(\\frac{{{Q5}}}{6}\\)\" draggable=\"true\"&gt;\\(\\frac{{{Q5}}}{6}\\)&lt;/span&gt; : {{T5}} oitavos","incorrect":true,"feedback":"&lt;p&gt;A fração &lt;span class=\"fr-math-v2 fr-draggable\" contenteditable=\"false\" data-original-math=\"\\(\\frac{{{Q5}}}{6}\\)\" draggable=\"true\"&gt;\\(\\frac{{{Q5}}}{6}\\)&lt;/span&gt; se lê &lt;i&gt;{{T5}} sextos.&lt;/i&gt;&lt;/p&gt;"},{"name":"A6","label":"&lt;span class=\"fr-math-v2 fr-draggable\" contenteditable=\"false\" data-original-math=\"\\(\\frac{{{Q6}}}{4}\\)\" draggable=\"true\"&gt;\\(\\frac{{{Q6}}}{4}\\)&lt;/span&gt; : {{T6}} nonos","incorrect":true,"feedback":"&lt;p&gt;A fração &lt;span class=\"fr-math-v2 fr-draggable\" contenteditable=\"false\" data-original-math=\"\\(\\frac{{{Q6}}}{4}\\)\" draggable=\"true\"&gt;\\(\\frac{{{Q6}}}{4}\\)&lt;/span&gt; se lê &lt;i&gt;{{T6}} quartos.&lt;/i&gt;&lt;/p&gt;"},{"name":"A7","label":"&lt;span class=\"fr-math-v2 fr-draggable\" contenteditable=\"false\" data-original-math=\"\\(\\frac{{{Q7}}}{12}\\)\" draggable=\"true\"&gt;\\(\\frac{{{Q7}}}{12}\\)&lt;/span&gt; : {{T7}} onze avos","incorrect":true,"feedback":"&lt;p&gt;A fração &lt;span class=\"fr-math-v2 fr-draggable\" contenteditable=\"false\" data-original-math=\"\\(\\frac{{{Q7}}}{12}\\)\" draggable=\"true\"&gt;\\(\\frac{{{Q7}}}{12}\\)&lt;/span&gt; se lê &lt;i&gt;{{T7}} doze avos.&lt;/i&gt;&lt;/p&gt;"},{"name":"A8","label":"&lt;span class=\"fr-math-v2 fr-draggable\" contenteditable=\"false\" data-original-math=\"\\(\\frac{{{Q8}}}{9}\\)\" draggable=\"true\"&gt;\\(\\frac{{{Q8}}}{9}\\)&lt;/span&gt; : {{T8}} terços","incorrect":true,"feedback":"&lt;p&gt;A fração &lt;span class=\"fr-math-v2 fr-draggable\" contenteditable=\"false\" data-original-math=\"\\(\\frac{{{Q8}}}{9}\\)\" draggable=\"true\"&gt;\\(\\frac{{{Q8}}}{9}\\)&lt;/span&gt; se lê &lt;i&gt;{{T8}} terços.&lt;/i&gt;&lt;/p&gt;"}],"uniques":true},"algorithm":{"name":"trueFalse","template":"Multiple choice – multiple response","params":{"countCorrect":2,"countIncorrect":1,"showCheckIcon":false,
            "columns": 3
        }
    }
}</v>
      </c>
      <c r="AA237" s="11" t="s">
        <v>1225</v>
      </c>
      <c r="AB237" s="14" t="str">
        <f t="shared" si="2"/>
        <v>M4-NyO-24b-I-1</v>
      </c>
      <c r="AC237" s="14" t="str">
        <f t="shared" si="3"/>
        <v>M4-NyO-24b-I-1-BR</v>
      </c>
      <c r="AD237" s="7" t="s">
        <v>261</v>
      </c>
      <c r="AE237" s="16"/>
      <c r="AF237" s="16" t="s">
        <v>46</v>
      </c>
      <c r="AG237" s="7" t="s">
        <v>47</v>
      </c>
    </row>
    <row r="238" ht="75.0" customHeight="1">
      <c r="A238" s="9" t="s">
        <v>1218</v>
      </c>
      <c r="B238" s="12" t="s">
        <v>1219</v>
      </c>
      <c r="C238" s="9" t="s">
        <v>48</v>
      </c>
      <c r="D238" s="10" t="s">
        <v>35</v>
      </c>
      <c r="E238" s="9"/>
      <c r="F238" s="12" t="s">
        <v>1226</v>
      </c>
      <c r="G238" s="12" t="s">
        <v>1227</v>
      </c>
      <c r="H238" s="12"/>
      <c r="I238" s="16"/>
      <c r="J238" s="9" t="s">
        <v>92</v>
      </c>
      <c r="K238" s="12" t="s">
        <v>1228</v>
      </c>
      <c r="L238" s="12" t="s">
        <v>1229</v>
      </c>
      <c r="M238" s="9" t="s">
        <v>41</v>
      </c>
      <c r="N238" s="41" t="s">
        <v>1230</v>
      </c>
      <c r="O238" s="41" t="s">
        <v>1230</v>
      </c>
      <c r="P238" s="21"/>
      <c r="Q238" s="16"/>
      <c r="R238" s="23"/>
      <c r="S238" s="23"/>
      <c r="T238" s="23"/>
      <c r="U238" s="23"/>
      <c r="V238" s="23"/>
      <c r="W238" s="23"/>
      <c r="X238" s="16"/>
      <c r="Y238" s="9" t="s">
        <v>44</v>
      </c>
      <c r="Z238" s="13" t="str">
        <f t="shared" si="1"/>
        <v>{"id":"M4-NyO-24b-E-1-BR","stimulus":"&lt;p&gt;Escreva as seguintes frações.&lt;/p&gt;","template":"&lt;p&gt;{{T1}} meios: {{response}}&lt;/p&gt;&lt;p&gt;{{T2}} doze avos: {{response}}&lt;/p&gt;","hint":"&lt;p&gt;Para escrever uma fração, comece com o numerador e depois o denominador. Por exemplo, três quintos se escreve &lt;span class=\"fr-math-v2 fr-draggable\" contenteditable=\"false\" data-original-math=\"\\(\\frac{3}{5}\\)\" draggable=\"true\"&gt;\\(\\frac{3}{5}\\)&lt;/span&gt;.&lt;/p&gt;","feedback":"&lt;p&gt;Para escrever uma fração, comece com o numerador e depois o denominador. Por exemplo, três quintos se escreve &lt;span class=\"fr-math-v2 fr-draggable\" contenteditable=\"false\" data-original-math=\"\\(\\frac{3}{5}\\)\" draggable=\"true\"&gt;\\(\\frac{3}{5}\\)&lt;/span&gt;.&lt;/p&gt;","seed":{"parameters":[{"name":"Q1","label":null,"min":2,"max":9,"step":1},{"name":"Q2","label":null,"min":2,"max":9,"step":1}],"calculated":[{"name":"T1","label":"{{function}}","function":"Lemonlib.numToWords({{Q1}}, 'pt')","temp":true},{"name":"T2","label":"{{function}}","function":"Lemonlib.numToWords({{Q2}}, 'pt')","temp":true},{"name":"A1","label":"{{function}}","function":"\\frac{{{Q1}}}{2}"},{"name":"A2","label":"{{function}}","function":"\\frac{{{Q2}}}{12}"}],"uniques":true},"algorithm":{"name":"calculateOperation","params":{"method":"equivLiteral","keyboard":"INTERMEDIATE"}}}</v>
      </c>
      <c r="AA238" s="12" t="s">
        <v>1231</v>
      </c>
      <c r="AB238" s="14" t="str">
        <f t="shared" si="2"/>
        <v>M4-NyO-24b-E-1</v>
      </c>
      <c r="AC238" s="14" t="str">
        <f t="shared" si="3"/>
        <v>M4-NyO-24b-E-1-BR</v>
      </c>
      <c r="AD238" s="7" t="s">
        <v>261</v>
      </c>
      <c r="AE238" s="16"/>
      <c r="AF238" s="16" t="s">
        <v>46</v>
      </c>
      <c r="AG238" s="7" t="s">
        <v>47</v>
      </c>
    </row>
    <row r="239" ht="75.0" customHeight="1">
      <c r="A239" s="9" t="s">
        <v>1218</v>
      </c>
      <c r="B239" s="12" t="s">
        <v>1219</v>
      </c>
      <c r="C239" s="9" t="s">
        <v>48</v>
      </c>
      <c r="D239" s="10" t="s">
        <v>35</v>
      </c>
      <c r="E239" s="9"/>
      <c r="F239" s="12" t="s">
        <v>1226</v>
      </c>
      <c r="G239" s="12" t="s">
        <v>1232</v>
      </c>
      <c r="H239" s="12"/>
      <c r="I239" s="9"/>
      <c r="J239" s="9" t="s">
        <v>92</v>
      </c>
      <c r="K239" s="12" t="s">
        <v>1228</v>
      </c>
      <c r="L239" s="12" t="s">
        <v>1233</v>
      </c>
      <c r="M239" s="9" t="s">
        <v>41</v>
      </c>
      <c r="N239" s="41" t="s">
        <v>1234</v>
      </c>
      <c r="O239" s="41" t="s">
        <v>1234</v>
      </c>
      <c r="P239" s="23"/>
      <c r="Q239" s="16"/>
      <c r="R239" s="23"/>
      <c r="S239" s="23"/>
      <c r="T239" s="23"/>
      <c r="U239" s="23"/>
      <c r="V239" s="23"/>
      <c r="W239" s="23"/>
      <c r="X239" s="16"/>
      <c r="Y239" s="9" t="s">
        <v>44</v>
      </c>
      <c r="Z239" s="13" t="str">
        <f t="shared" si="1"/>
        <v>{"id":"M4-NyO-24b-E-2-BR","stimulus":"&lt;p&gt;Escreva as seguintes frações.&lt;/p&gt;","template":"&lt;p&gt;{{T1}} terços: {{response}}&lt;/p&gt;&lt;p&gt;{{T2}} onze avos: {{response}}&lt;/p&gt;","hint":"&lt;p&gt;Para escrever uma fração, comece com o numerador e depois o denominador. Por exemplo, dois terços se escreve &lt;span class=\"fr-math-v2 fr-draggable\" contenteditable=\"false\" data-original-math=\"\\(\\frac{2}{3}\\)\" draggable=\"true\"&gt;\\(\\frac{2}{3}\\)&lt;/span&gt;.&lt;/p&gt;","feedback":"&lt;p&gt;Para escrever uma fração, comece com o numerador e depois o denominador. Por exemplo, dois terços se escreve &lt;span class=\"fr-math-v2 fr-draggable\" contenteditable=\"false\" data-original-math=\"\\(\\frac{2}{3}\\)\" draggable=\"true\"&gt;\\(\\frac{2}{3}\\)&lt;/span&gt;.&lt;/p&gt;","seed":{"parameters":[{"name":"Q1","label":null,"min":2,"max":9,"step":1},{"name":"Q2","label":null,"min":2,"max":9,"step":1}],"calculated":[{"name":"T1","label":"{{function}}","function":"Lemonlib.numToWords({{Q1}}, 'pt')","temp":true},{"name":"T2","label":"{{function}}","function":"Lemonlib.numToWords({{Q2}}, 'pt')","temp":true},{"name":"A1","label":"{{function}}","function":"\\frac{{{Q1}}}{3}"},{"name":"A2","label":"{{function}}","function":"\\frac{{{Q2}}}{11}"}],"uniques":true},"algorithm":{"name":"calculateOperation","params":{"method":"equivLiteral","keyboard":"INTERMEDIATE"}}}</v>
      </c>
      <c r="AA239" s="12" t="s">
        <v>1235</v>
      </c>
      <c r="AB239" s="14" t="str">
        <f t="shared" si="2"/>
        <v>M4-NyO-24b-E-2</v>
      </c>
      <c r="AC239" s="14" t="str">
        <f t="shared" si="3"/>
        <v>M4-NyO-24b-E-2-BR</v>
      </c>
      <c r="AD239" s="7" t="s">
        <v>261</v>
      </c>
      <c r="AE239" s="16"/>
      <c r="AF239" s="16" t="s">
        <v>46</v>
      </c>
      <c r="AG239" s="7" t="s">
        <v>47</v>
      </c>
    </row>
    <row r="240" ht="75.0" customHeight="1">
      <c r="A240" s="9" t="s">
        <v>1218</v>
      </c>
      <c r="B240" s="12" t="s">
        <v>1219</v>
      </c>
      <c r="C240" s="9" t="s">
        <v>48</v>
      </c>
      <c r="D240" s="10" t="s">
        <v>35</v>
      </c>
      <c r="E240" s="9"/>
      <c r="F240" s="12" t="s">
        <v>1226</v>
      </c>
      <c r="G240" s="11" t="s">
        <v>1236</v>
      </c>
      <c r="H240" s="12"/>
      <c r="I240" s="9"/>
      <c r="J240" s="9" t="s">
        <v>92</v>
      </c>
      <c r="K240" s="12" t="s">
        <v>1228</v>
      </c>
      <c r="L240" s="12" t="s">
        <v>1237</v>
      </c>
      <c r="M240" s="9" t="s">
        <v>41</v>
      </c>
      <c r="N240" s="41" t="s">
        <v>1238</v>
      </c>
      <c r="O240" s="41" t="s">
        <v>1238</v>
      </c>
      <c r="P240" s="23"/>
      <c r="Q240" s="16"/>
      <c r="R240" s="23"/>
      <c r="S240" s="23"/>
      <c r="T240" s="23"/>
      <c r="U240" s="23"/>
      <c r="V240" s="23"/>
      <c r="W240" s="23"/>
      <c r="X240" s="16"/>
      <c r="Y240" s="9" t="s">
        <v>44</v>
      </c>
      <c r="Z240" s="13" t="str">
        <f t="shared" si="1"/>
        <v>{"id":"M4-NyO-24b-E-3-BR","stimulus":"&lt;p&gt;Escreva as seguintes frações.&lt;/p&gt;","template":"&lt;p&gt;{{T1}} quartos: {{response}}&lt;/p&gt;&lt;p&gt;{{T2}} décimos: {{response}}&lt;/p&gt;","hint":"&lt;p&gt;Para escrever uma fração, comece com o numerador e depois o denominador. Por exemplo, um meio se escreve &lt;span class=\"fr-math-v2 fr-draggable\" contenteditable=\"false\" data-original-math=\"\\(\\frac{1}{2}\\)\" draggable=\"true\"&gt;\\(\\frac{1}{2}\\)&lt;/span&gt;.&lt;/p&gt;","feedback":"&lt;p&gt;Para escrever uma fração, comece com o numerador e depois o denominador. Por exemplo, um meio se escreve &lt;span class=\"fr-math-v2 fr-draggable\" contenteditable=\"false\" data-original-math=\"\\(\\frac{1}{2}\\)\" draggable=\"true\"&gt;\\(\\frac{1}{2}\\)&lt;/span&gt;.&lt;/p&gt;","seed":{"parameters":[{"name":"Q1","label":null,"min":2,"max":9,"step":1},{"name":"Q2","label":null,"min":2,"max":9,"step":1}],"calculated":[{"name":"T1","label":"{{function}}","function":"Lemonlib.numToWords({{Q1}}, 'pt')","temp":true},{"name":"T2","label":"{{function}}","function":"Lemonlib.numToWords({{Q2}}, 'pt')","temp":true},{"name":"A1","label":"{{function}}","function":"\\frac{{{Q1}}}{4}"},{"name":"A2","label":"{{function}}","function":"\\frac{{{Q2}}}{10}"}],"uniques":true},"algorithm":{"name":"calculateOperation","params":{"method":"equivLiteral","keyboard":"INTERMEDIATE"}}}</v>
      </c>
      <c r="AA240" s="12" t="s">
        <v>1239</v>
      </c>
      <c r="AB240" s="14" t="str">
        <f t="shared" si="2"/>
        <v>M4-NyO-24b-E-3</v>
      </c>
      <c r="AC240" s="14" t="str">
        <f t="shared" si="3"/>
        <v>M4-NyO-24b-E-3-BR</v>
      </c>
      <c r="AD240" s="7" t="s">
        <v>261</v>
      </c>
      <c r="AE240" s="16"/>
      <c r="AF240" s="16" t="s">
        <v>46</v>
      </c>
      <c r="AG240" s="7" t="s">
        <v>47</v>
      </c>
    </row>
    <row r="241" ht="75.0" customHeight="1">
      <c r="A241" s="9" t="s">
        <v>1218</v>
      </c>
      <c r="B241" s="12" t="s">
        <v>1219</v>
      </c>
      <c r="C241" s="9" t="s">
        <v>67</v>
      </c>
      <c r="D241" s="10" t="s">
        <v>35</v>
      </c>
      <c r="E241" s="9"/>
      <c r="F241" s="12" t="s">
        <v>1240</v>
      </c>
      <c r="G241" s="12" t="s">
        <v>1241</v>
      </c>
      <c r="H241" s="12"/>
      <c r="I241" s="9"/>
      <c r="J241" s="9" t="s">
        <v>92</v>
      </c>
      <c r="K241" s="12" t="s">
        <v>1196</v>
      </c>
      <c r="L241" s="12" t="s">
        <v>1242</v>
      </c>
      <c r="M241" s="9" t="s">
        <v>41</v>
      </c>
      <c r="N241" s="41" t="s">
        <v>1243</v>
      </c>
      <c r="O241" s="41" t="s">
        <v>1243</v>
      </c>
      <c r="P241" s="23"/>
      <c r="Q241" s="16"/>
      <c r="R241" s="23"/>
      <c r="S241" s="23"/>
      <c r="T241" s="23"/>
      <c r="U241" s="23"/>
      <c r="V241" s="23"/>
      <c r="W241" s="23"/>
      <c r="X241" s="16"/>
      <c r="Y241" s="9" t="s">
        <v>44</v>
      </c>
      <c r="Z241" s="13" t="str">
        <f t="shared" si="1"/>
        <v>{"id":"M4-NyO-24b-A-1-BR","stimulus":"&lt;p&gt;Sofia comeu {{T1}} oitavos de uma pizza. Escreva esta fração.&lt;/p&gt;","template":"&lt;p&gt;Sofia comeu {{response}} da pizza.&lt;/p&gt;","hint":"&lt;p&gt;Para escrever uma fração, comece com o numerador e depois o denominador. Por exemplo, dois quintos se escreve &lt;span class=\"fr-math-v2 fr-draggable\" contenteditable=\"false\" data-original-math=\"\\(\\frac{2}{5}\\)\" draggable=\"true\"&gt;\\(\\frac{2}{5}\\)&lt;/span&gt;.&lt;/p&gt;","feedback":"&lt;p&gt;Para escrever uma fração, comece com o numerador e depois o denominador. Por exemplo, dois quintos se escreve &lt;span class=\"fr-math-v2 fr-draggable\" contenteditable=\"false\" data-original-math=\"\\(\\frac{2}{5}\\)\" draggable=\"true\"&gt;\\(\\frac{2}{5}\\)&lt;/span&gt;.&lt;/p&gt;","seed":{"parameters":[{"name":"Q1","label":null,"min":2,"max":7,"step":1}],"calculated":[{"name":"T1","label":"{{function}}","function":"Lemonlib.numToWords({{Q1}}, 'pt')","temp":true},{"name":"A1","label":"{{function}}","function":"\\frac{{{Q1}}}{8}"}],"uniques":true},"algorithm":{"name":"calculateOperation","params":{"method":"equivLiteral","keyboard":"INTERMEDIATE"}}}</v>
      </c>
      <c r="AA241" s="12" t="s">
        <v>1244</v>
      </c>
      <c r="AB241" s="14" t="str">
        <f t="shared" si="2"/>
        <v>M4-NyO-24b-A-1</v>
      </c>
      <c r="AC241" s="14" t="str">
        <f t="shared" si="3"/>
        <v>M4-NyO-24b-A-1-BR</v>
      </c>
      <c r="AD241" s="7" t="s">
        <v>261</v>
      </c>
      <c r="AE241" s="16"/>
      <c r="AF241" s="16" t="s">
        <v>46</v>
      </c>
      <c r="AG241" s="7" t="s">
        <v>47</v>
      </c>
    </row>
    <row r="242" ht="75.0" customHeight="1">
      <c r="A242" s="9" t="s">
        <v>1218</v>
      </c>
      <c r="B242" s="12" t="s">
        <v>1219</v>
      </c>
      <c r="C242" s="9" t="s">
        <v>67</v>
      </c>
      <c r="D242" s="10" t="s">
        <v>35</v>
      </c>
      <c r="E242" s="9"/>
      <c r="F242" s="11" t="s">
        <v>1245</v>
      </c>
      <c r="G242" s="12" t="s">
        <v>1246</v>
      </c>
      <c r="H242" s="12"/>
      <c r="I242" s="9"/>
      <c r="J242" s="9" t="s">
        <v>92</v>
      </c>
      <c r="K242" s="12" t="s">
        <v>1247</v>
      </c>
      <c r="L242" s="12" t="s">
        <v>1248</v>
      </c>
      <c r="M242" s="9" t="s">
        <v>41</v>
      </c>
      <c r="N242" s="41" t="s">
        <v>1249</v>
      </c>
      <c r="O242" s="41" t="s">
        <v>1249</v>
      </c>
      <c r="P242" s="23"/>
      <c r="Q242" s="16"/>
      <c r="R242" s="23"/>
      <c r="S242" s="23"/>
      <c r="T242" s="23"/>
      <c r="U242" s="23"/>
      <c r="V242" s="23"/>
      <c r="W242" s="23"/>
      <c r="X242" s="16"/>
      <c r="Y242" s="9" t="s">
        <v>44</v>
      </c>
      <c r="Z242" s="13" t="str">
        <f t="shared" si="1"/>
        <v>{"id":"M4-NyO-24b-A-2-BR","stimulus":"&lt;p&gt;Já se passaram {{T1}} nonos do tempo total de uma partida de futebol. Escreva esta fração.&lt;/p&gt;","template":"&lt;p&gt;Já se passaram {{response}} do tempo da partida.&lt;/p&gt;","hint":"&lt;p&gt;Para escrever uma fração, comece com o numerador e depois o denominador. Por exemplo, três quartos se escreve &lt;span class=\"fr-math-v2 fr-draggable\" contenteditable=\"false\" data-original-math=\"\\(\\frac{3}{4}\\)\" draggable=\"true\"&gt;\\(\\frac{3}{4}\\)&lt;/span&gt;.&lt;/p&gt;","feedback":"&lt;p&gt;Para escrever uma fração, comece com o numerador e depois o denominador. Por exemplo, três quartos se escreve &lt;span class=\"fr-math-v2 fr-draggable\" contenteditable=\"false\" data-original-math=\"\\(\\frac{3}{4}\\)\" draggable=\"true\"&gt;\\(\\frac{3}{4}\\)&lt;/span&gt;.&lt;/p&gt;","seed":{"parameters":[{"name":"Q1","label":null,"min":2,"max":8,"step":1}],"calculated":[{"name":"T1","label":"{{function}}","function":"Lemonlib.numToWords({{Q1}}, 'pt')","temp":true},{"name":"A1","label":"{{function}}","function":"\\frac{{{Q1}}}{9}"}],"uniques":true},"algorithm":{"name":"calculateOperation","params":{"method":"equivLiteral","keyboard":"INTERMEDIATE"}}}</v>
      </c>
      <c r="AA242" s="12" t="s">
        <v>1250</v>
      </c>
      <c r="AB242" s="14" t="str">
        <f t="shared" si="2"/>
        <v>M4-NyO-24b-A-2</v>
      </c>
      <c r="AC242" s="14" t="str">
        <f t="shared" si="3"/>
        <v>M4-NyO-24b-A-2-BR</v>
      </c>
      <c r="AD242" s="7" t="s">
        <v>261</v>
      </c>
      <c r="AE242" s="16"/>
      <c r="AF242" s="16" t="s">
        <v>46</v>
      </c>
      <c r="AG242" s="7" t="s">
        <v>47</v>
      </c>
    </row>
    <row r="243" ht="75.0" customHeight="1">
      <c r="A243" s="9" t="s">
        <v>1218</v>
      </c>
      <c r="B243" s="12" t="s">
        <v>1219</v>
      </c>
      <c r="C243" s="9" t="s">
        <v>67</v>
      </c>
      <c r="D243" s="10" t="s">
        <v>35</v>
      </c>
      <c r="E243" s="9"/>
      <c r="F243" s="11" t="s">
        <v>1251</v>
      </c>
      <c r="G243" s="12" t="s">
        <v>1252</v>
      </c>
      <c r="H243" s="12"/>
      <c r="I243" s="9"/>
      <c r="J243" s="9" t="s">
        <v>92</v>
      </c>
      <c r="K243" s="12" t="s">
        <v>1253</v>
      </c>
      <c r="L243" s="12" t="s">
        <v>1254</v>
      </c>
      <c r="M243" s="9" t="s">
        <v>41</v>
      </c>
      <c r="N243" s="41" t="s">
        <v>1249</v>
      </c>
      <c r="O243" s="41" t="s">
        <v>1249</v>
      </c>
      <c r="P243" s="23"/>
      <c r="Q243" s="16"/>
      <c r="R243" s="23"/>
      <c r="S243" s="23"/>
      <c r="T243" s="23"/>
      <c r="U243" s="23"/>
      <c r="V243" s="23"/>
      <c r="W243" s="23"/>
      <c r="X243" s="16"/>
      <c r="Y243" s="9" t="s">
        <v>44</v>
      </c>
      <c r="Z243" s="13" t="str">
        <f t="shared" si="1"/>
        <v>{"id":"M4-NyO-24b-A-3-BR","stimulus":"&lt;p&gt;Um cozinheiro usou {{T1}} sextos de uma garrafa de leite. Escreva esta fração.&lt;/p&gt;","template":"&lt;p&gt;O cozinheiro usou {{response}} da garrafa.&lt;/p&gt;","hint":"&lt;p&gt;Para escrever uma fração, comece com o numerador e depois o denominador. Por exemplo, três quartos se escreve &lt;span class=\"fr-math-v2 fr-draggable\" contenteditable=\"false\" data-original-math=\"\\(\\frac{3}{4}\\)\" draggable=\"true\"&gt;\\(\\frac{3}{4}\\)&lt;/span&gt;.&lt;/p&gt;","feedback":"&lt;p&gt;Para escrever uma fração, comece com o numerador e depois o denominador. Por exemplo, três quartos se escreve &lt;span class=\"fr-math-v2 fr-draggable\" contenteditable=\"false\" data-original-math=\"\\(\\frac{3}{4}\\)\" draggable=\"true\"&gt;\\(\\frac{3}{4}\\)&lt;/span&gt;.&lt;/p&gt;","seed":{"parameters":[{"name":"Q1","label":null,"min":2,"max":5,"step":1}],"calculated":[{"name":"T1","label":"{{function}}","function":"Lemonlib.numToWords({{Q1}}, 'pt')","temp":true},{"name":"A1","label":"{{function}}","function":"\\frac{{{Q1}}}{6}"}],"uniques":true},"algorithm":{"name":"calculateOperation","params":{"method":"equivLiteral","keyboard":"INTERMEDIATE"}}}</v>
      </c>
      <c r="AA243" s="12" t="s">
        <v>1255</v>
      </c>
      <c r="AB243" s="14" t="str">
        <f t="shared" si="2"/>
        <v>M4-NyO-24b-A-3</v>
      </c>
      <c r="AC243" s="14" t="str">
        <f t="shared" si="3"/>
        <v>M4-NyO-24b-A-3-BR</v>
      </c>
      <c r="AD243" s="7" t="s">
        <v>261</v>
      </c>
      <c r="AE243" s="16"/>
      <c r="AF243" s="16" t="s">
        <v>46</v>
      </c>
      <c r="AG243" s="7" t="s">
        <v>47</v>
      </c>
    </row>
    <row r="244" ht="75.0" customHeight="1">
      <c r="A244" s="9" t="s">
        <v>1218</v>
      </c>
      <c r="B244" s="12" t="s">
        <v>1219</v>
      </c>
      <c r="C244" s="9" t="s">
        <v>67</v>
      </c>
      <c r="D244" s="10" t="s">
        <v>35</v>
      </c>
      <c r="E244" s="9"/>
      <c r="F244" s="11" t="s">
        <v>1256</v>
      </c>
      <c r="G244" s="12" t="s">
        <v>1257</v>
      </c>
      <c r="H244" s="12"/>
      <c r="I244" s="16"/>
      <c r="J244" s="9" t="s">
        <v>92</v>
      </c>
      <c r="K244" s="12" t="s">
        <v>1209</v>
      </c>
      <c r="L244" s="12" t="s">
        <v>1258</v>
      </c>
      <c r="M244" s="9" t="s">
        <v>41</v>
      </c>
      <c r="N244" s="41" t="s">
        <v>1259</v>
      </c>
      <c r="O244" s="41" t="s">
        <v>1259</v>
      </c>
      <c r="P244" s="23"/>
      <c r="Q244" s="16"/>
      <c r="R244" s="23"/>
      <c r="S244" s="23"/>
      <c r="T244" s="23"/>
      <c r="U244" s="23"/>
      <c r="V244" s="23"/>
      <c r="W244" s="23"/>
      <c r="X244" s="16"/>
      <c r="Y244" s="9" t="s">
        <v>44</v>
      </c>
      <c r="Z244" s="13" t="str">
        <f t="shared" si="1"/>
        <v>{"id":"M4-NyO-24b-A-4-BR","stimulus":"&lt;p&gt;Um jardineiro regou {{T1}} sétimos de seu jardim. Escreva esta fração.&lt;/p&gt;","template":"&lt;p&gt;O jardineiro regou {{response}} do jardim.&lt;/p&gt;","hint":"&lt;p&gt;Para escrever uma fração, comece com o numerador e depois o denominador. Por exemplo, quatro quintos se escreve &lt;span class=\"fr-math-v2 fr-draggable\" contenteditable=\"false\" data-original-math=\"\\(\\frac{4}{5}\\)\" draggable=\"true\"&gt;\\(\\frac{4}{5}\\)&lt;/span&gt;.&lt;/p&gt;","feedback":"&lt;p&gt;Para escrever uma fração, comece com o numerador e depois o denominador. Por exemplo, quatro quintos se escreve &lt;span class=\"fr-math-v2 fr-draggable\" contenteditable=\"false\" data-original-math=\"\\(\\frac{4}{5}\\)\" draggable=\"true\"&gt;\\(\\frac{4}{5}\\)&lt;/span&gt;.&lt;/p&gt;","seed":{"parameters":[{"name":"Q1","label":null,"min":2,"max":6,"step":1}],"calculated":[{"name":"T1","label":"{{function}}","function":"Lemonlib.numToWords({{Q1}}, 'pt')","temp":true},{"name":"A1","label":"{{function}}","function":"\\frac{{{Q1}}}{7}"}],"uniques":true},"algorithm":{"name":"calculateOperation","params":{"method":"equivLiteral","keyboard":"INTERMEDIATE"}}}</v>
      </c>
      <c r="AA244" s="12" t="s">
        <v>1260</v>
      </c>
      <c r="AB244" s="14" t="str">
        <f t="shared" si="2"/>
        <v>M4-NyO-24b-A-4</v>
      </c>
      <c r="AC244" s="14" t="str">
        <f t="shared" si="3"/>
        <v>M4-NyO-24b-A-4-BR</v>
      </c>
      <c r="AD244" s="7" t="s">
        <v>261</v>
      </c>
      <c r="AE244" s="16"/>
      <c r="AF244" s="16" t="s">
        <v>46</v>
      </c>
      <c r="AG244" s="7" t="s">
        <v>47</v>
      </c>
    </row>
    <row r="245" ht="75.0" customHeight="1">
      <c r="A245" s="9" t="s">
        <v>1218</v>
      </c>
      <c r="B245" s="12" t="s">
        <v>1219</v>
      </c>
      <c r="C245" s="9" t="s">
        <v>67</v>
      </c>
      <c r="D245" s="10" t="s">
        <v>35</v>
      </c>
      <c r="E245" s="9"/>
      <c r="F245" s="11" t="s">
        <v>1261</v>
      </c>
      <c r="G245" s="12" t="s">
        <v>1262</v>
      </c>
      <c r="H245" s="12"/>
      <c r="I245" s="9"/>
      <c r="J245" s="9" t="s">
        <v>92</v>
      </c>
      <c r="K245" s="12" t="s">
        <v>1201</v>
      </c>
      <c r="L245" s="12" t="s">
        <v>1263</v>
      </c>
      <c r="M245" s="9" t="s">
        <v>41</v>
      </c>
      <c r="N245" s="41" t="s">
        <v>1230</v>
      </c>
      <c r="O245" s="41" t="s">
        <v>1230</v>
      </c>
      <c r="P245" s="23"/>
      <c r="Q245" s="16"/>
      <c r="R245" s="23"/>
      <c r="S245" s="23"/>
      <c r="T245" s="23"/>
      <c r="U245" s="23"/>
      <c r="V245" s="23"/>
      <c r="W245" s="23"/>
      <c r="X245" s="16"/>
      <c r="Y245" s="9" t="s">
        <v>44</v>
      </c>
      <c r="Z245" s="13" t="str">
        <f t="shared" si="1"/>
        <v>{"id":"M4-NyO-24b-A-5-BR","stimulus":"&lt;p&gt;Uma professora corrigiu {{T1}} doze avos dos exames. Escreva esta fração.&lt;/p&gt;","template":"&lt;p&gt;A professora corrigiu {{response}} dos exames.&lt;/p&gt;","hint":"&lt;p&gt;Para escrever uma fração, comece com o numerador e depois o denominador. Por exemplo, três quintos se escreve &lt;span class=\"fr-math-v2 fr-draggable\" contenteditable=\"false\" data-original-math=\"\\(\\frac{3}{5}\\)\" draggable=\"true\"&gt;\\(\\frac{3}{5}\\)&lt;/span&gt;.&lt;/p&gt;","feedback":"&lt;p&gt;Para escrever uma fração, comece com o numerador e depois o denominador. Por exemplo, três quintos se escreve &lt;span class=\"fr-math-v2 fr-draggable\" contenteditable=\"false\" data-original-math=\"\\(\\frac{3}{5}\\)\" draggable=\"true\"&gt;\\(\\frac{3}{5}\\)&lt;/span&gt;.&lt;/p&gt;","seed":{"parameters":[{"name":"Q1","label":null,"min":2,"max":11,"step":1}],"calculated":[{"name":"T1","label":"{{function}}","function":"Lemonlib.numToWords({{Q1}}, 'pt')","temp":true},{"name":"A1","label":"{{function}}","function":"\\frac{{{Q1}}}{12}"}],"uniques":true},"algorithm":{"name":"calculateOperation","params":{"method":"equivLiteral","keyboard":"INTERMEDIATE"}}}</v>
      </c>
      <c r="AA245" s="12" t="s">
        <v>1264</v>
      </c>
      <c r="AB245" s="14" t="str">
        <f t="shared" si="2"/>
        <v>M4-NyO-24b-A-5</v>
      </c>
      <c r="AC245" s="14" t="str">
        <f t="shared" si="3"/>
        <v>M4-NyO-24b-A-5-BR</v>
      </c>
      <c r="AD245" s="7" t="s">
        <v>261</v>
      </c>
      <c r="AE245" s="16"/>
      <c r="AF245" s="16" t="s">
        <v>46</v>
      </c>
      <c r="AG245" s="7" t="s">
        <v>47</v>
      </c>
    </row>
    <row r="246" ht="75.0" customHeight="1">
      <c r="A246" s="9" t="s">
        <v>1265</v>
      </c>
      <c r="B246" s="8" t="s">
        <v>1266</v>
      </c>
      <c r="C246" s="9" t="s">
        <v>34</v>
      </c>
      <c r="D246" s="10" t="s">
        <v>35</v>
      </c>
      <c r="E246" s="7"/>
      <c r="F246" s="12" t="s">
        <v>1267</v>
      </c>
      <c r="G246" s="12" t="s">
        <v>1268</v>
      </c>
      <c r="H246" s="12"/>
      <c r="I246" s="9" t="s">
        <v>37</v>
      </c>
      <c r="J246" s="9" t="s">
        <v>944</v>
      </c>
      <c r="K246" s="12" t="s">
        <v>1269</v>
      </c>
      <c r="L246" s="12" t="s">
        <v>1270</v>
      </c>
      <c r="M246" s="9" t="s">
        <v>41</v>
      </c>
      <c r="N246" s="39" t="s">
        <v>1271</v>
      </c>
      <c r="O246" s="39" t="s">
        <v>1271</v>
      </c>
      <c r="P246" s="23"/>
      <c r="Q246" s="16"/>
      <c r="R246" s="23"/>
      <c r="S246" s="23"/>
      <c r="T246" s="23"/>
      <c r="U246" s="23"/>
      <c r="V246" s="23"/>
      <c r="W246" s="23"/>
      <c r="X246" s="16"/>
      <c r="Y246" s="9" t="s">
        <v>44</v>
      </c>
      <c r="Z246" s="13" t="str">
        <f t="shared" si="1"/>
        <v>{"id":"M4-NyO-24d-I-1-BR","stimulus":"&lt;p&gt;Na fração &lt;span class=\"fr-math-v2 fr-draggable\" contenteditable=\"false\" data-original-math=\"\\(\\frac{{{Q1}}}{{{T1}}}\\)\" draggable=\"true\"&gt;\\(\\frac{{{Q1}}}{{{T1}}}\\)&lt;/span&gt;, como é chamado o número {{Q1}}?&lt;/p&gt;","template":"&lt;p&gt;O {{Q1}} é o {{response}}.&lt;/p&gt;","hint":"&lt;p&gt;Os termos de uma fração são: &lt;span class=\"fr-math-v2 fr-draggable\" contenteditable=\"false\" data-original-math=\"\\(\\frac{\\text{numerador}}{\\text{denominador}}\\)\" draggable=\"true\"&gt;\\(\\frac{\\text{numerador}}{\\text{denominador}}\\)&lt;/span&gt;.&lt;/p&gt;","feedback":"&lt;p&gt;Os termos de uma fração são: &lt;span class=\"fr-math-v2 fr-draggable\" contenteditable=\"false\" data-original-math=\"\\(\\frac{\\text{numerador}}{\\text{denominador}}\\)\" draggable=\"true\"&gt;\\(\\frac{\\text{numerador}}{\\text{denominador}}\\)&lt;/span&gt;.&lt;/p&gt;","seed":{"parameters":[{"name":"Q1","label":null,"min":1,"max":5,"step":1},{"name":"Q2","label":null,"min":1,"max":5,"step":1}],"calculated":[{"name":"T1","label":"{{function}}","function":"{{Q1}}+{{Q2}}","temp":true},{"name":"A1","label":"numerador","group":1},{"name":"A2","label":"denominador","group":1,"incorrect":true}],"uniques":true},"algorithm":{"name":"groupResponses","template":"Cloze with drop down"}}</v>
      </c>
      <c r="AA246" s="12" t="s">
        <v>1272</v>
      </c>
      <c r="AB246" s="14" t="str">
        <f t="shared" si="2"/>
        <v>M4-NyO-24d-I-1</v>
      </c>
      <c r="AC246" s="14" t="str">
        <f t="shared" si="3"/>
        <v>M4-NyO-24d-I-1-BR</v>
      </c>
      <c r="AD246" s="7" t="s">
        <v>261</v>
      </c>
      <c r="AE246" s="16"/>
      <c r="AF246" s="16" t="s">
        <v>46</v>
      </c>
      <c r="AG246" s="7" t="s">
        <v>47</v>
      </c>
    </row>
    <row r="247" ht="75.0" customHeight="1">
      <c r="A247" s="9" t="s">
        <v>1265</v>
      </c>
      <c r="B247" s="8" t="s">
        <v>1266</v>
      </c>
      <c r="C247" s="9" t="s">
        <v>34</v>
      </c>
      <c r="D247" s="10" t="s">
        <v>35</v>
      </c>
      <c r="E247" s="9"/>
      <c r="F247" s="12" t="s">
        <v>1273</v>
      </c>
      <c r="G247" s="12" t="s">
        <v>1274</v>
      </c>
      <c r="H247" s="12"/>
      <c r="I247" s="9" t="s">
        <v>37</v>
      </c>
      <c r="J247" s="9" t="s">
        <v>944</v>
      </c>
      <c r="K247" s="12" t="s">
        <v>1269</v>
      </c>
      <c r="L247" s="12" t="s">
        <v>1275</v>
      </c>
      <c r="M247" s="9" t="s">
        <v>41</v>
      </c>
      <c r="N247" s="39" t="s">
        <v>1271</v>
      </c>
      <c r="O247" s="41" t="s">
        <v>1276</v>
      </c>
      <c r="P247" s="23"/>
      <c r="Q247" s="16"/>
      <c r="R247" s="23"/>
      <c r="S247" s="23"/>
      <c r="T247" s="23"/>
      <c r="U247" s="23"/>
      <c r="V247" s="23"/>
      <c r="W247" s="23"/>
      <c r="X247" s="16"/>
      <c r="Y247" s="9" t="s">
        <v>44</v>
      </c>
      <c r="Z247" s="13" t="str">
        <f t="shared" si="1"/>
        <v>{"id":"M4-NyO-24d-I-2-BR","stimulus":"&lt;p&gt;Na fração &lt;span class=\"fr-math-v2 fr-draggable\" contenteditable=\"false\" data-original-math=\"\\(\\frac{{{Q1}}}{{{T1}}}\\)\" draggable=\"true\"&gt;\\(\\frac{{{Q1}}}{{{T1}}}\\)&lt;/span&gt;, como é chamado o número {{T1}}?&lt;/p&gt;","template":"&lt;p&gt;O {{T1}} é o {{response}}.&lt;/p&gt;","hint":"&lt;p&gt;Os termos de uma fração são: &lt;span class=\"fr-math-v2 fr-draggable\" contenteditable=\"false\" data-original-math=\"\\(\\frac{\\text{numerador}}{\\text{denominador}}\\)\" draggable=\"true\"&gt;\\(\\frac{\\text{numerador}}{\\text{denominador}}\\)&lt;/span&gt;.&lt;/p&gt;","feedback":"&lt;p&gt;Os termos de uma fração são: &lt;span class=\"fr-math-v2 fr-draggable\" contenteditable=\"false\" data-original-math=\"\\(\\frac{\\text{numerador}}{\\text{denominador}}\\)\" draggable=\"true\"&gt;\\(\\frac{\\text{numerador}}{\\text{denominador}}\\)&lt;/span&gt;.&lt;/p&gt;","seed":{"parameters":[{"name":"Q1","label":null,"min":1,"max":5,"step":1},{"name":"Q2","label":null,"min":1,"max":5,"step":1}],"calculated":[{"name":"T1","label":"{{function}}","function":"{{Q1}}+{{Q2}}","temp":true},{"name":"A1","label":"numerador","group":1,"incorrect":true},{"name":"A2","label":"denominador","group":1}],"uniques":true},"algorithm":{"name":"groupResponses","template":"Cloze with drop down"}}</v>
      </c>
      <c r="AA247" s="12" t="s">
        <v>1277</v>
      </c>
      <c r="AB247" s="14" t="str">
        <f t="shared" si="2"/>
        <v>M4-NyO-24d-I-2</v>
      </c>
      <c r="AC247" s="14" t="str">
        <f t="shared" si="3"/>
        <v>M4-NyO-24d-I-2-BR</v>
      </c>
      <c r="AD247" s="7" t="s">
        <v>261</v>
      </c>
      <c r="AE247" s="16"/>
      <c r="AF247" s="16" t="s">
        <v>46</v>
      </c>
      <c r="AG247" s="7" t="s">
        <v>47</v>
      </c>
    </row>
    <row r="248" ht="75.0" customHeight="1">
      <c r="A248" s="9" t="s">
        <v>1265</v>
      </c>
      <c r="B248" s="8" t="s">
        <v>1266</v>
      </c>
      <c r="C248" s="9" t="s">
        <v>48</v>
      </c>
      <c r="D248" s="10" t="s">
        <v>35</v>
      </c>
      <c r="E248" s="9"/>
      <c r="F248" s="12" t="s">
        <v>1278</v>
      </c>
      <c r="G248" s="11" t="s">
        <v>1279</v>
      </c>
      <c r="H248" s="12"/>
      <c r="I248" s="9" t="s">
        <v>37</v>
      </c>
      <c r="J248" s="9" t="s">
        <v>92</v>
      </c>
      <c r="K248" s="12" t="s">
        <v>1269</v>
      </c>
      <c r="L248" s="12" t="s">
        <v>1280</v>
      </c>
      <c r="M248" s="9" t="s">
        <v>41</v>
      </c>
      <c r="N248" s="39" t="s">
        <v>1271</v>
      </c>
      <c r="O248" s="41" t="s">
        <v>1276</v>
      </c>
      <c r="P248" s="23"/>
      <c r="Q248" s="16"/>
      <c r="R248" s="23"/>
      <c r="S248" s="23"/>
      <c r="T248" s="23"/>
      <c r="U248" s="23"/>
      <c r="V248" s="23"/>
      <c r="W248" s="23"/>
      <c r="X248" s="16"/>
      <c r="Y248" s="9" t="s">
        <v>44</v>
      </c>
      <c r="Z248" s="13" t="str">
        <f t="shared" si="1"/>
        <v>{"id":"M4-NyO-24d-E-1-BR","stimulus":"&lt;p&gt;Na fração &lt;span class=\"fr-math-v2 fr-draggable\" contenteditable=\"false\" data-original-math=\"\\(\\frac{{{Q1}}}{{{T1}}}\\)\" draggable=\"true\"&gt;\\(\\frac{{{Q1}}}{{{T1}}}\\)&lt;/span&gt;, qual número é o numerador?&lt;/p&gt;","template":"&lt;p&gt;O numerador é {{response}}.&lt;/p&gt;","hint":"&lt;p&gt;Os termos de uma fração são: &lt;span class=\"fr-math-v2 fr-draggable\" contenteditable=\"false\" data-original-math=\"\\(\\frac{\\text{numerador}}{\\text{denominador}}\\)\" draggable=\"true\"&gt;\\(\\frac{\\text{numerador}}{\\text{denominador}}\\)&lt;/span&gt;.&lt;/p&gt;","feedback":"&lt;p&gt;Os termos de uma fração são: &lt;span class=\"fr-math-v2 fr-draggable\" contenteditable=\"false\" data-original-math=\"\\(\\frac{\\text{numerador}}{\\text{denominador}}\\)\" draggable=\"true\"&gt;\\(\\frac{\\text{numerador}}{\\text{denominador}}\\)&lt;/span&gt;.&lt;/p&gt;","seed":{"parameters":[{"name":"Q1","label":null,"min":1,"max":5,"step":1},{"name":"Q2","label":null,"min":1,"max":5,"step":1}],"calculated":[{"name":"T1","label":"{{function}}","function":"{{Q1}}+{{Q2}}","temp":true},{"name":"A1","label":"{{function}}","function":"{{Q1}}"}],"uniques":true},"algorithm":{"name":"calculateOperation","params":{"method":"equivLiteral","keyboard":"NUMERICAL"}}}</v>
      </c>
      <c r="AA248" s="11" t="s">
        <v>1281</v>
      </c>
      <c r="AB248" s="14" t="str">
        <f t="shared" si="2"/>
        <v>M4-NyO-24d-E-1</v>
      </c>
      <c r="AC248" s="14" t="str">
        <f t="shared" si="3"/>
        <v>M4-NyO-24d-E-1-BR</v>
      </c>
      <c r="AD248" s="7" t="s">
        <v>261</v>
      </c>
      <c r="AE248" s="16"/>
      <c r="AF248" s="16" t="s">
        <v>46</v>
      </c>
      <c r="AG248" s="7" t="s">
        <v>47</v>
      </c>
    </row>
    <row r="249" ht="75.0" customHeight="1">
      <c r="A249" s="9" t="s">
        <v>1265</v>
      </c>
      <c r="B249" s="8" t="s">
        <v>1266</v>
      </c>
      <c r="C249" s="9" t="s">
        <v>48</v>
      </c>
      <c r="D249" s="10" t="s">
        <v>35</v>
      </c>
      <c r="E249" s="9"/>
      <c r="F249" s="12" t="s">
        <v>1282</v>
      </c>
      <c r="G249" s="11" t="s">
        <v>1283</v>
      </c>
      <c r="H249" s="12"/>
      <c r="I249" s="9" t="s">
        <v>37</v>
      </c>
      <c r="J249" s="9" t="s">
        <v>92</v>
      </c>
      <c r="K249" s="12" t="s">
        <v>1269</v>
      </c>
      <c r="L249" s="12" t="s">
        <v>1284</v>
      </c>
      <c r="M249" s="9" t="s">
        <v>41</v>
      </c>
      <c r="N249" s="39" t="s">
        <v>1271</v>
      </c>
      <c r="O249" s="39" t="s">
        <v>1271</v>
      </c>
      <c r="P249" s="23"/>
      <c r="Q249" s="16"/>
      <c r="R249" s="23"/>
      <c r="S249" s="23"/>
      <c r="T249" s="23"/>
      <c r="U249" s="23"/>
      <c r="V249" s="23"/>
      <c r="W249" s="23"/>
      <c r="X249" s="16"/>
      <c r="Y249" s="9" t="s">
        <v>44</v>
      </c>
      <c r="Z249" s="13" t="str">
        <f t="shared" si="1"/>
        <v>{"id":"M4-NyO-24d-E-2-BR","stimulus":"&lt;p&gt;Na fração &lt;span class=\"fr-math-v2 fr-draggable\" contenteditable=\"false\" data-original-math=\"\\(\\frac{{{Q1}}}{{{T1}}}\\)\" draggable=\"true\"&gt;\\(\\frac{{{Q1}}}{{{T1}}}\\)&lt;/span&gt;, qual número é o denominador?&lt;/p&gt;","template":"&lt;p&gt;O denominador é {{response}}.&lt;/p&gt;","hint":"&lt;p&gt;Os termos de uma fração são: &lt;span class=\"fr-math-v2 fr-draggable\" contenteditable=\"false\" data-original-math=\"\\(\\frac{\\text{numerador}}{\\text{denominador}}\\)\" draggable=\"true\"&gt;\\(\\frac{\\text{numerador}}{\\text{denominador}}\\)&lt;/span&gt;.&lt;/p&gt;","feedback":"&lt;p&gt;Os termos de uma fração são: &lt;span class=\"fr-math-v2 fr-draggable\" contenteditable=\"false\" data-original-math=\"\\(\\frac{\\text{numerador}}{\\text{denominador}}\\)\" draggable=\"true\"&gt;\\(\\frac{\\text{numerador}}{\\text{denominador}}\\)&lt;/span&gt;.&lt;/p&gt;","seed":{"parameters":[{"name":"Q1","label":null,"min":1,"max":5,"step":1},{"name":"Q2","label":null,"min":1,"max":5,"step":1}],"calculated":[{"name":"T1","label":"{{function}}","function":"{{Q1}}+{{Q2}}","temp":true},{"name":"A1","label":"{{function}}","function":"{{T1}}"}],"uniques":true},"algorithm":{"name":"calculateOperation","params":{"method":"equivLiteral","keyboard":"NUMERICAL"}}}</v>
      </c>
      <c r="AA249" s="11" t="s">
        <v>1285</v>
      </c>
      <c r="AB249" s="14" t="str">
        <f t="shared" si="2"/>
        <v>M4-NyO-24d-E-2</v>
      </c>
      <c r="AC249" s="14" t="str">
        <f t="shared" si="3"/>
        <v>M4-NyO-24d-E-2-BR</v>
      </c>
      <c r="AD249" s="7" t="s">
        <v>261</v>
      </c>
      <c r="AE249" s="16"/>
      <c r="AF249" s="16" t="s">
        <v>46</v>
      </c>
      <c r="AG249" s="7" t="s">
        <v>47</v>
      </c>
    </row>
    <row r="250" ht="75.0" customHeight="1">
      <c r="A250" s="9" t="s">
        <v>1286</v>
      </c>
      <c r="B250" s="8" t="s">
        <v>1287</v>
      </c>
      <c r="C250" s="9" t="s">
        <v>34</v>
      </c>
      <c r="D250" s="10" t="s">
        <v>35</v>
      </c>
      <c r="E250" s="9"/>
      <c r="F250" s="11" t="s">
        <v>1288</v>
      </c>
      <c r="G250" s="12"/>
      <c r="H250" s="12"/>
      <c r="I250" s="9" t="s">
        <v>1289</v>
      </c>
      <c r="J250" s="9" t="s">
        <v>391</v>
      </c>
      <c r="K250" s="12" t="s">
        <v>517</v>
      </c>
      <c r="L250" s="12" t="s">
        <v>517</v>
      </c>
      <c r="M250" s="19" t="s">
        <v>41</v>
      </c>
      <c r="N250" s="8" t="s">
        <v>1290</v>
      </c>
      <c r="O250" s="18" t="s">
        <v>1291</v>
      </c>
      <c r="P250" s="23"/>
      <c r="Q250" s="16"/>
      <c r="R250" s="23"/>
      <c r="S250" s="23"/>
      <c r="T250" s="23"/>
      <c r="U250" s="23"/>
      <c r="V250" s="23"/>
      <c r="W250" s="23"/>
      <c r="X250" s="16"/>
      <c r="Y250" s="9" t="s">
        <v>44</v>
      </c>
      <c r="Z250" s="13" t="str">
        <f t="shared" si="1"/>
        <v>{"id":"M4-NyO-24e-I-1-BR","stimulus":"&lt;p&gt;Selecione a figura que representa a fração &lt;span class=\"fr-math-v2 fr-draggable\" contenteditable=\"false\" data-original-math=\"\\(\\frac{2}{5}\\)\" draggable=\"true\"&gt;\\(\\frac{2}{5}\\)&lt;/span&gt;.&lt;/p&gt;","hint":"&lt;p&gt;O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pintadas.&lt;/p&gt;","seed":{"parameters":[],"calculated":[{"name":"A1","label":"&lt;div style=\"display:flex; justify-content:center;\"&gt;&lt;img src=\"https://blueberry-assets.oneclick.es/M4_NyO_24e_1.svg\" width=\"300\"&gt;&lt;/img&gt;&lt;/div&gt;"},{"name":"A2","label":"&lt;div style=\"display:flex; justify-content:center;\"&gt;&lt;img src=\"https://blueberry-assets.oneclick.es/M4_NyO_24e_2.svg\" width=\"300\"&gt;&lt;/img&gt;&lt;/div&gt;"},{"name":"A3","label":"&lt;div style=\"display:flex; justify-content:center;\"&gt;&lt;img src=\"https://blueberry-assets.oneclick.es/M4_NyO_24e_3.svg\" width=\"300\"&gt;&lt;/img&gt;&lt;/div&gt;","incorrect":true},{"name":"A4","label":"&lt;div style=\"display:flex; justify-content:center;\"&gt;&lt;img src=\"https://blueberry-assets.oneclick.es/M4_NyO_24e_4.svg\" width=\"300\"&gt;&lt;/img&gt;&lt;/div&gt;","incorrect":true},{"name":"A5","label":"&lt;div style=\"display:flex; justify-content:center;\"&gt;&lt;img src=\"https://blueberry-assets.oneclick.es/M4_NyO_24e_5.svg\" width=\"300\"&gt;&lt;/img&gt;&lt;/div&gt;","incorrect":true},{"name":"A6","label":"&lt;div style=\"display:flex; justify-content:center;\"&gt;&lt;img src=\"https://blueberry-assets.oneclick.es/M4_NyO_24e_6.svg\" width=\"300\"&gt;&lt;/img&gt;&lt;/div&gt;","incorrect":true},{"name":"A7","label":"&lt;div style=\"display:flex; justify-content:center;\"&gt;&lt;img src=\"https://blueberry-assets.oneclick.es/M4_NyO_24e_7.svg\" width=\"300\"&gt;&lt;/img&gt;&lt;/div&gt;","incorrect":true},{"name":"A8","label":"&lt;div style=\"display:flex; justify-content:center;\"&gt;&lt;img src=\"https://blueberry-assets.oneclick.es/M4_NyO_24e_8.svg\" width=\"300\"&gt;&lt;/img&gt;&lt;/div&gt;","incorrect":true},{"name":"A9","label":"&lt;div style=\"display:flex; justify-content:center;\"&gt;&lt;img src=\"https://blueberry-assets.oneclick.es/M4_NyO_24e_9.svg\" width=\"300\"&gt;&lt;/img&gt;&lt;/div&gt;","incorrect":true},{"name":"A10","label":"&lt;div style=\"display:flex; justify-content:center;\"&gt;&lt;img src=\"https://blueberry-assets.oneclick.es/M4_NyO_24e_10.svg\" width=\"300\"&gt;&lt;/img&gt;&lt;/div&gt;","incorrect":true}],"uniques":true},"algorithm":{"name":"trueFalse","template":"Multiple choice – standard","params":{"countCorrect":1,"countIncorrect":2,"showCheckIcon":false,"columns":3}}}</v>
      </c>
      <c r="AA250" s="12" t="s">
        <v>1292</v>
      </c>
      <c r="AB250" s="14" t="str">
        <f t="shared" si="2"/>
        <v>M4-NyO-24e-I-1</v>
      </c>
      <c r="AC250" s="14" t="str">
        <f t="shared" si="3"/>
        <v>M4-NyO-24e-I-1-BR</v>
      </c>
      <c r="AD250" s="7" t="s">
        <v>261</v>
      </c>
      <c r="AE250" s="16"/>
      <c r="AF250" s="16" t="s">
        <v>46</v>
      </c>
      <c r="AG250" s="7" t="s">
        <v>47</v>
      </c>
    </row>
    <row r="251" ht="75.0" customHeight="1">
      <c r="A251" s="9" t="s">
        <v>1286</v>
      </c>
      <c r="B251" s="8" t="s">
        <v>1287</v>
      </c>
      <c r="C251" s="9" t="s">
        <v>34</v>
      </c>
      <c r="D251" s="10" t="s">
        <v>35</v>
      </c>
      <c r="E251" s="9"/>
      <c r="F251" s="11" t="s">
        <v>1293</v>
      </c>
      <c r="G251" s="12"/>
      <c r="H251" s="12"/>
      <c r="I251" s="9" t="s">
        <v>1289</v>
      </c>
      <c r="J251" s="9" t="s">
        <v>391</v>
      </c>
      <c r="K251" s="12" t="s">
        <v>517</v>
      </c>
      <c r="L251" s="12" t="s">
        <v>517</v>
      </c>
      <c r="M251" s="19" t="s">
        <v>41</v>
      </c>
      <c r="N251" s="8" t="s">
        <v>1290</v>
      </c>
      <c r="O251" s="18" t="s">
        <v>1291</v>
      </c>
      <c r="P251" s="23"/>
      <c r="Q251" s="16"/>
      <c r="R251" s="23"/>
      <c r="S251" s="23"/>
      <c r="T251" s="23"/>
      <c r="U251" s="23"/>
      <c r="V251" s="23"/>
      <c r="W251" s="23"/>
      <c r="X251" s="16"/>
      <c r="Y251" s="9" t="s">
        <v>44</v>
      </c>
      <c r="Z251" s="13" t="str">
        <f t="shared" si="1"/>
        <v>{"id":"M4-NyO-24e-I-2-BR","stimulus":"&lt;p&gt;Selecione a figura que representa a fração &lt;span class=\"fr-math-v2 fr-draggable\" contenteditable=\"false\" data-original-math=\"\\(\\frac{2}{6}\\)\" draggable=\"true\"&gt;\\(\\frac{2}{6}\\)&lt;/span&gt;.&lt;/p&gt;","hint":"&lt;p&gt;O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pintadas.&lt;/p&gt;","seed":{"parameters":[],"calculated":[{"name":"A1","label":"&lt;div style=\"display:flex; justify-content:center;\"&gt;&lt;img src=\"https://blueberry-assets.oneclick.es/M4_NyO_24e_1.svg\" width=\"300\"&gt;&lt;/img&gt;&lt;/div&gt;","incorrect":true},{"name":"A2","label":"&lt;div style=\"display:flex; justify-content:center;\"&gt;&lt;img src=\"https://blueberry-assets.oneclick.es/M4_NyO_24e_2.svg\" width=\"300\"&gt;&lt;/img&gt;&lt;/div&gt;","incorrect":true},{"name":"A3","label":"&lt;div style=\"display:flex; justify-content:center;\"&gt;&lt;img src=\"https://blueberry-assets.oneclick.es/M4_NyO_24e_3.svg\" width=\"300\"&gt;&lt;/img&gt;&lt;/div&gt;"},{"name":"A4","label":"&lt;div style=\"display:flex; justify-content:center;\"&gt;&lt;img src=\"https://blueberry-assets.oneclick.es/M4_NyO_24e_4.svg\" width=\"300\"&gt;&lt;/img&gt;&lt;/div&gt;"},{"name":"A5","label":"&lt;div style=\"display:flex; justify-content:center;\"&gt;&lt;img src=\"https://blueberry-assets.oneclick.es/M4_NyO_24e_5.svg\" width=\"300\"&gt;&lt;/img&gt;&lt;/div&gt;","incorrect":true},{"name":"A6","label":"&lt;div style=\"display:flex; justify-content:center;\"&gt;&lt;img src=\"https://blueberry-assets.oneclick.es/M4_NyO_24e_6.svg\" width=\"300\"&gt;&lt;/img&gt;&lt;/div&gt;","incorrect":true},{"name":"A7","label":"&lt;div style=\"display:flex; justify-content:center;\"&gt;&lt;img src=\"https://blueberry-assets.oneclick.es/M4_NyO_24e_7.svg\" width=\"300\"&gt;&lt;/img&gt;&lt;/div&gt;","incorrect":true},{"name":"A8","label":"&lt;div style=\"display:flex; justify-content:center;\"&gt;&lt;img src=\"https://blueberry-assets.oneclick.es/M4_NyO_24e_8.svg\" width=\"300\"&gt;&lt;/img&gt;&lt;/div&gt;","incorrect":true},{"name":"A9","label":"&lt;div style=\"display:flex; justify-content:center;\"&gt;&lt;img src=\"https://blueberry-assets.oneclick.es/M4_NyO_24e_9.svg\" width=\"300\"&gt;&lt;/img&gt;&lt;/div&gt;","incorrect":true},{"name":"A10","label":"&lt;div style=\"display:flex; justify-content:center;\"&gt;&lt;img src=\"https://blueberry-assets.oneclick.es/M4_NyO_24e_10.svg\" width=\"300\"&gt;&lt;/img&gt;&lt;/div&gt;","incorrect":true}],"uniques":true},"algorithm":{"name":"trueFalse","template":"Multiple choice – standard","params":{"countCorrect":1,"countIncorrect":2,"showCheckIcon":false,"columns":3}}}</v>
      </c>
      <c r="AA251" s="12" t="s">
        <v>1294</v>
      </c>
      <c r="AB251" s="14" t="str">
        <f t="shared" si="2"/>
        <v>M4-NyO-24e-I-2</v>
      </c>
      <c r="AC251" s="14" t="str">
        <f t="shared" si="3"/>
        <v>M4-NyO-24e-I-2-BR</v>
      </c>
      <c r="AD251" s="7" t="s">
        <v>261</v>
      </c>
      <c r="AE251" s="16"/>
      <c r="AF251" s="16" t="s">
        <v>46</v>
      </c>
      <c r="AG251" s="7" t="s">
        <v>47</v>
      </c>
    </row>
    <row r="252" ht="75.0" customHeight="1">
      <c r="A252" s="9" t="s">
        <v>1286</v>
      </c>
      <c r="B252" s="8" t="s">
        <v>1287</v>
      </c>
      <c r="C252" s="9" t="s">
        <v>34</v>
      </c>
      <c r="D252" s="10" t="s">
        <v>35</v>
      </c>
      <c r="E252" s="9"/>
      <c r="F252" s="11" t="s">
        <v>1295</v>
      </c>
      <c r="G252" s="12"/>
      <c r="H252" s="12"/>
      <c r="I252" s="9" t="s">
        <v>1289</v>
      </c>
      <c r="J252" s="9" t="s">
        <v>391</v>
      </c>
      <c r="K252" s="12" t="s">
        <v>517</v>
      </c>
      <c r="L252" s="12" t="s">
        <v>517</v>
      </c>
      <c r="M252" s="19" t="s">
        <v>41</v>
      </c>
      <c r="N252" s="8" t="s">
        <v>1290</v>
      </c>
      <c r="O252" s="18" t="s">
        <v>1291</v>
      </c>
      <c r="P252" s="23"/>
      <c r="Q252" s="16"/>
      <c r="R252" s="23"/>
      <c r="S252" s="23"/>
      <c r="T252" s="23"/>
      <c r="U252" s="23"/>
      <c r="V252" s="23"/>
      <c r="W252" s="23"/>
      <c r="X252" s="16"/>
      <c r="Y252" s="9" t="s">
        <v>44</v>
      </c>
      <c r="Z252" s="13" t="str">
        <f t="shared" si="1"/>
        <v>{"id":"M4-NyO-24e-I-3-BR","stimulus":"&lt;p&gt;Selecione a figura que representa a fração &lt;span class=\"fr-math-v2 fr-draggable\" contenteditable=\"false\" data-original-math=\"\\(\\frac{3}{6}\\)\" draggable=\"true\"&gt;\\(\\frac{3}{6}\\)&lt;/span&gt;.&lt;/p&gt;","hint":"&lt;p&gt;O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pintadas.&lt;/p&gt;","seed":{"parameters":[],"calculated":[{"name":"A1","label":"&lt;div style=\"display:flex; justify-content:center;\"&gt;&lt;img src=\"https://blueberry-assets.oneclick.es/M4_NyO_24e_1.svg\" width=\"300\"&gt;&lt;/img&gt;&lt;/div&gt;","incorrect":true},{"name":"A2","label":"&lt;div style=\"display:flex; justify-content:center;\"&gt;&lt;img src=\"https://blueberry-assets.oneclick.es/M4_NyO_24e_2.svg\" width=\"300\"&gt;&lt;/img&gt;&lt;/div&gt;","incorrect":true},{"name":"A3","label":"&lt;div style=\"display:flex; justify-content:center;\"&gt;&lt;img src=\"https://blueberry-assets.oneclick.es/M4_NyO_24e_3.svg\" width=\"300\"&gt;&lt;/img&gt;&lt;/div&gt;","incorrect":true},{"name":"A4","label":"&lt;div style=\"display:flex; justify-content:center;\"&gt;&lt;img src=\"https://blueberry-assets.oneclick.es/M4_NyO_24e_4.svg\" width=\"300\"&gt;&lt;/img&gt;&lt;/div&gt;","incorrect":true},{"name":"A5","label":"&lt;div style=\"display:flex; justify-content:center;\"&gt;&lt;img src=\"https://blueberry-assets.oneclick.es/M4_NyO_24e_5.svg\" width=\"300\"&gt;&lt;/img&gt;&lt;/div&gt;"},{"name":"A6","label":"&lt;div style=\"display:flex; justify-content:center;\"&gt;&lt;img src=\"https://blueberry-assets.oneclick.es/M4_NyO_24e_6.svg\" width=\"300\"&gt;&lt;/img&gt;&lt;/div&gt;"},{"name":"A7","label":"&lt;div style=\"display:flex; justify-content:center;\"&gt;&lt;img src=\"https://blueberry-assets.oneclick.es/M4_NyO_24e_7.svg\" width=\"300\"&gt;&lt;/img&gt;&lt;/div&gt;","incorrect":true},{"name":"A8","label":"&lt;div style=\"display:flex; justify-content:center;\"&gt;&lt;img src=\"https://blueberry-assets.oneclick.es/M4_NyO_24e_8.svg\" width=\"300\"&gt;&lt;/img&gt;&lt;/div&gt;","incorrect":true},{"name":"A9","label":"&lt;div style=\"display:flex; justify-content:center;\"&gt;&lt;img src=\"https://blueberry-assets.oneclick.es/M4_NyO_24e_9.svg\" width=\"300\"&gt;&lt;/img&gt;&lt;/div&gt;","incorrect":true},{"name":"A10","label":"&lt;div style=\"display:flex; justify-content:center;\"&gt;&lt;img src=\"https://blueberry-assets.oneclick.es/M4_NyO_24e_10.svg\" width=\"300\"&gt;&lt;/img&gt;&lt;/div&gt;","incorrect":true}],"uniques":true},"algorithm":{"name":"trueFalse","template":"Multiple choice – standard","params":{"countCorrect":1,"countIncorrect":2,"showCheckIcon":false,"columns":3}}}</v>
      </c>
      <c r="AA252" s="12" t="s">
        <v>1296</v>
      </c>
      <c r="AB252" s="14" t="str">
        <f t="shared" si="2"/>
        <v>M4-NyO-24e-I-3</v>
      </c>
      <c r="AC252" s="14" t="str">
        <f t="shared" si="3"/>
        <v>M4-NyO-24e-I-3-BR</v>
      </c>
      <c r="AD252" s="7" t="s">
        <v>261</v>
      </c>
      <c r="AE252" s="16"/>
      <c r="AF252" s="16" t="s">
        <v>46</v>
      </c>
      <c r="AG252" s="7" t="s">
        <v>47</v>
      </c>
    </row>
    <row r="253" ht="75.0" customHeight="1">
      <c r="A253" s="9" t="s">
        <v>1286</v>
      </c>
      <c r="B253" s="8" t="s">
        <v>1287</v>
      </c>
      <c r="C253" s="9" t="s">
        <v>34</v>
      </c>
      <c r="D253" s="10" t="s">
        <v>35</v>
      </c>
      <c r="E253" s="9"/>
      <c r="F253" s="11" t="s">
        <v>1297</v>
      </c>
      <c r="G253" s="12"/>
      <c r="H253" s="12"/>
      <c r="I253" s="9" t="s">
        <v>1289</v>
      </c>
      <c r="J253" s="9" t="s">
        <v>391</v>
      </c>
      <c r="K253" s="12" t="s">
        <v>517</v>
      </c>
      <c r="L253" s="12" t="s">
        <v>517</v>
      </c>
      <c r="M253" s="19" t="s">
        <v>41</v>
      </c>
      <c r="N253" s="8" t="s">
        <v>1290</v>
      </c>
      <c r="O253" s="18" t="s">
        <v>1291</v>
      </c>
      <c r="P253" s="23"/>
      <c r="Q253" s="16"/>
      <c r="R253" s="23"/>
      <c r="S253" s="23"/>
      <c r="T253" s="23"/>
      <c r="U253" s="23"/>
      <c r="V253" s="23"/>
      <c r="W253" s="23"/>
      <c r="X253" s="16"/>
      <c r="Y253" s="9" t="s">
        <v>44</v>
      </c>
      <c r="Z253" s="13" t="str">
        <f t="shared" si="1"/>
        <v>{"id":"M4-NyO-24e-I-4-BR","stimulus":"&lt;p&gt;Selecione a figura que representa a fração &lt;span class=\"fr-math-v2 fr-draggable\" contenteditable=\"false\" data-original-math=\"\\(\\frac{3}{5}\\)\" draggable=\"true\"&gt;\\(\\frac{3}{5}\\)&lt;/span&gt;.&lt;/p&gt;","hint":"&lt;p&gt;O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pintadas.&lt;/p&gt;","seed":{"parameters":[],"calculated":[{"name":"A1","label":"&lt;div style=\"display:flex; justify-content:center;\"&gt;&lt;img src=\"https://blueberry-assets.oneclick.es/M4_NyO_24e_1.svg\" width=\"300\"&gt;&lt;/img&gt;&lt;/div&gt;","incorrect":true},{"name":"A2","label":"&lt;div style=\"display:flex; justify-content:center;\"&gt;&lt;img src=\"https://blueberry-assets.oneclick.es/M4_NyO_24e_2.svg\" width=\"300\"&gt;&lt;/img&gt;&lt;/div&gt;","incorrect":true},{"name":"A3","label":"&lt;div style=\"display:flex; justify-content:center;\"&gt;&lt;img src=\"https://blueberry-assets.oneclick.es/M4_NyO_24e_3.svg\" width=\"300\"&gt;&lt;/img&gt;&lt;/div&gt;","incorrect":true},{"name":"A4","label":"&lt;div style=\"display:flex; justify-content:center;\"&gt;&lt;img src=\"https://blueberry-assets.oneclick.es/M4_NyO_24e_4.svg\" width=\"300\"&gt;&lt;/img&gt;&lt;/div&gt;","incorrect":true},{"name":"A5","label":"&lt;div style=\"display:flex; justify-content:center;\"&gt;&lt;img src=\"https://blueberry-assets.oneclick.es/M4_NyO_24e_5.svg\" width=\"300\"&gt;&lt;/img&gt;&lt;/div&gt;","incorrect":true},{"name":"A6","label":"&lt;div style=\"display:flex; justify-content:center;\"&gt;&lt;img src=\"https://blueberry-assets.oneclick.es/M4_NyO_24e_6.svg\" width=\"300\"&gt;&lt;/img&gt;&lt;/div&gt;","incorrect":true},{"name":"A7","label":"&lt;div style=\"display:flex; justify-content:center;\"&gt;&lt;img src=\"https://blueberry-assets.oneclick.es/M4_NyO_24e_7.svg\" width=\"300\"&gt;&lt;/img&gt;&lt;/div&gt;"},{"name":"A8","label":"&lt;div style=\"display:flex; justify-content:center;\"&gt;&lt;img src=\"https://blueberry-assets.oneclick.es/M4_NyO_24e_8.svg\" width=\"300\"&gt;&lt;/img&gt;&lt;/div&gt;"},{"name":"A9","label":"&lt;div style=\"display:flex; justify-content:center;\"&gt;&lt;img src=\"https://blueberry-assets.oneclick.es/M4_NyO_24e_9.svg\" width=\"300\"&gt;&lt;/img&gt;&lt;/div&gt;","incorrect":true},{"name":"A10","label":"&lt;div style=\"display:flex; justify-content:center;\"&gt;&lt;img src=\"https://blueberry-assets.oneclick.es/M4_NyO_24e_10.svg\" width=\"300\"&gt;&lt;/img&gt;&lt;/div&gt;","incorrect":true}],"uniques":true},"algorithm":{"name":"trueFalse","template":"Multiple choice – standard","params":{"countCorrect":1,"countIncorrect":2,"showCheckIcon":false,"columns":3}}}</v>
      </c>
      <c r="AA253" s="12" t="s">
        <v>1298</v>
      </c>
      <c r="AB253" s="14" t="str">
        <f t="shared" si="2"/>
        <v>M4-NyO-24e-I-4</v>
      </c>
      <c r="AC253" s="14" t="str">
        <f t="shared" si="3"/>
        <v>M4-NyO-24e-I-4-BR</v>
      </c>
      <c r="AD253" s="7" t="s">
        <v>261</v>
      </c>
      <c r="AE253" s="16"/>
      <c r="AF253" s="16" t="s">
        <v>46</v>
      </c>
      <c r="AG253" s="7" t="s">
        <v>47</v>
      </c>
    </row>
    <row r="254" ht="75.0" customHeight="1">
      <c r="A254" s="9" t="s">
        <v>1286</v>
      </c>
      <c r="B254" s="8" t="s">
        <v>1287</v>
      </c>
      <c r="C254" s="9" t="s">
        <v>34</v>
      </c>
      <c r="D254" s="10" t="s">
        <v>35</v>
      </c>
      <c r="E254" s="9"/>
      <c r="F254" s="11" t="s">
        <v>1299</v>
      </c>
      <c r="G254" s="12"/>
      <c r="H254" s="12"/>
      <c r="I254" s="9" t="s">
        <v>1289</v>
      </c>
      <c r="J254" s="9" t="s">
        <v>391</v>
      </c>
      <c r="K254" s="12" t="s">
        <v>517</v>
      </c>
      <c r="L254" s="12" t="s">
        <v>517</v>
      </c>
      <c r="M254" s="19" t="s">
        <v>41</v>
      </c>
      <c r="N254" s="8" t="s">
        <v>1290</v>
      </c>
      <c r="O254" s="18" t="s">
        <v>1291</v>
      </c>
      <c r="P254" s="23"/>
      <c r="Q254" s="16"/>
      <c r="R254" s="23"/>
      <c r="S254" s="23"/>
      <c r="T254" s="23"/>
      <c r="U254" s="23"/>
      <c r="V254" s="23"/>
      <c r="W254" s="23"/>
      <c r="X254" s="16"/>
      <c r="Y254" s="9" t="s">
        <v>44</v>
      </c>
      <c r="Z254" s="13" t="str">
        <f t="shared" si="1"/>
        <v>{"id":"M4-NyO-24e-I-5-BR","stimulus":"&lt;p&gt;Selecione a figura que representa a fração &lt;span class=\"fr-math-v2 fr-draggable\" contenteditable=\"false\" data-original-math=\"\\(\\frac{2}{3}\\)\" draggable=\"true\"&gt;\\(\\frac{2}{3}\\)&lt;/span&gt;.&lt;/p&gt;","hint":"&lt;p&gt;O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pintadas.&lt;/p&gt;","seed":{"parameters":[],"calculated":[{"name":"A1","label":"&lt;div style=\"display:flex; justify-content:center;\"&gt;&lt;img src=\"https://blueberry-assets.oneclick.es/M4_NyO_24e_1.svg\" width=\"300\"&gt;&lt;/img&gt;&lt;/div&gt;","incorrect":true},{"name":"A2","label":"&lt;div style=\"display:flex; justify-content:center;\"&gt;&lt;img src=\"https://blueberry-assets.oneclick.es/M4_NyO_24e_2.svg\" width=\"300\"&gt;&lt;/img&gt;&lt;/div&gt;","incorrect":true},{"name":"A3","label":"&lt;div style=\"display:flex; justify-content:center;\"&gt;&lt;img src=\"https://blueberry-assets.oneclick.es/M4_NyO_24e_3.svg\" width=\"300\"&gt;&lt;/img&gt;&lt;/div&gt;","incorrect":true},{"name":"A4","label":"&lt;div style=\"display:flex; justify-content:center;\"&gt;&lt;img src=\"https://blueberry-assets.oneclick.es/M4_NyO_24e_4.svg\" width=\"300\"&gt;&lt;/img&gt;&lt;/div&gt;","incorrect":true},{"name":"A5","label":"&lt;div style=\"display:flex; justify-content:center;\"&gt;&lt;img src=\"https://blueberry-assets.oneclick.es/M4_NyO_24e_5.svg\" width=\"300\"&gt;&lt;/img&gt;&lt;/div&gt;","incorrect":true},{"name":"A6","label":"&lt;div style=\"display:flex; justify-content:center;\"&gt;&lt;img src=\"https://blueberry-assets.oneclick.es/M4_NyO_24e_6.svg\" width=\"300\"&gt;&lt;/img&gt;&lt;/div&gt;","incorrect":true},{"name":"A7","label":"&lt;div style=\"display:flex; justify-content:center;\"&gt;&lt;img src=\"https://blueberry-assets.oneclick.es/M4_NyO_24e_7.svg\" width=\"300\"&gt;&lt;/img&gt;&lt;/div&gt;","incorrect":true},{"name":"A8","label":"&lt;div style=\"display:flex; justify-content:center;\"&gt;&lt;img src=\"https://blueberry-assets.oneclick.es/M4_NyO_24e_8.svg\" width=\"300\"&gt;&lt;/img&gt;&lt;/div&gt;","incorrect":true},{"name":"A9","label":"&lt;div style=\"display:flex; justify-content:center;\"&gt;&lt;img src=\"https://blueberry-assets.oneclick.es/M4_NyO_24e_9.svg\" width=\"300\"&gt;&lt;/img&gt;&lt;/div&gt;"},{"name":"A10","label":"&lt;div style=\"display:flex; justify-content:center;\"&gt;&lt;img src=\"https://blueberry-assets.oneclick.es/M4_NyO_24e_10.svg\" width=\"300\"&gt;&lt;/img&gt;&lt;/div&gt;"}],"uniques":true},"algorithm":{"name":"trueFalse","template":"Multiple choice – standard","params":{"countCorrect":1,"countIncorrect":2,"showCheckIcon":false,"columns":3}}}</v>
      </c>
      <c r="AA254" s="12" t="s">
        <v>1300</v>
      </c>
      <c r="AB254" s="14" t="str">
        <f t="shared" si="2"/>
        <v>M4-NyO-24e-I-5</v>
      </c>
      <c r="AC254" s="14" t="str">
        <f t="shared" si="3"/>
        <v>M4-NyO-24e-I-5-BR</v>
      </c>
      <c r="AD254" s="7" t="s">
        <v>261</v>
      </c>
      <c r="AE254" s="16"/>
      <c r="AF254" s="16" t="s">
        <v>46</v>
      </c>
      <c r="AG254" s="7" t="s">
        <v>47</v>
      </c>
    </row>
    <row r="255" ht="75.0" customHeight="1">
      <c r="A255" s="9" t="s">
        <v>1286</v>
      </c>
      <c r="B255" s="8" t="s">
        <v>1287</v>
      </c>
      <c r="C255" s="9" t="s">
        <v>48</v>
      </c>
      <c r="D255" s="10" t="s">
        <v>35</v>
      </c>
      <c r="E255" s="9"/>
      <c r="F255" s="11" t="s">
        <v>1301</v>
      </c>
      <c r="G255" s="11" t="s">
        <v>1302</v>
      </c>
      <c r="H255" s="12"/>
      <c r="I255" s="9" t="s">
        <v>1289</v>
      </c>
      <c r="J255" s="9" t="s">
        <v>1303</v>
      </c>
      <c r="K255" s="11" t="s">
        <v>1304</v>
      </c>
      <c r="L255" s="12" t="s">
        <v>1305</v>
      </c>
      <c r="M255" s="19" t="s">
        <v>41</v>
      </c>
      <c r="N255" s="8" t="s">
        <v>1290</v>
      </c>
      <c r="O255" s="18" t="s">
        <v>1291</v>
      </c>
      <c r="P255" s="23"/>
      <c r="Q255" s="16"/>
      <c r="R255" s="23"/>
      <c r="S255" s="23"/>
      <c r="T255" s="23"/>
      <c r="U255" s="23"/>
      <c r="V255" s="23"/>
      <c r="W255" s="23"/>
      <c r="X255" s="16"/>
      <c r="Y255" s="9" t="s">
        <v>44</v>
      </c>
      <c r="Z255" s="13" t="str">
        <f t="shared" si="1"/>
        <v>{
    "id": "M4-NyO-24e-E-1-BR",
    "stimulus": "&lt;p&gt;Escreva a fração que representa a área colorida da figura.&lt;/p&gt;&lt;div style=\"display:flex; justify-content:center;\"&gt;&lt;img src=\"https://blueberry-assets.oneclick.es/{{Q1}}\" width=\"300\"&gt;&lt;/img&gt;&lt;/div&gt;",
    "template": "&lt;p&gt;A área colorida representa {{response}} da figura.&lt;/p&gt;",
    "hint": "&lt;p&gt;O denominador representa o número de partes em que a figura está dividida e o numerador, as partes pintadas.&lt;p&gt;",
    "feedback": "&lt;p&gt;O denominador representa o número de partes em que a figura está dividida e o numerador, as partes pintadas.&lt;/p&gt;",
    "seed": {
        "parameters": [
            {
                "name": "Q1",
                "label": null,
                "list": [
                    "M4_NyO_24e_1.svg",
                    "M4_NyO_24e_2.svg"
                ]
            }
        ],
        "calculated": [
            {
                "name": "A1",
                "label": "{{function}}",
                "function": "\\frac{2}{5}"
            }
        ],
        "uniques": true
    },
    "algorithm": {
        "name": "calculateOperation",
        "params": {
            "method": "equivLiteral",
            "keyboard": "INTERMEDIATE"
        }
    }
}</v>
      </c>
      <c r="AA255" s="12" t="s">
        <v>1306</v>
      </c>
      <c r="AB255" s="14" t="str">
        <f t="shared" si="2"/>
        <v>M4-NyO-24e-E-1</v>
      </c>
      <c r="AC255" s="14" t="str">
        <f t="shared" si="3"/>
        <v>M4-NyO-24e-E-1-BR</v>
      </c>
      <c r="AD255" s="7" t="s">
        <v>261</v>
      </c>
      <c r="AE255" s="16"/>
      <c r="AF255" s="16" t="s">
        <v>46</v>
      </c>
      <c r="AG255" s="7" t="s">
        <v>47</v>
      </c>
    </row>
    <row r="256" ht="75.0" customHeight="1">
      <c r="A256" s="9" t="s">
        <v>1286</v>
      </c>
      <c r="B256" s="8" t="s">
        <v>1287</v>
      </c>
      <c r="C256" s="9" t="s">
        <v>48</v>
      </c>
      <c r="D256" s="10" t="s">
        <v>35</v>
      </c>
      <c r="E256" s="9"/>
      <c r="F256" s="11" t="s">
        <v>1301</v>
      </c>
      <c r="G256" s="11" t="s">
        <v>1302</v>
      </c>
      <c r="H256" s="12"/>
      <c r="I256" s="9" t="s">
        <v>1289</v>
      </c>
      <c r="J256" s="9" t="s">
        <v>1303</v>
      </c>
      <c r="K256" s="11" t="s">
        <v>1307</v>
      </c>
      <c r="L256" s="12" t="s">
        <v>1308</v>
      </c>
      <c r="M256" s="19" t="s">
        <v>41</v>
      </c>
      <c r="N256" s="8" t="s">
        <v>1290</v>
      </c>
      <c r="O256" s="18" t="s">
        <v>1291</v>
      </c>
      <c r="P256" s="23"/>
      <c r="Q256" s="16"/>
      <c r="R256" s="23"/>
      <c r="S256" s="23"/>
      <c r="T256" s="23"/>
      <c r="U256" s="23"/>
      <c r="V256" s="23"/>
      <c r="W256" s="23"/>
      <c r="X256" s="16"/>
      <c r="Y256" s="9" t="s">
        <v>44</v>
      </c>
      <c r="Z256" s="13" t="str">
        <f t="shared" si="1"/>
        <v>{
    "id": "M4-NyO-24e-E-2-BR",
    "stimulus": "&lt;p&gt;Escreva a fração que representa a área colorida da figura.&lt;/p&gt;&lt;div style=\"display:flex; justify-content:center;\"&gt;&lt;img src=\"https://blueberry-assets.oneclick.es/{{Q1}}\" width=\"300\"&gt;&lt;/img&gt;&lt;/div&gt;",
    "template": "&lt;p&gt;A área colorida representa {{response}} da figura.&lt;/p&gt;",
    "hint": "&lt;p&gt;O denominador representa o número de partes em que a figura está dividida e o numerador, as partes pintadas.&lt;p&gt;",
    "feedback": "&lt;p&gt;O denominador representa o número de partes em que a figura está dividida e o numerador, as partes pintadas.&lt;/p&gt;",
    "seed": {
        "parameters": [
            {
                "name": "Q1",
                "label": null,
                "list": [
                    "M4_NyO_24e_3.svg",
                    "M4_NyO_24e_4.svg"
                ]
            }
        ],
        "calculated": [
            {
                "name": "A1",
                "label": "{{function}}",
                "function": "\\frac{2}{6}"
            }
        ],
        "uniques": true
    },
    "algorithm": {
        "name": "calculateOperation",
        "params": {
            "method": "equivLiteral",
            "keyboard": "INTERMEDIATE"
        }
    }
}</v>
      </c>
      <c r="AA256" s="12" t="s">
        <v>1309</v>
      </c>
      <c r="AB256" s="14" t="str">
        <f t="shared" si="2"/>
        <v>M4-NyO-24e-E-2</v>
      </c>
      <c r="AC256" s="14" t="str">
        <f t="shared" si="3"/>
        <v>M4-NyO-24e-E-2-BR</v>
      </c>
      <c r="AD256" s="7" t="s">
        <v>261</v>
      </c>
      <c r="AE256" s="16"/>
      <c r="AF256" s="16" t="s">
        <v>46</v>
      </c>
      <c r="AG256" s="7" t="s">
        <v>47</v>
      </c>
    </row>
    <row r="257" ht="75.0" customHeight="1">
      <c r="A257" s="9" t="s">
        <v>1286</v>
      </c>
      <c r="B257" s="8" t="s">
        <v>1287</v>
      </c>
      <c r="C257" s="9" t="s">
        <v>48</v>
      </c>
      <c r="D257" s="10" t="s">
        <v>35</v>
      </c>
      <c r="E257" s="9"/>
      <c r="F257" s="11" t="s">
        <v>1301</v>
      </c>
      <c r="G257" s="11" t="s">
        <v>1302</v>
      </c>
      <c r="H257" s="12"/>
      <c r="I257" s="9" t="s">
        <v>1289</v>
      </c>
      <c r="J257" s="9" t="s">
        <v>1303</v>
      </c>
      <c r="K257" s="11" t="s">
        <v>1310</v>
      </c>
      <c r="L257" s="12" t="s">
        <v>1311</v>
      </c>
      <c r="M257" s="19" t="s">
        <v>41</v>
      </c>
      <c r="N257" s="8" t="s">
        <v>1290</v>
      </c>
      <c r="O257" s="18" t="s">
        <v>1291</v>
      </c>
      <c r="P257" s="23"/>
      <c r="Q257" s="16"/>
      <c r="R257" s="23"/>
      <c r="S257" s="23"/>
      <c r="T257" s="23"/>
      <c r="U257" s="23"/>
      <c r="V257" s="23"/>
      <c r="W257" s="23"/>
      <c r="X257" s="16"/>
      <c r="Y257" s="9" t="s">
        <v>44</v>
      </c>
      <c r="Z257" s="13" t="str">
        <f t="shared" si="1"/>
        <v>{
    "id": "M4-NyO-24e-E-3-BR",
    "stimulus": "&lt;p&gt;Escreva a fração que representa a área colorida da figura.&lt;/p&gt;&lt;div style=\"display:flex; justify-content:center;\"&gt;&lt;img src=\"https://blueberry-assets.oneclick.es/{{Q1}}\" width=\"300\"&gt;&lt;/img&gt;&lt;/div&gt;",
    "template": "&lt;p&gt;A área colorida representa {{response}} da figura.&lt;/p&gt;",
    "hint": "&lt;p&gt;O denominador representa o número de partes em que a figura está dividida e o numerador, as partes pintadas.&lt;p&gt;",
    "feedback": "&lt;p&gt;O denominador representa o número de partes em que a figura está dividida e o numerador, as partes pintadas.&lt;/p&gt;",
    "seed": {
        "parameters": [
            {
                "name": "Q1",
                "label": null,
                "list": [
                    "M4_NyO_24e_5.svg",
                    "M4_NyO_24e_6.svg"
                ]
            }
        ],
        "calculated": [
            {
                "name": "A1",
                "label": "{{function}}",
                "function": "\\frac{3}{6}"
            }
        ],
        "uniques": true
    },
    "algorithm": {
        "name": "calculateOperation",
        "params": {
            "method": "equivLiteral",
            "keyboard": "INTERMEDIATE"
        }
    }
}</v>
      </c>
      <c r="AA257" s="12" t="s">
        <v>1312</v>
      </c>
      <c r="AB257" s="14" t="str">
        <f t="shared" si="2"/>
        <v>M4-NyO-24e-E-3</v>
      </c>
      <c r="AC257" s="14" t="str">
        <f t="shared" si="3"/>
        <v>M4-NyO-24e-E-3-BR</v>
      </c>
      <c r="AD257" s="7" t="s">
        <v>261</v>
      </c>
      <c r="AE257" s="16"/>
      <c r="AF257" s="16" t="s">
        <v>46</v>
      </c>
      <c r="AG257" s="7" t="s">
        <v>47</v>
      </c>
    </row>
    <row r="258" ht="75.0" customHeight="1">
      <c r="A258" s="9" t="s">
        <v>1286</v>
      </c>
      <c r="B258" s="8" t="s">
        <v>1287</v>
      </c>
      <c r="C258" s="9" t="s">
        <v>48</v>
      </c>
      <c r="D258" s="10" t="s">
        <v>35</v>
      </c>
      <c r="E258" s="9"/>
      <c r="F258" s="11" t="s">
        <v>1301</v>
      </c>
      <c r="G258" s="11" t="s">
        <v>1302</v>
      </c>
      <c r="H258" s="12"/>
      <c r="I258" s="9" t="s">
        <v>1289</v>
      </c>
      <c r="J258" s="9" t="s">
        <v>1303</v>
      </c>
      <c r="K258" s="11" t="s">
        <v>1313</v>
      </c>
      <c r="L258" s="12" t="s">
        <v>1314</v>
      </c>
      <c r="M258" s="19" t="s">
        <v>41</v>
      </c>
      <c r="N258" s="8" t="s">
        <v>1290</v>
      </c>
      <c r="O258" s="18" t="s">
        <v>1291</v>
      </c>
      <c r="P258" s="23"/>
      <c r="Q258" s="16"/>
      <c r="R258" s="23"/>
      <c r="S258" s="23"/>
      <c r="T258" s="23"/>
      <c r="U258" s="23"/>
      <c r="V258" s="23"/>
      <c r="W258" s="23"/>
      <c r="X258" s="16"/>
      <c r="Y258" s="9" t="s">
        <v>44</v>
      </c>
      <c r="Z258" s="13" t="str">
        <f t="shared" si="1"/>
        <v>{
    "id": "M4-NyO-24e-E-4-BR",
    "stimulus": "&lt;p&gt;Escreva a fração que representa a área colorida da figura.&lt;/p&gt;&lt;div style=\"display:flex; justify-content:center;\"&gt;&lt;img src=\"https://blueberry-assets.oneclick.es/{{Q1}}\" width=\"300\"&gt;&lt;/img&gt;&lt;/div&gt;",
    "template": "&lt;p&gt;A área colorida representa {{response}} da figura.&lt;/p&gt;",
    "hint": "&lt;p&gt;O denominador representa o número de partes em que a figura está dividida e o numerador, as partes pintadas.&lt;p&gt;",
    "feedback": "&lt;p&gt;O denominador representa o número de partes em que a figura está dividida e o numerador, as partes pintadas.&lt;/p&gt;",
    "seed": {
        "parameters": [
            {
                "name": "Q1",
                "label": null,
                "list": [
                    "M4_NyO_24e_7.svg",
                    "M4_NyO_24e_8.svg"
                ]
            }
        ],
        "calculated": [
            {
                "name": "A1",
                "label": "{{function}}",
                "function": "\\frac{3}{5}"
            }
        ],
        "uniques": true
    },
    "algorithm": {
        "name": "calculateOperation",
        "params": {
            "method": "equivLiteral",
            "keyboard": "INTERMEDIATE"
        }
    }
}</v>
      </c>
      <c r="AA258" s="12" t="s">
        <v>1315</v>
      </c>
      <c r="AB258" s="14" t="str">
        <f t="shared" si="2"/>
        <v>M4-NyO-24e-E-4</v>
      </c>
      <c r="AC258" s="14" t="str">
        <f t="shared" si="3"/>
        <v>M4-NyO-24e-E-4-BR</v>
      </c>
      <c r="AD258" s="7" t="s">
        <v>261</v>
      </c>
      <c r="AE258" s="16"/>
      <c r="AF258" s="16" t="s">
        <v>46</v>
      </c>
      <c r="AG258" s="7" t="s">
        <v>47</v>
      </c>
    </row>
    <row r="259" ht="75.0" customHeight="1">
      <c r="A259" s="9" t="s">
        <v>1286</v>
      </c>
      <c r="B259" s="8" t="s">
        <v>1287</v>
      </c>
      <c r="C259" s="9" t="s">
        <v>48</v>
      </c>
      <c r="D259" s="10" t="s">
        <v>35</v>
      </c>
      <c r="E259" s="9"/>
      <c r="F259" s="11" t="s">
        <v>1301</v>
      </c>
      <c r="G259" s="11" t="s">
        <v>1302</v>
      </c>
      <c r="H259" s="12"/>
      <c r="I259" s="9" t="s">
        <v>1289</v>
      </c>
      <c r="J259" s="9" t="s">
        <v>1303</v>
      </c>
      <c r="K259" s="11" t="s">
        <v>1316</v>
      </c>
      <c r="L259" s="12" t="s">
        <v>1317</v>
      </c>
      <c r="M259" s="19" t="s">
        <v>41</v>
      </c>
      <c r="N259" s="8" t="s">
        <v>1290</v>
      </c>
      <c r="O259" s="18" t="s">
        <v>1291</v>
      </c>
      <c r="P259" s="23"/>
      <c r="Q259" s="16"/>
      <c r="R259" s="23"/>
      <c r="S259" s="23"/>
      <c r="T259" s="23"/>
      <c r="U259" s="23"/>
      <c r="V259" s="23"/>
      <c r="W259" s="23"/>
      <c r="X259" s="16"/>
      <c r="Y259" s="9" t="s">
        <v>44</v>
      </c>
      <c r="Z259" s="13" t="str">
        <f t="shared" si="1"/>
        <v>{
    "id": "M4-NyO-24e-E-5-BR",
    "stimulus": "&lt;p&gt;Escreva a fração que representa a área colorida da figura.&lt;/p&gt;&lt;div style=\"display:flex; justify-content:center;\"&gt;&lt;img src=\"https://blueberry-assets.oneclick.es/{{Q1}}\" width=\"300\"&gt;&lt;/img&gt;&lt;/div&gt;",
    "template": "&lt;p&gt;A área colorida representa {{response}} da figura.&lt;/p&gt;",
    "hint": "&lt;p&gt;O denominador representa o número de partes em que a figura está dividida e o numerador, as partes pintadas.&lt;p&gt;",
    "feedback": "&lt;p&gt;O denominador representa o número de partes em que a figura está dividida e o numerador, as partes pintadas.&lt;/p&gt;",
    "seed": {
        "parameters": [
            {
                "name": "Q1",
                "label": null,
                "list": [
                    "M4_NyO_24e_9.svg",
                    "M4_NyO_24e_10.svg"
                ]
            }
        ],
        "calculated": [
            {
                "name": "A1",
                "label": "{{function}}",
                "function": "\\frac{2}{3}"
            }
        ],
        "uniques": true
    },
    "algorithm": {
        "name": "calculateOperation",
        "params": {
            "method": "equivLiteral",
            "keyboard": "INTERMEDIATE"
        }
    }
}</v>
      </c>
      <c r="AA259" s="12" t="s">
        <v>1318</v>
      </c>
      <c r="AB259" s="14" t="str">
        <f t="shared" si="2"/>
        <v>M4-NyO-24e-E-5</v>
      </c>
      <c r="AC259" s="14" t="str">
        <f t="shared" si="3"/>
        <v>M4-NyO-24e-E-5-BR</v>
      </c>
      <c r="AD259" s="7" t="s">
        <v>261</v>
      </c>
      <c r="AE259" s="16"/>
      <c r="AF259" s="16" t="s">
        <v>46</v>
      </c>
      <c r="AG259" s="7" t="s">
        <v>47</v>
      </c>
    </row>
    <row r="260" ht="75.0" customHeight="1">
      <c r="A260" s="9" t="s">
        <v>1286</v>
      </c>
      <c r="B260" s="8" t="s">
        <v>1287</v>
      </c>
      <c r="C260" s="9" t="s">
        <v>67</v>
      </c>
      <c r="D260" s="10" t="s">
        <v>35</v>
      </c>
      <c r="E260" s="9"/>
      <c r="F260" s="11" t="s">
        <v>1319</v>
      </c>
      <c r="G260" s="11" t="s">
        <v>1320</v>
      </c>
      <c r="H260" s="12"/>
      <c r="I260" s="9" t="s">
        <v>1289</v>
      </c>
      <c r="J260" s="9" t="s">
        <v>1303</v>
      </c>
      <c r="K260" s="12" t="s">
        <v>517</v>
      </c>
      <c r="L260" s="12" t="s">
        <v>1321</v>
      </c>
      <c r="M260" s="19" t="s">
        <v>41</v>
      </c>
      <c r="N260" s="18" t="s">
        <v>1322</v>
      </c>
      <c r="O260" s="18" t="s">
        <v>1323</v>
      </c>
      <c r="P260" s="23"/>
      <c r="Q260" s="16"/>
      <c r="R260" s="23"/>
      <c r="S260" s="23"/>
      <c r="T260" s="23"/>
      <c r="U260" s="23"/>
      <c r="V260" s="23"/>
      <c r="W260" s="23"/>
      <c r="X260" s="16"/>
      <c r="Y260" s="9" t="s">
        <v>44</v>
      </c>
      <c r="Z260" s="13" t="str">
        <f t="shared" si="1"/>
        <v>{"id":"M4-NyO-24e-A-1-BR","stimulus":"&lt;p&gt;A figura a seguir representa porções que sobraram de uma lasanha. Expresse essa quantidade como uma fração.&lt;/p&gt;&lt;div style=\"display:flex; justify-content:center;\"&gt;&lt;img src=\"https://blueberry-assets.oneclick.es/M4_NyO_24e_11.svg\" width=\"300\"&gt;&lt;/img&gt;&lt;/div&gt;","template":"&lt;p&gt;Sobraram {{response}} da lasanha.&lt;/p&gt;","hint":"&lt;p&gt;O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pintadas.&lt;/p&gt;","seed":{"parameters":[],"calculated":[{"name":"A1","label":"{{function}}","function":"\\frac{3}{10}"}],"uniques":true},"algorithm":{"name":"calculateOperation","params":{"method":"equivLiteral","keyboard":"INTERMEDIATE"}}}</v>
      </c>
      <c r="AA260" s="12" t="s">
        <v>1324</v>
      </c>
      <c r="AB260" s="14" t="str">
        <f t="shared" si="2"/>
        <v>M4-NyO-24e-A-1</v>
      </c>
      <c r="AC260" s="14" t="str">
        <f t="shared" si="3"/>
        <v>M4-NyO-24e-A-1-BR</v>
      </c>
      <c r="AD260" s="7" t="s">
        <v>261</v>
      </c>
      <c r="AE260" s="16"/>
      <c r="AF260" s="16" t="s">
        <v>46</v>
      </c>
      <c r="AG260" s="7" t="s">
        <v>47</v>
      </c>
    </row>
    <row r="261" ht="75.0" customHeight="1">
      <c r="A261" s="9" t="s">
        <v>1286</v>
      </c>
      <c r="B261" s="8" t="s">
        <v>1287</v>
      </c>
      <c r="C261" s="9" t="s">
        <v>67</v>
      </c>
      <c r="D261" s="10" t="s">
        <v>35</v>
      </c>
      <c r="E261" s="9"/>
      <c r="F261" s="11" t="s">
        <v>1325</v>
      </c>
      <c r="G261" s="11" t="s">
        <v>1326</v>
      </c>
      <c r="H261" s="12"/>
      <c r="I261" s="9" t="s">
        <v>1289</v>
      </c>
      <c r="J261" s="9" t="s">
        <v>1303</v>
      </c>
      <c r="K261" s="12" t="s">
        <v>517</v>
      </c>
      <c r="L261" s="12" t="s">
        <v>1327</v>
      </c>
      <c r="M261" s="19" t="s">
        <v>41</v>
      </c>
      <c r="N261" s="18" t="s">
        <v>1328</v>
      </c>
      <c r="O261" s="18" t="s">
        <v>1329</v>
      </c>
      <c r="P261" s="23"/>
      <c r="Q261" s="16"/>
      <c r="R261" s="23"/>
      <c r="S261" s="23"/>
      <c r="T261" s="23"/>
      <c r="U261" s="23"/>
      <c r="V261" s="23"/>
      <c r="W261" s="23"/>
      <c r="X261" s="16"/>
      <c r="Y261" s="9" t="s">
        <v>44</v>
      </c>
      <c r="Z261" s="13" t="str">
        <f t="shared" si="1"/>
        <v>{"id":"M4-NyO-24e-A-2-BR","stimulus":"&lt;p&gt;Jorge pintou as seguintes pétalas de uma flor. Que fração representa as pétalas pintadas em relação ao total de pétalas?&lt;/p&gt;&lt;div style=\"display:flex; justify-content:center;\"&gt;&lt;img src=\"https://blueberry-assets.oneclick.es/M4_NyO_24e_12.svg\" width=\"300\"&gt;&lt;/img&gt;&lt;/div&gt;","template":"&lt;p&gt;A fração de pétalas pintadas é {{response}} do total.&lt;/p&gt;","hint":"&lt;p&gt;O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pintadas.&lt;/p&gt;","seed":{"parameters":[],"calculated":[{"name":"A1","label":"{{function}}","function":"\\frac{8}{12}"}],"uniques":true},"algorithm":{"name":"calculateOperation","params":{"method":"equivLiteral","keyboard":"INTERMEDIATE"}}}</v>
      </c>
      <c r="AA261" s="12" t="s">
        <v>1330</v>
      </c>
      <c r="AB261" s="14" t="str">
        <f t="shared" si="2"/>
        <v>M4-NyO-24e-A-2</v>
      </c>
      <c r="AC261" s="14" t="str">
        <f t="shared" si="3"/>
        <v>M4-NyO-24e-A-2-BR</v>
      </c>
      <c r="AD261" s="7" t="s">
        <v>261</v>
      </c>
      <c r="AE261" s="16"/>
      <c r="AF261" s="16" t="s">
        <v>46</v>
      </c>
      <c r="AG261" s="7" t="s">
        <v>47</v>
      </c>
    </row>
    <row r="262" ht="75.0" customHeight="1">
      <c r="A262" s="9" t="s">
        <v>1286</v>
      </c>
      <c r="B262" s="8" t="s">
        <v>1287</v>
      </c>
      <c r="C262" s="9" t="s">
        <v>67</v>
      </c>
      <c r="D262" s="10" t="s">
        <v>35</v>
      </c>
      <c r="E262" s="9"/>
      <c r="F262" s="11" t="s">
        <v>1331</v>
      </c>
      <c r="G262" s="11" t="s">
        <v>1332</v>
      </c>
      <c r="H262" s="12"/>
      <c r="I262" s="9" t="s">
        <v>1289</v>
      </c>
      <c r="J262" s="9" t="s">
        <v>1303</v>
      </c>
      <c r="K262" s="12" t="s">
        <v>517</v>
      </c>
      <c r="L262" s="12" t="s">
        <v>1333</v>
      </c>
      <c r="M262" s="19" t="s">
        <v>41</v>
      </c>
      <c r="N262" s="18" t="s">
        <v>1334</v>
      </c>
      <c r="O262" s="18" t="s">
        <v>1335</v>
      </c>
      <c r="P262" s="23"/>
      <c r="Q262" s="16"/>
      <c r="R262" s="23"/>
      <c r="S262" s="23"/>
      <c r="T262" s="23"/>
      <c r="U262" s="23"/>
      <c r="V262" s="23"/>
      <c r="W262" s="23"/>
      <c r="X262" s="16"/>
      <c r="Y262" s="9" t="s">
        <v>44</v>
      </c>
      <c r="Z262" s="13" t="str">
        <f t="shared" si="1"/>
        <v>{"id":"M4-NyO-24e-A-3-BR","stimulus":"&lt;p&gt;A figura a seguir representa os gomos de uma laranja que Renata ganhou da amiga dela na hora do recreio. Que fração da laranja Renata ganhou?&lt;/p&gt;&lt;div style=\"display:flex; justify-content:center;\"&gt;&lt;img src=\"https://blueberry-assets.oneclick.es/M4_NyO_24e_13.svg\" width=\"300\"&gt;&lt;/img&gt;&lt;/div&gt;","template":"&lt;p&gt;Renata ganhou {{response}} da laranja.&lt;/p&gt;","hint":"&lt;p&gt;O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pintadas.&lt;/p&gt;","seed":{"parameters":[],"calculated":[{"name":"A1","label":"{{function}}","function":"\\frac{4}{10}"}],"uniques":true},"algorithm":{"name":"calculateOperation","params":{"method":"equivLiteral","keyboard":"INTERMEDIATE"}}}</v>
      </c>
      <c r="AA262" s="12" t="s">
        <v>1336</v>
      </c>
      <c r="AB262" s="14" t="str">
        <f t="shared" si="2"/>
        <v>M4-NyO-24e-A-3</v>
      </c>
      <c r="AC262" s="14" t="str">
        <f t="shared" si="3"/>
        <v>M4-NyO-24e-A-3-BR</v>
      </c>
      <c r="AD262" s="7" t="s">
        <v>261</v>
      </c>
      <c r="AE262" s="16"/>
      <c r="AF262" s="16" t="s">
        <v>46</v>
      </c>
      <c r="AG262" s="7" t="s">
        <v>47</v>
      </c>
    </row>
    <row r="263" ht="75.0" customHeight="1">
      <c r="A263" s="9" t="s">
        <v>1286</v>
      </c>
      <c r="B263" s="8" t="s">
        <v>1287</v>
      </c>
      <c r="C263" s="9" t="s">
        <v>67</v>
      </c>
      <c r="D263" s="10" t="s">
        <v>35</v>
      </c>
      <c r="E263" s="9"/>
      <c r="F263" s="11" t="s">
        <v>1337</v>
      </c>
      <c r="G263" s="11" t="s">
        <v>1338</v>
      </c>
      <c r="H263" s="12"/>
      <c r="I263" s="9" t="s">
        <v>1289</v>
      </c>
      <c r="J263" s="9" t="s">
        <v>1303</v>
      </c>
      <c r="K263" s="12" t="s">
        <v>517</v>
      </c>
      <c r="L263" s="12" t="s">
        <v>1339</v>
      </c>
      <c r="M263" s="19" t="s">
        <v>41</v>
      </c>
      <c r="N263" s="18" t="s">
        <v>1340</v>
      </c>
      <c r="O263" s="18" t="s">
        <v>1341</v>
      </c>
      <c r="P263" s="23"/>
      <c r="Q263" s="16"/>
      <c r="R263" s="23"/>
      <c r="S263" s="23"/>
      <c r="T263" s="23"/>
      <c r="U263" s="23"/>
      <c r="V263" s="23"/>
      <c r="W263" s="23"/>
      <c r="X263" s="16"/>
      <c r="Y263" s="9" t="s">
        <v>44</v>
      </c>
      <c r="Z263" s="13" t="str">
        <f t="shared" si="1"/>
        <v>{"id":"M4-NyO-24e-A-4-BR","stimulus":"&lt;p&gt;Um agricultor dividiu um pomar em partes iguais e plantou tomates conforme representa a figura. Que fração representa a área do pomar usada para plantar os tomates?&lt;/p&gt;&lt;div style=\"display:flex; justify-content:center;\"&gt;&lt;img src=\"https://blueberry-assets.oneclick.es/M4_NyO_24e_14.svg\" width=\"300\"&gt;&lt;/div&gt;","template":"&lt;p&gt;A área de tomates ocupa {{response}} do pomar.&lt;/p&gt;","feedback":"&lt;p&gt;O denominador representa o número de partes em que a figura está dividida e o numerador, as partes pintadas.&lt;/p&gt;","seed":{"parameters":[],"calculated":[{"name":"A1","label":"{{function}}","function":"\\frac{5}{8}"}],"uniques":false},"algorithm":{"name":"calculateOperation","params":{"method":"equivLiteral","keyboard":"INTERMEDIATE"}}}</v>
      </c>
      <c r="AA263" s="12" t="s">
        <v>1342</v>
      </c>
      <c r="AB263" s="14" t="str">
        <f t="shared" si="2"/>
        <v>M4-NyO-24e-A-4</v>
      </c>
      <c r="AC263" s="14" t="str">
        <f t="shared" si="3"/>
        <v>M4-NyO-24e-A-4-BR</v>
      </c>
      <c r="AD263" s="7" t="s">
        <v>261</v>
      </c>
      <c r="AE263" s="16"/>
      <c r="AF263" s="16" t="s">
        <v>46</v>
      </c>
      <c r="AG263" s="7" t="s">
        <v>47</v>
      </c>
    </row>
    <row r="264" ht="75.0" customHeight="1">
      <c r="A264" s="9" t="s">
        <v>1286</v>
      </c>
      <c r="B264" s="8" t="s">
        <v>1287</v>
      </c>
      <c r="C264" s="9" t="s">
        <v>67</v>
      </c>
      <c r="D264" s="10" t="s">
        <v>35</v>
      </c>
      <c r="E264" s="9"/>
      <c r="F264" s="11" t="s">
        <v>1343</v>
      </c>
      <c r="G264" s="11" t="s">
        <v>1344</v>
      </c>
      <c r="H264" s="12"/>
      <c r="I264" s="9" t="s">
        <v>1289</v>
      </c>
      <c r="J264" s="9" t="s">
        <v>1303</v>
      </c>
      <c r="K264" s="12" t="s">
        <v>517</v>
      </c>
      <c r="L264" s="11" t="s">
        <v>1305</v>
      </c>
      <c r="M264" s="19" t="s">
        <v>41</v>
      </c>
      <c r="N264" s="18" t="s">
        <v>1345</v>
      </c>
      <c r="O264" s="18" t="s">
        <v>1346</v>
      </c>
      <c r="P264" s="23"/>
      <c r="Q264" s="16"/>
      <c r="R264" s="23"/>
      <c r="S264" s="23"/>
      <c r="T264" s="23"/>
      <c r="U264" s="23"/>
      <c r="V264" s="23"/>
      <c r="W264" s="23"/>
      <c r="X264" s="16"/>
      <c r="Y264" s="9" t="s">
        <v>44</v>
      </c>
      <c r="Z264" s="13" t="str">
        <f t="shared" si="1"/>
        <v>{"id":"M4-NyO-24e-A-5-BR","stimulus":"&lt;p&gt;A figura abaixo representa uma caixa de queijos que Thomaz tem. Que fração de queijos ainda há na caixa?&lt;/p&gt;&lt;div style=\"display:flex; justify-content:center;\"&gt;&lt;img src=\"https://blueberry-assets.oneclick.es/M4_NyO_24e_15.svg\" width=\"300\"&gt;&lt;/div&gt;","template":"&lt;p&gt;Há na caixa {{response}} dos queijos.&lt;/p&gt;","feedback":"&lt;p&gt;O denominador representa o número de partes em que a figura está dividida e o numerador, as partes pintadas.&lt;/p&gt;","seed":{"parameters":[],"calculated":[{"name":"A1","label":"{{function}}","function":"\\frac{2}{5}"}],"uniques":false},"algorithm":{"name":"calculateOperation","params":{"method":"equivLiteral","keyboard":"INTERMEDIATE"}}}</v>
      </c>
      <c r="AA264" s="12" t="s">
        <v>1347</v>
      </c>
      <c r="AB264" s="14" t="str">
        <f t="shared" si="2"/>
        <v>M4-NyO-24e-A-5</v>
      </c>
      <c r="AC264" s="14" t="str">
        <f t="shared" si="3"/>
        <v>M4-NyO-24e-A-5-BR</v>
      </c>
      <c r="AD264" s="7" t="s">
        <v>261</v>
      </c>
      <c r="AE264" s="16"/>
      <c r="AF264" s="16" t="s">
        <v>46</v>
      </c>
      <c r="AG264" s="7" t="s">
        <v>47</v>
      </c>
    </row>
    <row r="265" ht="75.0" customHeight="1">
      <c r="A265" s="9" t="s">
        <v>1348</v>
      </c>
      <c r="B265" s="12" t="s">
        <v>1349</v>
      </c>
      <c r="C265" s="9" t="s">
        <v>34</v>
      </c>
      <c r="D265" s="10" t="s">
        <v>35</v>
      </c>
      <c r="E265" s="9"/>
      <c r="F265" s="12" t="s">
        <v>1350</v>
      </c>
      <c r="G265" s="12"/>
      <c r="H265" s="12"/>
      <c r="I265" s="9" t="s">
        <v>37</v>
      </c>
      <c r="J265" s="9" t="s">
        <v>591</v>
      </c>
      <c r="K265" s="12" t="s">
        <v>1351</v>
      </c>
      <c r="L265" s="12" t="s">
        <v>1352</v>
      </c>
      <c r="M265" s="9" t="s">
        <v>41</v>
      </c>
      <c r="N265" s="11" t="s">
        <v>1353</v>
      </c>
      <c r="O265" s="24" t="s">
        <v>1354</v>
      </c>
      <c r="P265" s="23"/>
      <c r="Q265" s="16"/>
      <c r="R265" s="23"/>
      <c r="S265" s="23"/>
      <c r="T265" s="23"/>
      <c r="U265" s="23"/>
      <c r="V265" s="23"/>
      <c r="W265" s="23"/>
      <c r="X265" s="16"/>
      <c r="Y265" s="9" t="s">
        <v>44</v>
      </c>
      <c r="Z265" s="13" t="str">
        <f t="shared" si="1"/>
        <v>{"id":"M4-NyO-25a-I-1-BR","stimulus":"&lt;p&gt;Arraste a fração correta para completar a comparação.&lt;/p&gt;","template":"&lt;div style=\"display:flex; justify-content:center;\"&gt;&lt;p&gt;&lt;span class=\"fr-math-v2 fr-draggable\" contenteditable=\"false\" data-original-math=\"\\(\\frac{{{T3}}}{{{T1}}}\\)\" draggable=\"true\"&gt;\\(\\frac{{{T3}}}{{{T1}}}\\)&lt;/span&gt; &lt; {{response}}&lt;/p&gt;&lt;/div&gt;","hint":"&lt;p&gt;Como os denominadores são iguais, basta comparar os numeradores.&lt;/p&gt;","feedback":"&lt;p&gt;Como os denominadores são iguais, basta comparar os numeradores.&lt;/p&gt;&lt;p&gt;Neste caso, &lt;span class=\"fr-math-v2 fr-draggable\" contenteditable=\"false\" data-original-math=\"\\(\\frac{{{T3}}}{{{T1}}}\\)\" draggable=\"true\"&gt;\\(\\frac{{{T3}}}{{{T1}}}\\)&lt;/span&gt; &lt; &lt;span class=\"fr-math-v2 fr-draggable\" contenteditable=\"false\" data-original-math=\"\\(\\frac{{{T2}}}{{{T1}}}\\)\" draggable=\"true\"&gt;\\(\\frac{{{T2}}}{{{T1}}}\\)&lt;/span&gt; porque {{T3}} &lt; {{T2}}.&lt;/p&gt;","seed":{"parameters":[{"name":"Q1","label":null,"min":1,"max":6,"step":1},{"name":"Q2","label":null,"min":1,"max":6,"step":1},{"name":"Q3","label":null,"min":1,"max":6,"step":1},{"name":"Q4","label":null,"min":1,"max":6,"step":1}],"calculated":[{"name":"T1","label":"{{function}}","function":"{{Q1}}+{{Q2}}","temp":true},{"name":"T2","label":"{{function}}","function":"math.max({{Q1}}, {{Q2}}, {{Q3}})","temp":true},{"name":"T3","label":"{{function}}","function":"{{Q1}}+{{Q2}}+{{Q3}}-math.max({{Q1}}, {{Q2}}, {{Q3}})-math.min({{Q1}}, {{Q2}}, {{Q3}})","temp":true},{"name":"T4","label":"{{function}}","function":"math.min({{Q1}}, {{Q2}}, {{Q3}})","temp":true},{"name":"A1","label":"&lt;span class=\"fr-math-v2 fr-draggable\" contenteditable=\"false\" data-original-math=\"\\(\\frac{{{T2}}}{{{T1}}}\\)\" draggable=\"true\"&gt;\\(\\frac{{{T2}}}{{{T1}}}\\)&lt;/span&gt;"},{"name":"A2","label":"&lt;span class=\"fr-math-v2 fr-draggable\" contenteditable=\"false\" data-original-math=\"\\(\\frac{{{T3}}}{{{T1}}}\\)\" draggable=\"true\"&gt;\\(\\frac{{{T3}}}{{{T1}}}\\)&lt;/span&gt;","incorrect":true},{"name":"A3","label":"&lt;span class=\"fr-math-v2 fr-draggable\" contenteditable=\"false\" data-original-math=\"\\(\\frac{{{T4}}}{{{T1}}}\\)\" draggable=\"true\"&gt;\\(\\frac{{{T4}}}{{{T1}}}\\)&lt;/span&gt;","incorrect":true}],"uniques":true},"algorithm":{"name":"calculateOperation","template":"Cloze with drag &amp; drop","params":{"keyboard":"INTERMEDIATE"}}}</v>
      </c>
      <c r="AA265" s="12" t="s">
        <v>1355</v>
      </c>
      <c r="AB265" s="14" t="str">
        <f t="shared" si="2"/>
        <v>M4-NyO-25a-I-1</v>
      </c>
      <c r="AC265" s="14" t="str">
        <f t="shared" si="3"/>
        <v>M4-NyO-25a-I-1-BR</v>
      </c>
      <c r="AD265" s="7" t="s">
        <v>261</v>
      </c>
      <c r="AE265" s="16"/>
      <c r="AF265" s="16" t="s">
        <v>46</v>
      </c>
      <c r="AG265" s="7" t="s">
        <v>47</v>
      </c>
    </row>
    <row r="266" ht="75.0" customHeight="1">
      <c r="A266" s="9" t="s">
        <v>1348</v>
      </c>
      <c r="B266" s="12" t="s">
        <v>1349</v>
      </c>
      <c r="C266" s="9" t="s">
        <v>34</v>
      </c>
      <c r="D266" s="10" t="s">
        <v>35</v>
      </c>
      <c r="E266" s="9"/>
      <c r="F266" s="12" t="s">
        <v>1356</v>
      </c>
      <c r="G266" s="12"/>
      <c r="H266" s="12"/>
      <c r="I266" s="9" t="s">
        <v>37</v>
      </c>
      <c r="J266" s="9" t="s">
        <v>591</v>
      </c>
      <c r="K266" s="12" t="s">
        <v>1351</v>
      </c>
      <c r="L266" s="12" t="s">
        <v>1357</v>
      </c>
      <c r="M266" s="9" t="s">
        <v>41</v>
      </c>
      <c r="N266" s="11" t="s">
        <v>1353</v>
      </c>
      <c r="O266" s="11" t="s">
        <v>1358</v>
      </c>
      <c r="P266" s="23"/>
      <c r="Q266" s="16"/>
      <c r="R266" s="23"/>
      <c r="S266" s="23"/>
      <c r="T266" s="23"/>
      <c r="U266" s="23"/>
      <c r="V266" s="23"/>
      <c r="W266" s="23"/>
      <c r="X266" s="16"/>
      <c r="Y266" s="9" t="s">
        <v>44</v>
      </c>
      <c r="Z266" s="13" t="str">
        <f t="shared" si="1"/>
        <v>{"id":"M4-NyO-25a-I-2-BR","stimulus":"&lt;p&gt;Arraste a fração correta para completar a comparação.&lt;/p&gt;","template":"&lt;div style=\"display:flex; justify-content:center;\"&gt;&lt;p&gt;&lt;span class=\"fr-math-v2 fr-draggable\" contenteditable=\"false\" data-original-math=\"\\(\\frac{{{T3}}}{{{T1}}}\\)\" draggable=\"true\"&gt;\\(\\frac{{{T3}}}{{{T1}}}\\)&lt;/span&gt; &gt; {{response}}&lt;/p&gt;&lt;/div&gt;","hint":"&lt;p&gt;Como os denominadores são iguais, basta comparar os numeradores.&lt;/p&gt;","feedback":"&lt;p&gt;Como os denominadores são iguais, basta comparar os numeradores.&lt;/p&gt;&lt;p&gt;Neste caso, &lt;span class=\"fr-math-v2 fr-draggable\" contenteditable=\"false\" data-original-math=\"\\(\\frac{{{T3}}}{{{T1}}}\\)\" draggable=\"true\"&gt;\\(\\frac{{{T3}}}{{{T1}}}\\)&lt;/span&gt; &gt; &lt;span class=\"fr-math-v2 fr-draggable\" contenteditable=\"false\" data-original-math=\"\\(\\frac{{{T2}}}{{{T1}}}\\)\" draggable=\"true\"&gt;\\(\\frac{{{T2}}}{{{T1}}}\\)&lt;/span&gt; porque {{T3}} &gt; {{T2}}.&lt;/p&gt;","seed":{"parameters":[{"name":"Q1","label":null,"min":1,"max":6,"step":1},{"name":"Q2","label":null,"min":1,"max":6,"step":1},{"name":"Q3","label":null,"min":1,"max":6,"step":1},{"name":"Q4","label":null,"min":1,"max":6,"step":1}],"calculated":[{"name":"T1","label":"{{function}}","function":"{{Q1}}+{{Q2}}","temp":true},{"name":"T2","label":"{{function}}","function":"math.min({{Q1}}, {{Q2}}, {{Q3}})","temp":true},{"name":"T3","label":"{{function}}","function":"{{Q1}}+{{Q2}}+{{Q3}}-math.max({{Q1}}, {{Q2}}, {{Q3}})-math.min({{Q1}}, {{Q2}}, {{Q3}})","temp":true},{"name":"T4","label":"{{function}}","function":"math.max({{Q1}}, {{Q2}}, {{Q3}})","temp":true},{"name":"A1","label":"&lt;span class=\"fr-math-v2 fr-draggable\" contenteditable=\"false\" data-original-math=\"\\(\\frac{{{T2}}}{{{T1}}}\\)\" draggable=\"true\"&gt;\\(\\frac{{{T2}}}{{{T1}}}\\)&lt;/span&gt;"},{"name":"A2","label":"&lt;span class=\"fr-math-v2 fr-draggable\" contenteditable=\"false\" data-original-math=\"\\(\\frac{{{T3}}}{{{T1}}}\\)\" draggable=\"true\"&gt;\\(\\frac{{{T3}}}{{{T1}}}\\)&lt;/span&gt;","incorrect":true},{"name":"A3","label":"&lt;span class=\"fr-math-v2 fr-draggable\" contenteditable=\"false\" data-original-math=\"\\(\\frac{{{T4}}}{{{T1}}}\\)\" draggable=\"true\"&gt;\\(\\frac{{{T4}}}{{{T1}}}\\)&lt;/span&gt;","incorrect":true}],"uniques":true},"algorithm":{"name":"calculateOperation","template":"Cloze with drag &amp; drop","params":{"keyboard":"INTERMEDIATE"}}}</v>
      </c>
      <c r="AA266" s="12" t="s">
        <v>1359</v>
      </c>
      <c r="AB266" s="14" t="str">
        <f t="shared" si="2"/>
        <v>M4-NyO-25a-I-2</v>
      </c>
      <c r="AC266" s="14" t="str">
        <f t="shared" si="3"/>
        <v>M4-NyO-25a-I-2-BR</v>
      </c>
      <c r="AD266" s="7" t="s">
        <v>261</v>
      </c>
      <c r="AE266" s="16"/>
      <c r="AF266" s="16" t="s">
        <v>46</v>
      </c>
      <c r="AG266" s="7" t="s">
        <v>47</v>
      </c>
    </row>
    <row r="267" ht="75.0" customHeight="1">
      <c r="A267" s="9" t="s">
        <v>1348</v>
      </c>
      <c r="B267" s="12" t="s">
        <v>1349</v>
      </c>
      <c r="C267" s="9" t="s">
        <v>48</v>
      </c>
      <c r="D267" s="10" t="s">
        <v>35</v>
      </c>
      <c r="E267" s="9"/>
      <c r="F267" s="12" t="s">
        <v>1360</v>
      </c>
      <c r="G267" s="12"/>
      <c r="H267" s="12"/>
      <c r="I267" s="9" t="s">
        <v>37</v>
      </c>
      <c r="J267" s="9" t="s">
        <v>1361</v>
      </c>
      <c r="K267" s="12" t="s">
        <v>1362</v>
      </c>
      <c r="L267" s="12" t="s">
        <v>1363</v>
      </c>
      <c r="M267" s="9" t="s">
        <v>41</v>
      </c>
      <c r="N267" s="11" t="s">
        <v>1353</v>
      </c>
      <c r="O267" s="11" t="s">
        <v>1364</v>
      </c>
      <c r="P267" s="24"/>
      <c r="Q267" s="16"/>
      <c r="R267" s="23"/>
      <c r="S267" s="23"/>
      <c r="T267" s="23"/>
      <c r="U267" s="23"/>
      <c r="V267" s="23"/>
      <c r="W267" s="23"/>
      <c r="X267" s="16"/>
      <c r="Y267" s="9" t="s">
        <v>44</v>
      </c>
      <c r="Z267" s="13" t="str">
        <f t="shared" si="1"/>
        <v>{"id":"M4-NyO-25a-E-1-BR","stimulus":"&lt;p&gt;Arraste e ordene as seguintes frações da menor para a maior.&lt;/p&gt;","template":"&lt;p style=\"text-align:center;\"&gt;{{response}} &lt; {{response}} &lt; {{response}}&lt;/p&gt;","hint":"&lt;p&gt;Como os denominadores são iguais, basta comparar os numeradores.&lt;/p&gt;","feedback":"&lt;p&gt;Como os denominadores são iguais, basta comparar os numeradores.&lt;/p&gt;&lt;p&gt;Por exemplo, &lt;span class=\"fr-math-v2 fr-draggable\" contenteditable=\"false\" data-original-math=\"\\(\\frac{{{T2}}}{{{T1}}}\\)\" draggable=\"true\"&gt;\\(\\frac{{{T2}}}{{{T1}}}\\)&lt;/span&gt; &lt; &lt;span class=\"fr-math-v2 fr-draggable\" contenteditable=\"false\" data-original-math=\"\\(\\frac{{{T3}}}{{{T1}}}\\)\" draggable=\"true\"&gt;\\(\\frac{{{T3}}}{{{T1}}}\\)&lt;/span&gt; porque {{T2}} &lt; {{T3}}.&lt;/p&gt;","seed":{"parameters":[{"name":"Q1","label":null,"min":1,"max":6,"step":1},{"name":"Q2","label":null,"min":1,"max":6,"step":1},{"name":"Q3","label":null,"min":1,"max":6,"step":1},{"name":"Q4","label":null,"min":1,"max":6,"step":1}],"calculated":[{"name":"T1","label":"{{function}}","function":"math.max({{Q2}}, {{Q3}}, {{Q4}})+{{Q1}}","temp":true},{"name":"T2","label":"{{function}}","function":"math.min({{Q2}}, {{Q3}}, {{Q4}})","temp":true},{"name":"T3","label":"{{function}}","function":"math.max({{Q2}}, {{Q3}}, {{Q4}})","temp":true},{"name":"T4","label":"{{function}}","function":"{{Q2}}+{{Q3}}+{{Q4}}-math.min({{Q2}}, {{Q3}}, {{Q4}})-math.max({{Q2}}, {{Q3}}, {{Q4}})","temp":true},{"name":"A1","label":"&lt;span class=\"fr-math-v2 fr-draggable\" contenteditable=\"false\" data-original-math=\"\\(\\frac{{{T2}}}{{{T1}}}\\)\" draggable=\"true\"&gt;\\(\\frac{{{T2}}}{{{T1}}}\\)&lt;/span&gt;","function":"{{T2}}"},{"name":"A2","label":"&lt;span class=\"fr-math-v2 fr-draggable\" contenteditable=\"false\" data-original-math=\"\\(\\frac{{{T4}}}{{{T1}}}\\)\" draggable=\"true\"&gt;\\(\\frac{{{T4}}}{{{T1}}}\\)&lt;/span&gt;","function":"{{T4}}"},{"name":"A3","label":"&lt;span class=\"fr-math-v2 fr-draggable\" contenteditable=\"false\" data-original-math=\"\\(\\frac{{{T3}}}{{{T1}}}\\)\" draggable=\"true\"&gt;\\(\\frac{{{T3}}}{{{T1}}}\\)&lt;/span&gt;","function":"{{T3}}"}],"uniques":true},"algorithm":{"name":"calculateOperation","template":"Cloze with drag &amp; drop","params":{"keyboard":"INTERMEDIATE"}}}</v>
      </c>
      <c r="AA267" s="12" t="s">
        <v>1365</v>
      </c>
      <c r="AB267" s="14" t="str">
        <f t="shared" si="2"/>
        <v>M4-NyO-25a-E-1</v>
      </c>
      <c r="AC267" s="14" t="str">
        <f t="shared" si="3"/>
        <v>M4-NyO-25a-E-1-BR</v>
      </c>
      <c r="AD267" s="7" t="s">
        <v>261</v>
      </c>
      <c r="AE267" s="16"/>
      <c r="AF267" s="16" t="s">
        <v>46</v>
      </c>
      <c r="AG267" s="7" t="s">
        <v>47</v>
      </c>
    </row>
    <row r="268" ht="75.0" customHeight="1">
      <c r="A268" s="9" t="s">
        <v>1348</v>
      </c>
      <c r="B268" s="12" t="s">
        <v>1349</v>
      </c>
      <c r="C268" s="9" t="s">
        <v>48</v>
      </c>
      <c r="D268" s="10" t="s">
        <v>35</v>
      </c>
      <c r="E268" s="9"/>
      <c r="F268" s="12" t="s">
        <v>1366</v>
      </c>
      <c r="G268" s="12"/>
      <c r="H268" s="12"/>
      <c r="I268" s="9" t="s">
        <v>37</v>
      </c>
      <c r="J268" s="9" t="s">
        <v>1361</v>
      </c>
      <c r="K268" s="12" t="s">
        <v>1362</v>
      </c>
      <c r="L268" s="11" t="s">
        <v>1367</v>
      </c>
      <c r="M268" s="9" t="s">
        <v>41</v>
      </c>
      <c r="N268" s="11" t="s">
        <v>1353</v>
      </c>
      <c r="O268" s="11" t="s">
        <v>1368</v>
      </c>
      <c r="P268" s="24"/>
      <c r="Q268" s="16"/>
      <c r="R268" s="23"/>
      <c r="S268" s="23"/>
      <c r="T268" s="23"/>
      <c r="U268" s="23"/>
      <c r="V268" s="23"/>
      <c r="W268" s="23"/>
      <c r="X268" s="16"/>
      <c r="Y268" s="9" t="s">
        <v>44</v>
      </c>
      <c r="Z268" s="13" t="str">
        <f t="shared" si="1"/>
        <v>{"id":"M4-NyO-25a-E-2-BR","stimulus":"&lt;p&gt;Arraste e ordene as seguintes frações da maior para a menor.&lt;/p&gt;","template":"&lt;p style=\"text-align:center;\"&gt;{{response}} &gt; {{response}} &gt; {{response}}&lt;/p&gt;","hint":"&lt;p&gt;Como os denominadores são iguais, basta comparar os numeradores.&lt;/p&gt;","feedback":"&lt;p&gt;Como os denominadores são iguais, basta comparar os numeradores.&lt;/p&gt;&lt;p&gt;Por exemplo, &lt;span class=\"fr-math-v2 fr-draggable\" contenteditable=\"false\" data-original-math=\"\\(\\frac{{{T2}}}{{{T1}}}\\)\" draggable=\"true\"&gt;\\(\\frac{{{T2}}}{{{T1}}}\\)&lt;/span&gt; &gt; &lt;span class=\"fr-math-v2 fr-draggable\" contenteditable=\"false\" data-original-math=\"\\(\\frac{{{T3}}}{{{T1}}}\\)\" draggable=\"true\"&gt;\\(\\frac{{{T3}}}{{{T1}}}\\)&lt;/span&gt; porque {{T2}} &gt; {{T3}}.&lt;/p&gt;","seed":{"parameters":[{"name":"Q1","label":null,"min":1,"max":6,"step":1},{"name":"Q2","label":null,"min":1,"max":6,"step":1},{"name":"Q3","label":null,"min":1,"max":6,"step":1},{"name":"Q4","label":null,"min":1,"max":6,"step":1}],"calculated":[{"name":"T1","label":"{{function}}","function":"math.max({{Q2}}, {{Q3}}, {{Q4}})+{{Q1}}","temp":true},{"name":"T2","label":"{{function}}","function":"math.max({{Q2}}, {{Q3}}, {{Q4}})","temp":true},{"name":"T3","label":"{{function}}","function":"math.min({{Q2}}, {{Q3}}, {{Q4}})","temp":true},{"name":"T4","label":"{{function}}","function":"{{Q2}}+{{Q3}}+{{Q4}}-math.min({{Q2}}, {{Q3}}, {{Q4}})-math.max({{Q2}}, {{Q3}}, {{Q4}})","temp":true},{"name":"A1","label":"&lt;span class=\"fr-math-v2 fr-draggable\" contenteditable=\"false\" data-original-math=\"\\(\\frac{{{T2}}}{{{T1}}}\\)\" draggable=\"true\"&gt;\\(\\frac{{{T2}}}{{{T1}}}\\)&lt;/span&gt;","function":"{{T2}}"},{"name":"A2","label":"&lt;span class=\"fr-math-v2 fr-draggable\" contenteditable=\"false\" data-original-math=\"\\(\\frac{{{T4}}}{{{T1}}}\\)\" draggable=\"true\"&gt;\\(\\frac{{{T4}}}{{{T1}}}\\)&lt;/span&gt;","function":"{{T4}}"},{"name":"A3","label":"&lt;span class=\"fr-math-v2 fr-draggable\" contenteditable=\"false\" data-original-math=\"\\(\\frac{{{T3}}}{{{T1}}}\\)\" draggable=\"true\"&gt;\\(\\frac{{{T3}}}{{{T1}}}\\)&lt;/span&gt;","function":"{{T3}}"}],"uniques":true},"algorithm":{"name":"calculateOperation","template":"Cloze with drag &amp; drop","params":{"keyboard":"INTERMEDIATE"}}}</v>
      </c>
      <c r="AA268" s="12" t="s">
        <v>1369</v>
      </c>
      <c r="AB268" s="14" t="str">
        <f t="shared" si="2"/>
        <v>M4-NyO-25a-E-2</v>
      </c>
      <c r="AC268" s="14" t="str">
        <f t="shared" si="3"/>
        <v>M4-NyO-25a-E-2-BR</v>
      </c>
      <c r="AD268" s="7" t="s">
        <v>261</v>
      </c>
      <c r="AE268" s="16"/>
      <c r="AF268" s="16" t="s">
        <v>46</v>
      </c>
      <c r="AG268" s="7" t="s">
        <v>47</v>
      </c>
    </row>
    <row r="269" ht="75.0" customHeight="1">
      <c r="A269" s="9" t="s">
        <v>1348</v>
      </c>
      <c r="B269" s="12" t="s">
        <v>1349</v>
      </c>
      <c r="C269" s="9" t="s">
        <v>67</v>
      </c>
      <c r="D269" s="10" t="s">
        <v>35</v>
      </c>
      <c r="E269" s="9"/>
      <c r="F269" s="11" t="s">
        <v>1370</v>
      </c>
      <c r="G269" s="12"/>
      <c r="H269" s="12"/>
      <c r="I269" s="9" t="s">
        <v>37</v>
      </c>
      <c r="J269" s="9" t="s">
        <v>1361</v>
      </c>
      <c r="K269" s="12" t="s">
        <v>1362</v>
      </c>
      <c r="L269" s="11" t="s">
        <v>1371</v>
      </c>
      <c r="M269" s="9" t="s">
        <v>41</v>
      </c>
      <c r="N269" s="11" t="s">
        <v>1353</v>
      </c>
      <c r="O269" s="12" t="s">
        <v>1364</v>
      </c>
      <c r="P269" s="24"/>
      <c r="Q269" s="16"/>
      <c r="R269" s="23"/>
      <c r="S269" s="23"/>
      <c r="T269" s="23"/>
      <c r="U269" s="23"/>
      <c r="V269" s="23"/>
      <c r="W269" s="23"/>
      <c r="X269" s="16"/>
      <c r="Y269" s="9" t="s">
        <v>44</v>
      </c>
      <c r="Z269" s="13" t="str">
        <f t="shared" si="1"/>
        <v>{"id":"M4-NyO-25a-A-1-BR","stimulus":"&lt;p&gt;Mário, Luís e Margarida dormiram enquanto estavam assistindo a um filme. Mário dormiu após ter passado &lt;span class=\"fr-math-v2 fr-draggable\" contenteditable=\"false\" data-original-math=\"\\(\\frac{{{Q1}}}{{{T1}}}\\)\" draggable=\"true\"&gt;\\(\\frac{{{Q1}}}{{{T1}}}\\)&lt;/span&gt; do filme, ao passo que Luís e Margarida dormiram após &lt;span class=\"fr-math-v2 fr-draggable\" contenteditable=\"false\" data-original-math=\"\\(\\frac{{{Q2}}}{{{T1}}}\\)\" draggable=\"true\"&gt;\\(\\frac{{{Q2}}}{{{T1}}}\\)&lt;/span&gt; e &lt;span class=\"fr-math-v2 fr-draggable\" contenteditable=\"false\" data-original-math=\"\\(\\frac{{{Q3}}}{{{T1}}}\\)\" draggable=\"true\"&gt;\\(\\frac{{{Q3}}}{{{T1}}}\\)&lt;/span&gt;, respectivamente. Arraste e ordene as frações da menor para a maior.&lt;/p&gt;","template":"&lt;p style=\"text-align:center;\"&gt;{{response}} &lt; {{response}} &lt; {{response}}&lt;/p&gt;","hint":"&lt;p&gt;Como os denominadores são iguais, basta comparar os numeradores.&lt;/p&gt;","feedback":"&lt;p&gt;Como os denominadores são iguais, basta comparar os numeradores.&lt;/p&gt;&lt;p&gt;Por exemplo, &lt;span class=\"fr-math-v2 fr-draggable\" contenteditable=\"false\" data-original-math=\"\\(\\frac{{{T2}}}{{{T1}}}\\)\" draggable=\"true\"&gt;\\(\\frac{{{T2}}}{{{T1}}}\\)&lt;/span&gt; &lt; &lt;span class=\"fr-math-v2 fr-draggable\" contenteditable=\"false\" data-original-math=\"\\(\\frac{{{T3}}}{{{T1}}}\\)\" draggable=\"true\"&gt;\\(\\frac{{{T3}}}{{{T1}}}\\)&lt;/span&gt; porque {{T2}} &lt; {{T3}}.&lt;/p&gt;","seed":{"parameters":[{"name":"Q1","label":null,"min":1,"max":6,"step":1},{"name":"Q2","label":null,"min":1,"max":6,"step":1},{"name":"Q3","label":null,"min":1,"max":6,"step":1},{"name":"Q4","label":null,"min":1,"max":6,"step":1}],"calculated":[{"name":"T1","label":"{{function}}","function":"math.max({{Q1}}, {{Q2}}, {{Q3}})+{{Q4}}","temp":true},{"name":"T2","label":"{{function}}","function":"math.min({{Q1}}, {{Q2}}, {{Q3}})","temp":true},{"name":"T3","label":"{{function}}","function":"math.max({{Q1}}, {{Q2}}, {{Q3}})","temp":true},{"name":"T4","label":"{{function}}","function":"{{Q1}}+{{Q2}}+{{Q3}}-math.min({{Q1}}, {{Q2}}, {{Q3}})-math.max({{Q1}}, {{Q2}}, {{Q3}})","temp":true},{"name":"A1","label":"&lt;span class=\"fr-math-v2 fr-draggable\" contenteditable=\"false\" data-original-math=\"\\(\\frac{({{T2}}, {{Q2}}, {{Q3}})}{{{T1}}}\\)\" draggable=\"true\"&gt;\\(\\frac{{{T2}}}{{{T1}}}\\)&lt;/span&gt;","function":"{{T2}}"},{"name":"A2","label":"&lt;span class=\"fr-math-v2 fr-draggable\" contenteditable=\"false\" data-original-math=\"\\(\\frac{{{T4}}}{{{T1}}}\\)\" draggable=\"true\"&gt;\\(\\frac{{{T4}}}{{{T1}}}\\)&lt;/span&gt;","function":"{{T4}}"},{"name":"A3","label":"&lt;span class=\"fr-math-v2 fr-draggable\" contenteditable=\"false\" data-original-math=\"\\(\\frac{{{T3}}}{{{T1}}}\\)\" draggable=\"true\"&gt;\\(\\frac{{{T3}}}{{{T1}}}\\)&lt;/span&gt;","function":"{{T3}}"}],"uniques":true},"algorithm":{"name":"calculateOperation","template":"Cloze with drag &amp; drop","params":{"keyboard":"INTERMEDIATE"}}}</v>
      </c>
      <c r="AA269" s="12" t="s">
        <v>1372</v>
      </c>
      <c r="AB269" s="14" t="str">
        <f t="shared" si="2"/>
        <v>M4-NyO-25a-A-1</v>
      </c>
      <c r="AC269" s="14" t="str">
        <f t="shared" si="3"/>
        <v>M4-NyO-25a-A-1-BR</v>
      </c>
      <c r="AD269" s="7" t="s">
        <v>261</v>
      </c>
      <c r="AE269" s="16"/>
      <c r="AF269" s="16" t="s">
        <v>46</v>
      </c>
      <c r="AG269" s="7" t="s">
        <v>47</v>
      </c>
    </row>
    <row r="270" ht="75.0" customHeight="1">
      <c r="A270" s="9" t="s">
        <v>1348</v>
      </c>
      <c r="B270" s="12" t="s">
        <v>1349</v>
      </c>
      <c r="C270" s="9" t="s">
        <v>67</v>
      </c>
      <c r="D270" s="10" t="s">
        <v>35</v>
      </c>
      <c r="E270" s="9"/>
      <c r="F270" s="11" t="s">
        <v>1373</v>
      </c>
      <c r="G270" s="12"/>
      <c r="H270" s="12"/>
      <c r="I270" s="9" t="s">
        <v>37</v>
      </c>
      <c r="J270" s="9" t="s">
        <v>1361</v>
      </c>
      <c r="K270" s="12" t="s">
        <v>1362</v>
      </c>
      <c r="L270" s="11" t="s">
        <v>1374</v>
      </c>
      <c r="M270" s="9" t="s">
        <v>41</v>
      </c>
      <c r="N270" s="11" t="s">
        <v>1353</v>
      </c>
      <c r="O270" s="24" t="s">
        <v>1375</v>
      </c>
      <c r="P270" s="24"/>
      <c r="Q270" s="16"/>
      <c r="R270" s="23"/>
      <c r="S270" s="23"/>
      <c r="T270" s="23"/>
      <c r="U270" s="23"/>
      <c r="V270" s="23"/>
      <c r="W270" s="23"/>
      <c r="X270" s="16"/>
      <c r="Y270" s="9" t="s">
        <v>44</v>
      </c>
      <c r="Z270" s="13" t="str">
        <f t="shared" si="1"/>
        <v>{"id":"M4-NyO-25a-A-2-BR","stimulus":"&lt;p&gt;No início do dia, um feirante tinha a mesma quantidade de frutas de todos os tipos. No entanto, ao final do dia, ele havia vendido &lt;span class=\"fr-math-v2 fr-draggable\" contenteditable=\"false\" data-original-math=\"\\(\\frac{{{Q1}}}{{{T1}}}\\)\" draggable=\"true\"&gt;\\(\\frac{{{Q1}}}{{{T1}}}\\)&lt;/span&gt; dos abacaxis, &lt;span class=\"fr-math-v2 fr-draggable\" contenteditable=\"false\" data-original-math=\"\\(\\frac{{{Q2}}}{{{T1}}}\\)\" draggable=\"true\"&gt;\\(\\frac{{{Q2}}}{{{T1}}}\\)&lt;/span&gt; das pêssegos e &lt;span class=\"fr-math-v2 fr-draggable\" contenteditable=\"false\" data-original-math=\"\\(\\frac{{{Q3}}}{{{T1}}}\\)\" draggable=\"true\"&gt;\\(\\frac{{{Q3}}}{{{T1}}}\\)&lt;/span&gt; das melancias. Arraste e ordene essas frações da maior para a menor.&lt;/p&gt;","template":"&lt;p style=\"text-align:center;\"&gt;{{response}} &gt; {{response}} &gt; {{response}}&lt;/p&gt;","hint":"&lt;p&gt;Como os denominadores são iguais, basta comparar os numeradores.&lt;/p&gt;","feedback":"&lt;p&gt;Como os denominadores são iguais, basta comparar os numeradores.&lt;/p&gt;&lt;p&gt;Por exemplo, &lt;span class=\"fr-math-v2 fr-draggable\" contenteditable=\"false\" data-original-math=\"\\(\\frac{{{T3}}}{{{T1}}}\\)\" draggable=\"true\"&gt;\\(\\frac{{{T3}}}{{{T1}}}\\)&lt;/span&gt; &gt; &lt;span class=\"fr-math-v2 fr-draggable\" contenteditable=\"false\" data-original-math=\"\\(\\frac{{{T2}}}{{{T1}}}\\)\" draggable=\"true\"&gt;\\(\\frac{{{T2}}}{{{T1}}}\\)&lt;/span&gt; porque {{T3}} &gt; {{T2}}.&lt;/p&gt;","seed":{"parameters":[{"name":"Q1","label":null,"min":1,"max":6,"step":1},{"name":"Q2","label":null,"min":1,"max":6,"step":1},{"name":"Q3","label":null,"min":1,"max":6,"step":1},{"name":"Q4","label":null,"min":1,"max":6,"step":1}],"calculated":[{"name":"T1","label":"{{function}}","function":"math.max({{Q1}}, {{Q2}}, {{Q3}})+{{Q4}}","temp":true},{"name":"T2","label":"{{function}}","function":"math.min({{Q1}}, {{Q2}}, {{Q3}})","temp":true},{"name":"T3","label":"{{function}}","function":"math.max({{Q1}}, {{Q2}}, {{Q3}})","temp":true},{"name":"T4","label":"{{function}}","function":"{{Q1}}+{{Q2}}+{{Q3}}-math.min({{Q1}}, {{Q2}}, {{Q3}})-math.max({{Q1}}, {{Q2}}, {{Q3}})","temp":true},{"name":"A1","label":"&lt;span class=\"fr-math-v2 fr-draggable\" contenteditable=\"false\" data-original-math=\"\\(\\frac{{{T3}}}{{{T1}}}\\)\" draggable=\"true\"&gt;\\(\\frac{{{T3}}}{{{T1}}}\\)&lt;/span&gt;","function":"{{T3}}"},{"name":"A2","label":"&lt;span class=\"fr-math-v2 fr-draggable\" contenteditable=\"false\" data-original-math=\"\\(\\frac{{{T4}}}{{{T1}}}\\)\" draggable=\"true\"&gt;\\(\\frac{{{T4}}}{{{T1}}}\\)&lt;/span&gt;","function":"{{T4}}"},{"name":"A3","label":"&lt;span class=\"fr-math-v2 fr-draggable\" contenteditable=\"false\" data-original-math=\"\\(\\frac{{{T2}}}{{{T1}}}\\)\" draggable=\"true\"&gt;\\(\\frac{{{T2}}}{{{T1}}}\\)&lt;/span&gt;","function":"{{T2}}"}],"uniques":true},"algorithm":{"name":"calculateOperation","template":"Cloze with drag &amp; drop","params":{"keyboard":"INTERMEDIATE"}}}</v>
      </c>
      <c r="AA270" s="12" t="s">
        <v>1376</v>
      </c>
      <c r="AB270" s="14" t="str">
        <f t="shared" si="2"/>
        <v>M4-NyO-25a-A-2</v>
      </c>
      <c r="AC270" s="14" t="str">
        <f t="shared" si="3"/>
        <v>M4-NyO-25a-A-2-BR</v>
      </c>
      <c r="AD270" s="7" t="s">
        <v>261</v>
      </c>
      <c r="AE270" s="16"/>
      <c r="AF270" s="16" t="s">
        <v>46</v>
      </c>
      <c r="AG270" s="7" t="s">
        <v>47</v>
      </c>
    </row>
    <row r="271" ht="75.0" customHeight="1">
      <c r="A271" s="9" t="s">
        <v>1348</v>
      </c>
      <c r="B271" s="12" t="s">
        <v>1349</v>
      </c>
      <c r="C271" s="9" t="s">
        <v>67</v>
      </c>
      <c r="D271" s="10" t="s">
        <v>35</v>
      </c>
      <c r="E271" s="9"/>
      <c r="F271" s="11" t="s">
        <v>1377</v>
      </c>
      <c r="G271" s="12"/>
      <c r="H271" s="12"/>
      <c r="I271" s="9" t="s">
        <v>37</v>
      </c>
      <c r="J271" s="9" t="s">
        <v>1361</v>
      </c>
      <c r="K271" s="12" t="s">
        <v>1362</v>
      </c>
      <c r="L271" s="11" t="s">
        <v>1378</v>
      </c>
      <c r="M271" s="9" t="s">
        <v>41</v>
      </c>
      <c r="N271" s="11" t="s">
        <v>1353</v>
      </c>
      <c r="O271" s="24" t="s">
        <v>1375</v>
      </c>
      <c r="P271" s="24"/>
      <c r="Q271" s="16"/>
      <c r="R271" s="23"/>
      <c r="S271" s="23"/>
      <c r="T271" s="23"/>
      <c r="U271" s="23"/>
      <c r="V271" s="23"/>
      <c r="W271" s="23"/>
      <c r="X271" s="16"/>
      <c r="Y271" s="9" t="s">
        <v>44</v>
      </c>
      <c r="Z271" s="13" t="str">
        <f t="shared" si="1"/>
        <v>{"id":"M4-NyO-25a-A-3-BR","stimulus":"&lt;p&gt;Em uma banda, Érica, Bruno e Carla estão aprendendo a tocar uma música. Érica já consegue tocar &lt;span class=\"fr-math-v2 fr-draggable\" contenteditable=\"false\" data-original-math=\"\\(\\frac{{{Q1}}}{{{T1}}}\\)\" draggable=\"true\"&gt;\\(\\frac{{{Q1}}}{{{T1}}}\\)&lt;/span&gt; da música, enquanto Bruna e Carla conseguem &lt;span class=\"fr-math-v2 fr-draggable\" contenteditable=\"false\" data-original-math=\"\\(\\frac{{{Q2}}}{{{T1}}}\\)\" draggable=\"true\"&gt;\\(\\frac{{{Q2}}}{{{T1}}}\\)&lt;/span&gt; e &lt;span class=\"fr-math-v2 fr-draggable\" contenteditable=\"false\" data-original-math=\"\\(\\frac{{{Q3}}}{{{T1}}}\\)\" draggable=\"true\"&gt;\\(\\frac{{{Q3}}}{{{T1}}}\\)&lt;/span&gt;, respectivamente. Arraste e ordene essas frações da menor para a maior.&lt;/p&gt;","template":"&lt;p style=\"text-align:center;\"&gt;{{response}} &lt; {{response}} &lt; {{response}}&lt;/p&gt;","hint":"&lt;p&gt;Como os denominadores são iguais, basta comparar os numeradores.&lt;/p&gt;","feedback":"&lt;p&gt;Como os denominadores são iguais, basta comparar os numeradores.&lt;/p&gt;&lt;p&gt;Por exemplo, &lt;span class=\"fr-math-v2 fr-draggable\" contenteditable=\"false\" data-original-math=\"\\(\\frac{{{T2}}}{{{T1}}}\\)\" draggable=\"true\"&gt;\\(\\frac{{{T2}}}{{{T1}}}\\)&lt;/span&gt; &lt; &lt;span class=\"fr-math-v2 fr-draggable\" contenteditable=\"false\" data-original-math=\"\\(\\frac{{{T3}}}{{{T1}}}\\)\" draggable=\"true\"&gt;\\(\\frac{{{T3}}}{{{T1}}}\\)&lt;/span&gt; porque {{T2}} &lt; {{T3}}.&lt;/p&gt;","seed":{"parameters":[{"name":"Q1","label":null,"min":1,"max":6,"step":1},{"name":"Q2","label":null,"min":1,"max":6,"step":1},{"name":"Q3","label":null,"min":1,"max":6,"step":1},{"name":"Q4","label":null,"min":1,"max":6,"step":1}],"calculated":[{"name":"T1","label":"{{function}}","function":"math.max({{Q1}}, {{Q2}}, {{Q3}})+{{Q4}}","temp":true},{"name":"T2","label":"{{function}}","function":"math.min({{Q1}}, {{Q2}}, {{Q3}})","temp":true},{"name":"T3","label":"{{function}}","function":"math.max({{Q1}}, {{Q2}}, {{Q3}})","temp":true},{"name":"T4","label":"{{function}}","function":"{{Q1}}+{{Q2}}+{{Q3}}-math.min({{Q1}}, {{Q2}}, {{Q3}})-math.max({{Q1}}, {{Q2}}, {{Q3}})","temp":true},{"name":"A1","label":"&lt;span class=\"fr-math-v2 fr-draggable\" contenteditable=\"false\" data-original-math=\"\\(\\frac{({{T2}}, {{Q2}}, {{Q3}})}{{{T1}}}\\)\" draggable=\"true\"&gt;\\(\\frac{{{T2}}}{{{T1}}}\\)&lt;/span&gt;","function":"{{T2}}"},{"name":"A2","label":"&lt;span class=\"fr-math-v2 fr-draggable\" contenteditable=\"false\" data-original-math=\"\\(\\frac{{{T4}}}{{{T1}}}\\)\" draggable=\"true\"&gt;\\(\\frac{{{T4}}}{{{T1}}}\\)&lt;/span&gt;","function":"{{T4}}"},{"name":"A3","label":"&lt;span class=\"fr-math-v2 fr-draggable\" contenteditable=\"false\" data-original-math=\"\\(\\frac{{{T3}}}{{{T1}}}\\)\" draggable=\"true\"&gt;\\(\\frac{{{T3}}}{{{T1}}}\\)&lt;/span&gt;","function":"{{T3}}"}],"uniques":true},"algorithm":{"name":"calculateOperation","template":"Cloze with drag &amp; drop","params":{"keyboard":"INTERMEDIATE"}}}</v>
      </c>
      <c r="AA271" s="12" t="s">
        <v>1379</v>
      </c>
      <c r="AB271" s="14" t="str">
        <f t="shared" si="2"/>
        <v>M4-NyO-25a-A-3</v>
      </c>
      <c r="AC271" s="14" t="str">
        <f t="shared" si="3"/>
        <v>M4-NyO-25a-A-3-BR</v>
      </c>
      <c r="AD271" s="7" t="s">
        <v>261</v>
      </c>
      <c r="AE271" s="16"/>
      <c r="AF271" s="16" t="s">
        <v>46</v>
      </c>
      <c r="AG271" s="7" t="s">
        <v>47</v>
      </c>
    </row>
    <row r="272" ht="75.0" customHeight="1">
      <c r="A272" s="9" t="s">
        <v>1380</v>
      </c>
      <c r="B272" s="12" t="s">
        <v>1381</v>
      </c>
      <c r="C272" s="9" t="s">
        <v>34</v>
      </c>
      <c r="D272" s="10" t="s">
        <v>35</v>
      </c>
      <c r="E272" s="9"/>
      <c r="F272" s="12" t="s">
        <v>1382</v>
      </c>
      <c r="G272" s="12" t="s">
        <v>1383</v>
      </c>
      <c r="H272" s="12"/>
      <c r="I272" s="9" t="s">
        <v>37</v>
      </c>
      <c r="J272" s="9" t="s">
        <v>944</v>
      </c>
      <c r="K272" s="12" t="s">
        <v>1384</v>
      </c>
      <c r="L272" s="12" t="s">
        <v>1385</v>
      </c>
      <c r="M272" s="9" t="s">
        <v>41</v>
      </c>
      <c r="N272" s="11" t="s">
        <v>1386</v>
      </c>
      <c r="O272" s="11" t="s">
        <v>1387</v>
      </c>
      <c r="P272" s="23"/>
      <c r="Q272" s="16"/>
      <c r="R272" s="23"/>
      <c r="S272" s="23"/>
      <c r="T272" s="23"/>
      <c r="U272" s="23"/>
      <c r="V272" s="23"/>
      <c r="W272" s="23"/>
      <c r="X272" s="16"/>
      <c r="Y272" s="9" t="s">
        <v>44</v>
      </c>
      <c r="Z272" s="13" t="str">
        <f t="shared" si="1"/>
        <v>{"id":"M4-NyO-27a-I-1-BR","stimulus":"&lt;p&gt;Escolha a resposta correta.&lt;/p&gt;","template":"&lt;p style=\"text-align: center\"&gt;&lt;span class=\"fr-math-v2 fr-draggable\" contenteditable=\"false\" data-original-math=\"\\(\\frac{{{Q1}}}{{{T2}}}\\)\" draggable=\"true\"&gt;\\(\\frac{{{Q1}}}{{{T2}}}\\)&lt;/span&gt; de {{T1}} = {{response}}&lt;/p&gt;","hint":"&lt;p&gt;Divida o número pelo denominador e multiplique o resultado pelo numerador.&lt;/p&gt;","feedback":"&lt;p&gt;Para calcular a fração de um número, divida o número pelo denominador e multiplique o resultado pelo numerador:&lt;/p&gt;&lt;p style=\"text-align: center\"&gt;{{T1}} : {{T2}} = {{Q3}}&lt;/p&gt;&lt;p style=\"text-align: center\"&gt;{{Q3}} × {{Q1}} = {{A1}}&lt;/p&gt;","seed":{"parameters":[{"name":"Q1","label":null,"min":1,"max":6,"step":1},{"name":"Q2","label":null,"min":1,"max":6,"step":1},{"name":"Q3","label":null,"min":1,"max":9,"step":1},{"name":"Q4","label":null,"min":1,"max":6,"step":1},{"name":"Q5","label":null,"min":1,"max":6,"step":1}],"calculated":[{"name":"T1","label":"{{function}}","function":"({{Q1}}+{{Q2}})*{{Q3}}","temp":true},{"name":"T2","label":"{{function}}","function":"{{Q1}}+{{Q2}}","temp":true},{"name":"A1","label":"{{function}}","function":"{{Q1}}*{{Q3}}","group":1},{"name":"A2","label":"{{function}}","function":"{{Q4}}*{{Q3}}","group":1,"incorrect":true},{"name":"A3","label":"{{function}}","function":"{{Q5}}*{{Q3}}","group":1,"incorrect":true}],"uniques":true},"algorithm":{"name":"groupResponses","template":"Cloze with drop down"}}</v>
      </c>
      <c r="AA272" s="11" t="s">
        <v>1388</v>
      </c>
      <c r="AB272" s="14" t="str">
        <f t="shared" si="2"/>
        <v>M4-NyO-27a-I-1</v>
      </c>
      <c r="AC272" s="14" t="str">
        <f t="shared" si="3"/>
        <v>M4-NyO-27a-I-1-BR</v>
      </c>
      <c r="AD272" s="7" t="s">
        <v>261</v>
      </c>
      <c r="AE272" s="16"/>
      <c r="AF272" s="16" t="s">
        <v>46</v>
      </c>
      <c r="AG272" s="16"/>
    </row>
    <row r="273" ht="75.0" customHeight="1">
      <c r="A273" s="9" t="s">
        <v>1380</v>
      </c>
      <c r="B273" s="12" t="s">
        <v>1381</v>
      </c>
      <c r="C273" s="9" t="s">
        <v>48</v>
      </c>
      <c r="D273" s="10" t="s">
        <v>35</v>
      </c>
      <c r="E273" s="9"/>
      <c r="F273" s="12" t="s">
        <v>1389</v>
      </c>
      <c r="G273" s="12" t="s">
        <v>1390</v>
      </c>
      <c r="H273" s="12"/>
      <c r="I273" s="9" t="s">
        <v>37</v>
      </c>
      <c r="J273" s="9" t="s">
        <v>92</v>
      </c>
      <c r="K273" s="12" t="s">
        <v>1391</v>
      </c>
      <c r="L273" s="12" t="s">
        <v>1392</v>
      </c>
      <c r="M273" s="9" t="s">
        <v>41</v>
      </c>
      <c r="N273" s="11" t="s">
        <v>1386</v>
      </c>
      <c r="O273" s="11" t="s">
        <v>1387</v>
      </c>
      <c r="P273" s="23"/>
      <c r="Q273" s="16"/>
      <c r="R273" s="23"/>
      <c r="S273" s="23"/>
      <c r="T273" s="23"/>
      <c r="U273" s="23"/>
      <c r="V273" s="23"/>
      <c r="W273" s="23"/>
      <c r="X273" s="16"/>
      <c r="Y273" s="9" t="s">
        <v>44</v>
      </c>
      <c r="Z273" s="13" t="str">
        <f t="shared" si="1"/>
        <v>{"id":"M4-NyO-27a-E-1-BR","stimulus":"&lt;p&gt;Calcule quanto vale &lt;span class=\"fr-math-v2 fr-draggable\" contenteditable=\"false\" data-original-math=\"\\(\\frac{{{Q1}}}{{{T2}}}\\)\" draggable=\"true\"&gt;\\(\\frac{{{Q1}}}{{{T2}}}\\)&lt;/span&gt; de {{T1}}.&lt;/p&gt;","template":"&lt;p style=\"text-align: center\"&gt;&lt;span class=\"fr-math-v2 fr-draggable\" contenteditable=\"false\" data-original-math=\"\\(\\frac{{{Q1}}}{{{T2}}}\\)\" draggable=\"true\"&gt;\\(\\frac{{{Q1}}}{{{T2}}}\\)&lt;/span&gt; de {{T1}} = {{response}}&lt;/p&gt;","hint":"&lt;p&gt;Divida o número pelo denominador e multiplique o resultado pelo numerador.&lt;/p&gt;","feedback":"&lt;p&gt;Para calcular a fração de um número, divida o número pelo denominador e multiplique o resultado pelo numerador:&lt;/p&gt;&lt;p style=\"text-align: center\"&gt;{{T1}} : {{T2}} = {{Q3}}&lt;/p&gt;&lt;p style=\"text-align: center\"&gt;{{Q3}} × {{Q1}} = {{A1}}&lt;/p&gt;","seed":{"parameters":[{"name":"Q1","label":null,"min":1,"max":6,"step":1},{"name":"Q2","label":null,"min":1,"max":6,"step":1},{"name":"Q3","label":null,"min":2,"max":9,"step":1}],"calculated":[{"name":"T1","label":"{{function}}","function":"({{Q1}}+{{Q2}})*{{Q3}}","temp":true},{"name":"T2","label":"{{function}}","function":"{{Q1}}+{{Q2}}","temp":true},{"name":"A1","label":"{{function}}","function":"{{Q1}}*{{Q3}}"}],"uniques":true},"algorithm":{"name":"calculateOperation","params":{"method":"equivLiteral","keyboard":"NUMERICAL"}}}</v>
      </c>
      <c r="AA273" s="11" t="s">
        <v>1393</v>
      </c>
      <c r="AB273" s="14" t="str">
        <f t="shared" si="2"/>
        <v>M4-NyO-27a-E-1</v>
      </c>
      <c r="AC273" s="14" t="str">
        <f t="shared" si="3"/>
        <v>M4-NyO-27a-E-1-BR</v>
      </c>
      <c r="AD273" s="7" t="s">
        <v>261</v>
      </c>
      <c r="AE273" s="16"/>
      <c r="AF273" s="16" t="s">
        <v>46</v>
      </c>
      <c r="AG273" s="16"/>
    </row>
    <row r="274" ht="75.0" customHeight="1">
      <c r="A274" s="9" t="s">
        <v>1380</v>
      </c>
      <c r="B274" s="12" t="s">
        <v>1381</v>
      </c>
      <c r="C274" s="9" t="s">
        <v>67</v>
      </c>
      <c r="D274" s="10" t="s">
        <v>35</v>
      </c>
      <c r="E274" s="9"/>
      <c r="F274" s="12" t="s">
        <v>1394</v>
      </c>
      <c r="G274" s="12" t="s">
        <v>1395</v>
      </c>
      <c r="H274" s="12"/>
      <c r="I274" s="9" t="s">
        <v>37</v>
      </c>
      <c r="J274" s="9" t="s">
        <v>92</v>
      </c>
      <c r="K274" s="12" t="s">
        <v>1396</v>
      </c>
      <c r="L274" s="12" t="s">
        <v>1392</v>
      </c>
      <c r="M274" s="9" t="s">
        <v>41</v>
      </c>
      <c r="N274" s="11" t="s">
        <v>1386</v>
      </c>
      <c r="O274" s="11" t="s">
        <v>1387</v>
      </c>
      <c r="P274" s="23"/>
      <c r="Q274" s="16"/>
      <c r="R274" s="21"/>
      <c r="S274" s="21"/>
      <c r="T274" s="21"/>
      <c r="U274" s="21"/>
      <c r="V274" s="21"/>
      <c r="W274" s="21"/>
      <c r="X274" s="16"/>
      <c r="Y274" s="9" t="s">
        <v>44</v>
      </c>
      <c r="Z274" s="13" t="str">
        <f t="shared" si="1"/>
        <v>{"id":"M4-NyO-27a-A-1-BR","stimulus":"&lt;p&gt;Alexandra leu &lt;span class=\"fr-math-v2 fr-draggable\" contenteditable=\"false\" data-original-math=\"\\(\\frac{{{Q1}}}{{{T2}}}\\)\" draggable=\"true\"&gt;\\(\\frac{{{Q1}}}{{{T2}}}\\)&lt;/span&gt; de um conto de {{T1}} páginas. Quantas páginas ela leu?&lt;/p&gt;","template":"&lt;p&gt;Ela leu {{response}} páginas.&lt;/p&gt;","hint":"&lt;p&gt;Divida o número pelo denominador e multiplique o resultado pelo numerador.&lt;/p&gt;","feedback":"&lt;p&gt;Para calcular a fração de um número, divida o número pelo denominador e multiplique o resultado pelo numerador:&lt;/p&gt;&lt;p style=\"text-align: center\"&gt;{{T1}} : {{T2}} = {{Q3}}&lt;/p&gt;&lt;p style=\"text-align: center\"&gt;{{Q3}} × {{Q1}} = {{A1}}&lt;/p&gt;","seed":{"parameters":[{"name":"Q1","label":null,"min":3,"max":6,"step":1},{"name":"Q2","label":null,"min":3,"max":6,"step":1},{"name":"Q3","label":null,"min":2,"max":9,"step":1}],"calculated":[{"name":"T1","label":"{{function}}","function":"({{Q1}}+{{Q2}})*{{Q3}}","temp":true},{"name":"T2","label":"{{function}}","function":"{{Q1}}+{{Q2}}","temp":true},{"name":"A1","label":"{{function}}","function":"{{Q1}}*{{Q3}}"}],"uniques":true},"algorithm":{"name":"calculateOperation","params":{"method":"equivLiteral","keyboard":"NUMERICAL"}}}</v>
      </c>
      <c r="AA274" s="11" t="s">
        <v>1397</v>
      </c>
      <c r="AB274" s="14" t="str">
        <f t="shared" si="2"/>
        <v>M4-NyO-27a-A-1</v>
      </c>
      <c r="AC274" s="14" t="str">
        <f t="shared" si="3"/>
        <v>M4-NyO-27a-A-1-BR</v>
      </c>
      <c r="AD274" s="7" t="s">
        <v>261</v>
      </c>
      <c r="AE274" s="16"/>
      <c r="AF274" s="16" t="s">
        <v>46</v>
      </c>
      <c r="AG274" s="16"/>
    </row>
    <row r="275" ht="75.0" customHeight="1">
      <c r="A275" s="9" t="s">
        <v>1380</v>
      </c>
      <c r="B275" s="12" t="s">
        <v>1381</v>
      </c>
      <c r="C275" s="9" t="s">
        <v>67</v>
      </c>
      <c r="D275" s="10" t="s">
        <v>35</v>
      </c>
      <c r="E275" s="9"/>
      <c r="F275" s="12" t="s">
        <v>1398</v>
      </c>
      <c r="G275" s="12" t="s">
        <v>1399</v>
      </c>
      <c r="H275" s="12"/>
      <c r="I275" s="9" t="s">
        <v>37</v>
      </c>
      <c r="J275" s="9" t="s">
        <v>92</v>
      </c>
      <c r="K275" s="12" t="s">
        <v>1396</v>
      </c>
      <c r="L275" s="12" t="s">
        <v>1392</v>
      </c>
      <c r="M275" s="9" t="s">
        <v>41</v>
      </c>
      <c r="N275" s="11" t="s">
        <v>1386</v>
      </c>
      <c r="O275" s="11" t="s">
        <v>1387</v>
      </c>
      <c r="P275" s="23"/>
      <c r="Q275" s="16"/>
      <c r="R275" s="21"/>
      <c r="S275" s="21"/>
      <c r="T275" s="21"/>
      <c r="U275" s="21"/>
      <c r="V275" s="21"/>
      <c r="W275" s="21"/>
      <c r="X275" s="16"/>
      <c r="Y275" s="9" t="s">
        <v>44</v>
      </c>
      <c r="Z275" s="13" t="str">
        <f t="shared" si="1"/>
        <v>{"id":"M4-NyO-27a-A-2-BR","stimulus":"&lt;p&gt;Ariadna colou em seu álbum de figurinhas &lt;span class=\"fr-math-v2 fr-draggable\" contenteditable=\"false\" data-original-math=\"\\(\\frac{{{Q1}}}{{{T2}}}\\)\" draggable=\"true\"&gt;\\(\\frac{{{Q1}}}{{{T2}}}\\)&lt;/span&gt; das {{T1}} figurinhas da coleção. Quantas figurinhas ela colou?&lt;/p&gt;","template":"&lt;p&gt;Ela colou {{response}} figurinhas.&lt;/p&gt;","hint":"&lt;p&gt;Divida o número pelo denominador e multiplique o resultado pelo numerador.&lt;/p&gt;","feedback":"&lt;p&gt;Para calcular a fração de um número, divida o número pelo denominador e multiplique o resultado pelo numerador:&lt;/p&gt;&lt;p style=\"text-align: center\"&gt;{{T1}} : {{T2}} = {{Q3}}&lt;/p&gt;&lt;p style=\"text-align: center\"&gt;{{Q3}} × {{Q1}} = {{A1}}&lt;/p&gt;","seed":{"parameters":[{"name":"Q1","label":null,"min":3,"max":6,"step":1},{"name":"Q2","label":null,"min":3,"max":6,"step":1},{"name":"Q3","label":null,"min":2,"max":9,"step":1}],"calculated":[{"name":"T1","label":"{{function}}","function":"({{Q1}}+{{Q2}})*{{Q3}}","temp":true},{"name":"T2","label":"{{function}}","function":"{{Q1}}+{{Q2}}","temp":true},{"name":"A1","label":"{{function}}","function":"{{Q1}}*{{Q3}}"}],"uniques":true},"algorithm":{"name":"calculateOperation","params":{"method":"equivLiteral","keyboard":"NUMERICAL"}}}</v>
      </c>
      <c r="AA275" s="11" t="s">
        <v>1400</v>
      </c>
      <c r="AB275" s="14" t="str">
        <f t="shared" si="2"/>
        <v>M4-NyO-27a-A-2</v>
      </c>
      <c r="AC275" s="14" t="str">
        <f t="shared" si="3"/>
        <v>M4-NyO-27a-A-2-BR</v>
      </c>
      <c r="AD275" s="7" t="s">
        <v>261</v>
      </c>
      <c r="AE275" s="16"/>
      <c r="AF275" s="16" t="s">
        <v>46</v>
      </c>
      <c r="AG275" s="16"/>
    </row>
    <row r="276" ht="75.0" customHeight="1">
      <c r="A276" s="9" t="s">
        <v>1380</v>
      </c>
      <c r="B276" s="12" t="s">
        <v>1381</v>
      </c>
      <c r="C276" s="9" t="s">
        <v>67</v>
      </c>
      <c r="D276" s="10" t="s">
        <v>35</v>
      </c>
      <c r="E276" s="9"/>
      <c r="F276" s="11" t="s">
        <v>1401</v>
      </c>
      <c r="G276" s="12" t="s">
        <v>1402</v>
      </c>
      <c r="H276" s="12"/>
      <c r="I276" s="9" t="s">
        <v>37</v>
      </c>
      <c r="J276" s="9" t="s">
        <v>92</v>
      </c>
      <c r="K276" s="12" t="s">
        <v>1396</v>
      </c>
      <c r="L276" s="12" t="s">
        <v>1392</v>
      </c>
      <c r="M276" s="9" t="s">
        <v>41</v>
      </c>
      <c r="N276" s="11" t="s">
        <v>1386</v>
      </c>
      <c r="O276" s="11" t="s">
        <v>1387</v>
      </c>
      <c r="P276" s="23"/>
      <c r="Q276" s="16"/>
      <c r="R276" s="21"/>
      <c r="S276" s="21"/>
      <c r="T276" s="21"/>
      <c r="U276" s="21"/>
      <c r="V276" s="21"/>
      <c r="W276" s="21"/>
      <c r="X276" s="16"/>
      <c r="Y276" s="9" t="s">
        <v>44</v>
      </c>
      <c r="Z276" s="13" t="str">
        <f t="shared" si="1"/>
        <v>{"id":"M4-NyO-27a-A-3-BR","stimulus":"&lt;p&gt;Gustavo e a mãe dele estão fazendo uma viagem de {{T1}} km. Se eles já viajaram &lt;span class=\"fr-math-v2 fr-draggable\" contenteditable=\"false\" data-original-math=\"\\(\\frac{{{Q1}}}{{{T2}}}\\)\" draggable=\"true\"&gt;\\(\\frac{{{Q1}}}{{{T2}}}\\)&lt;/span&gt; do percurso, quantos quilômetros já percorreram?&lt;/p&gt;","template":"&lt;p&gt;Eles já percorreram {{response}} km.&lt;/p&gt;","hint":"&lt;p&gt;Divida o número pelo denominador e multiplique o resultado pelo numerador.&lt;/p&gt;","feedback":"&lt;p&gt;Para calcular a fração de um número, divida o número pelo denominador e multiplique o resultado pelo numerador:&lt;/p&gt;&lt;p style=\"text-align: center\"&gt;{{T1}} : {{T2}} = {{Q3}}&lt;/p&gt;&lt;p style=\"text-align: center\"&gt;{{Q3}} × {{Q1}} = {{A1}}&lt;/p&gt;","seed":{"parameters":[{"name":"Q1","label":null,"min":3,"max":6,"step":1},{"name":"Q2","label":null,"min":3,"max":6,"step":1},{"name":"Q3","label":null,"min":2,"max":9,"step":1}],"calculated":[{"name":"T1","label":"{{function}}","function":"({{Q1}}+{{Q2}})*{{Q3}}","temp":true},{"name":"T2","label":"{{function}}","function":"{{Q1}}+{{Q2}}","temp":true},{"name":"A1","label":"{{function}}","function":"{{Q1}}*{{Q3}}"}],"uniques":true},"algorithm":{"name":"calculateOperation","params":{"method":"equivLiteral","keyboard":"NUMERICAL"}}}</v>
      </c>
      <c r="AA276" s="11" t="s">
        <v>1403</v>
      </c>
      <c r="AB276" s="14" t="str">
        <f t="shared" si="2"/>
        <v>M4-NyO-27a-A-3</v>
      </c>
      <c r="AC276" s="14" t="str">
        <f t="shared" si="3"/>
        <v>M4-NyO-27a-A-3-BR</v>
      </c>
      <c r="AD276" s="7" t="s">
        <v>261</v>
      </c>
      <c r="AE276" s="16"/>
      <c r="AF276" s="16" t="s">
        <v>46</v>
      </c>
      <c r="AG276" s="16"/>
    </row>
    <row r="277" ht="75.0" customHeight="1">
      <c r="A277" s="9" t="s">
        <v>1404</v>
      </c>
      <c r="B277" s="12" t="s">
        <v>1405</v>
      </c>
      <c r="C277" s="9" t="s">
        <v>34</v>
      </c>
      <c r="D277" s="10" t="s">
        <v>35</v>
      </c>
      <c r="E277" s="9"/>
      <c r="F277" s="11" t="s">
        <v>1406</v>
      </c>
      <c r="G277" s="11" t="s">
        <v>1407</v>
      </c>
      <c r="H277" s="12"/>
      <c r="I277" s="9" t="s">
        <v>37</v>
      </c>
      <c r="J277" s="16" t="s">
        <v>944</v>
      </c>
      <c r="K277" s="12" t="s">
        <v>1408</v>
      </c>
      <c r="L277" s="11" t="s">
        <v>1409</v>
      </c>
      <c r="M277" s="9" t="s">
        <v>41</v>
      </c>
      <c r="N277" s="12" t="s">
        <v>1410</v>
      </c>
      <c r="O277" s="11" t="s">
        <v>1411</v>
      </c>
      <c r="P277" s="23"/>
      <c r="Q277" s="16"/>
      <c r="R277" s="23"/>
      <c r="S277" s="23"/>
      <c r="T277" s="23"/>
      <c r="U277" s="23"/>
      <c r="V277" s="23"/>
      <c r="W277" s="23"/>
      <c r="X277" s="16"/>
      <c r="Y277" s="9" t="s">
        <v>44</v>
      </c>
      <c r="Z277" s="13" t="str">
        <f t="shared" si="1"/>
        <v>{"id":"M4-NyO-45a-I-1-BR","stimulus":"&lt;p&gt;Como se lê o número {{Q1}}.{{Q4}}?&lt;/p&gt;","template":"&lt;p&gt;{{Q1}}.{{Q4}}: {{response}} inteiros e {{response}} décimos&lt;/p&gt;","hint":"&lt;p&gt;A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2,"max":9,"step":1},{"name":"Q3","label":null,"min":2,"max":9,"step":1},{"name":"Q4","label":null,"min":2,"max":9,"step":1},{"name":"Q5","label":null,"min":2,"max":9,"step":1},{"name":"Q6","label":null,"min":2,"max":9,"step":1}],"calculated":[{"name":"T1","label":"{{function}}","function":"Lemonlib.numToWords({{Q1}},'pt')","temp":true},{"name":"T2","label":"{{function}}","function":"Lemonlib.numToWords({{Q2}},'pt')","temp":true},{"name":"T3","label":"{{function}}","function":"Lemonlib.numToWords({{Q3}},'pt')","temp":true},{"name":"T4","label":"{{function}}","function":"Lemonlib.numToWords({{Q4}},'pt')","temp":true},{"name":"T5","label":"{{function}}","function":"Lemonlib.numToWords({{Q5}},'pt')","temp":true},{"name":"T6","label":"{{function}}","function":"Lemonlib.numToWords({{Q6}},'pt')","temp":true},{"name":"A1","label":"{{function}}","function":"{{T1}}","group":1},{"name":"A2","label":"{{function}}","function":"{{T2}}","group":1,"incorrect":true},{"name":"A3","label":"{{function}}","function":"{{T3}}","group":1,"incorrect":true},{"name":"A4","label":"{{function}}","function":"{{T4}}","group":2},{"name":"A5","label":"{{function}}","function":"{{T5}}","group":2,"incorrect":true},{"name":"A6","label":"{{function}}","function":"{{T6}}","group":2,"incorrect":true}],"uniques":true},"algorithm":{"name":"groupResponses","template":"Cloze with drop down"}}</v>
      </c>
      <c r="AA277" s="12" t="s">
        <v>1412</v>
      </c>
      <c r="AB277" s="14" t="str">
        <f t="shared" si="2"/>
        <v>M4-NyO-45a-I-1</v>
      </c>
      <c r="AC277" s="14" t="str">
        <f t="shared" si="3"/>
        <v>M4-NyO-45a-I-1-BR</v>
      </c>
      <c r="AD277" s="7" t="s">
        <v>261</v>
      </c>
      <c r="AE277" s="16"/>
      <c r="AF277" s="16" t="s">
        <v>46</v>
      </c>
      <c r="AG277" s="7" t="s">
        <v>47</v>
      </c>
    </row>
    <row r="278" ht="75.0" customHeight="1">
      <c r="A278" s="9" t="s">
        <v>1404</v>
      </c>
      <c r="B278" s="12" t="s">
        <v>1405</v>
      </c>
      <c r="C278" s="9" t="s">
        <v>34</v>
      </c>
      <c r="D278" s="10" t="s">
        <v>35</v>
      </c>
      <c r="E278" s="9"/>
      <c r="F278" s="11" t="s">
        <v>1406</v>
      </c>
      <c r="G278" s="11" t="s">
        <v>1413</v>
      </c>
      <c r="H278" s="12"/>
      <c r="I278" s="9" t="s">
        <v>37</v>
      </c>
      <c r="J278" s="16" t="s">
        <v>944</v>
      </c>
      <c r="K278" s="12" t="s">
        <v>1414</v>
      </c>
      <c r="L278" s="11" t="s">
        <v>1409</v>
      </c>
      <c r="M278" s="9" t="s">
        <v>41</v>
      </c>
      <c r="N278" s="12" t="s">
        <v>1410</v>
      </c>
      <c r="O278" s="11" t="s">
        <v>1411</v>
      </c>
      <c r="P278" s="23"/>
      <c r="Q278" s="16"/>
      <c r="R278" s="23"/>
      <c r="S278" s="23"/>
      <c r="T278" s="23"/>
      <c r="U278" s="23"/>
      <c r="V278" s="23"/>
      <c r="W278" s="23"/>
      <c r="X278" s="16"/>
      <c r="Y278" s="9" t="s">
        <v>44</v>
      </c>
      <c r="Z278" s="13" t="str">
        <f t="shared" si="1"/>
        <v>{"id":"M4-NyO-45a-I-2-BR","stimulus":"&lt;p&gt;Como se lê o número {{Q1}}.{{Q4}}?&lt;/p&gt;","template":"&lt;p&gt;{{Q1}}.{{Q4}}: {{response}} inteiros e {{response}} centésimos&lt;/p&gt;","hint":"&lt;p&gt;A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2,"max":9,"step":1},{"name":"Q3","label":null,"min":2,"max":9,"step":1},{"name":"Q4","label":null,"min":2,"max":99,"step":1},{"name":"Q5","label":null,"min":2,"max":99,"step":1},{"name":"Q6","label":null,"min":2,"max":99,"step":1}],"calculated":[{"name":"T1","label":"{{function}}","function":"Lemonlib.numToWords({{Q1}},'pt')","temp":true},{"name":"T2","label":"{{function}}","function":"Lemonlib.numToWords({{Q2}},'pt')","temp":true},{"name":"T3","label":"{{function}}","function":"Lemonlib.numToWords({{Q3}},'pt')","temp":true},{"name":"T4","label":"{{function}}","function":"Lemonlib.numToWords({{Q4}},'pt')","temp":true},{"name":"T5","label":"{{function}}","function":"Lemonlib.numToWords({{Q5}},'pt')","temp":true},{"name":"T6","label":"{{function}}","function":"Lemonlib.numToWords({{Q6}},'pt')","temp":true},{"name":"A1","label":"{{function}}","function":"{{T1}}","group":1},{"name":"A2","label":"{{function}}","function":"{{T2}}","group":1,"incorrect":true},{"name":"A3","label":"{{function}}","function":"{{T3}}","group":1,"incorrect":true},{"name":"A4","label":"{{function}}","function":"{{T4}}","group":2},{"name":"A5","label":"{{function}}","function":"{{T5}}","group":2,"incorrect":true},{"name":"A6","label":"{{function}}","function":"{{T6}}","group":2,"incorrect":true}],"uniques":true},"algorithm":{"name":"groupResponses","template":"Cloze with drop down"}}</v>
      </c>
      <c r="AA278" s="12" t="s">
        <v>1415</v>
      </c>
      <c r="AB278" s="14" t="str">
        <f t="shared" si="2"/>
        <v>M4-NyO-45a-I-2</v>
      </c>
      <c r="AC278" s="14" t="str">
        <f t="shared" si="3"/>
        <v>M4-NyO-45a-I-2-BR</v>
      </c>
      <c r="AD278" s="7" t="s">
        <v>261</v>
      </c>
      <c r="AE278" s="16"/>
      <c r="AF278" s="16" t="s">
        <v>46</v>
      </c>
      <c r="AG278" s="7" t="s">
        <v>47</v>
      </c>
    </row>
    <row r="279" ht="75.0" customHeight="1">
      <c r="A279" s="9" t="s">
        <v>1404</v>
      </c>
      <c r="B279" s="12" t="s">
        <v>1405</v>
      </c>
      <c r="C279" s="7" t="s">
        <v>48</v>
      </c>
      <c r="D279" s="10" t="s">
        <v>35</v>
      </c>
      <c r="E279" s="9"/>
      <c r="F279" s="11" t="s">
        <v>1416</v>
      </c>
      <c r="G279" s="11" t="s">
        <v>1417</v>
      </c>
      <c r="H279" s="12"/>
      <c r="I279" s="9" t="s">
        <v>37</v>
      </c>
      <c r="J279" s="7" t="s">
        <v>1418</v>
      </c>
      <c r="K279" s="11" t="s">
        <v>1419</v>
      </c>
      <c r="L279" s="11" t="s">
        <v>1420</v>
      </c>
      <c r="M279" s="9" t="s">
        <v>41</v>
      </c>
      <c r="N279" s="12" t="s">
        <v>1410</v>
      </c>
      <c r="O279" s="11" t="s">
        <v>1411</v>
      </c>
      <c r="P279" s="23"/>
      <c r="Q279" s="16"/>
      <c r="R279" s="23"/>
      <c r="S279" s="23"/>
      <c r="T279" s="23"/>
      <c r="U279" s="23"/>
      <c r="V279" s="23"/>
      <c r="W279" s="23"/>
      <c r="X279" s="16"/>
      <c r="Y279" s="9" t="s">
        <v>44</v>
      </c>
      <c r="Z279" s="13" t="str">
        <f t="shared" si="1"/>
        <v>{"id":"M4-NyO-45a-E-1-BR","stimulus":"&lt;p&gt;Como se escreve este número por extenso? Complete.&lt;/p&gt;","template":"&lt;p&gt;{{T1}}: {{T2}} inteiros e {{T3}} {{response}}","hint":"&lt;p&gt;A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2,"max":9,"step":1}],"calculated":[{"name":"T1","label":"{{function}}","function":"{{Q1}}+{{Q2}}/10","temp":true},{"name":"T2","label":"{{function}}","function":"Lemonlib.numToWords({{Q1}}, 'pt')","temp":true},{"name":"T3","label":"{{function}}","function":"Lemonlib.numToWords({{Q2}}, 'pt')","temp":true},{"name":"A1","label":"décimos","function":"décimos"}],"uniques":true},"algorithm":{"name":"calculateOperation","template":"Cloze with text"}}</v>
      </c>
      <c r="AA279" s="12" t="s">
        <v>1421</v>
      </c>
      <c r="AB279" s="14" t="str">
        <f t="shared" si="2"/>
        <v>M4-NyO-45a-E-1</v>
      </c>
      <c r="AC279" s="14" t="str">
        <f t="shared" si="3"/>
        <v>M4-NyO-45a-E-1-BR</v>
      </c>
      <c r="AD279" s="7" t="s">
        <v>261</v>
      </c>
      <c r="AE279" s="16"/>
      <c r="AF279" s="16" t="s">
        <v>46</v>
      </c>
      <c r="AG279" s="7" t="s">
        <v>47</v>
      </c>
    </row>
    <row r="280" ht="75.0" customHeight="1">
      <c r="A280" s="9" t="s">
        <v>1404</v>
      </c>
      <c r="B280" s="12" t="s">
        <v>1405</v>
      </c>
      <c r="C280" s="7" t="s">
        <v>48</v>
      </c>
      <c r="D280" s="10" t="s">
        <v>35</v>
      </c>
      <c r="E280" s="9"/>
      <c r="F280" s="11" t="s">
        <v>1416</v>
      </c>
      <c r="G280" s="11" t="s">
        <v>1417</v>
      </c>
      <c r="H280" s="12"/>
      <c r="I280" s="9" t="s">
        <v>37</v>
      </c>
      <c r="J280" s="7" t="s">
        <v>1418</v>
      </c>
      <c r="K280" s="11" t="s">
        <v>1422</v>
      </c>
      <c r="L280" s="11" t="s">
        <v>1423</v>
      </c>
      <c r="M280" s="9" t="s">
        <v>41</v>
      </c>
      <c r="N280" s="12" t="s">
        <v>1410</v>
      </c>
      <c r="O280" s="11" t="s">
        <v>1411</v>
      </c>
      <c r="P280" s="23"/>
      <c r="Q280" s="16"/>
      <c r="R280" s="23"/>
      <c r="S280" s="23"/>
      <c r="T280" s="23"/>
      <c r="U280" s="23"/>
      <c r="V280" s="23"/>
      <c r="W280" s="23"/>
      <c r="X280" s="16"/>
      <c r="Y280" s="9" t="s">
        <v>44</v>
      </c>
      <c r="Z280" s="13" t="str">
        <f t="shared" si="1"/>
        <v>{"id":"M4-NyO-45a-E-2-BR","stimulus":"&lt;p&gt;Como se escreve este número por extenso? Complete.&lt;/p&gt;","template":"&lt;p&gt;{{T1}}: {{T2}} inteiros e {{T3}} {{response}}","hint":"&lt;p&gt;A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direita.&lt;/p&gt;","seed":{"parameters":[{"name":"Q1","label":null,"min":2,"max":9,"step":1},{"name":"Q2","label":null,"min":2,"max":99,"step":1}],"calculated":[{"name":"T1","label":"{{function}}","function":" {{Q1}}+{{Q2}}/100","temp":true},{"name":"T2","label":"{{function}}","function":" Lemonlib.numToWords({{Q1}}, 'pt')","temp":true},{"name":"T3","label":"{{function}}","function":"Lemonlib.numToWords({{Q2}}, 'pt')","temp":true},{"name":"A1","label":"centésimos","function":"centésimos"}],"uniques":true},"algorithm":{"name":"calculateOperation","template":"Cloze with text"}}</v>
      </c>
      <c r="AA280" s="12" t="s">
        <v>1424</v>
      </c>
      <c r="AB280" s="14" t="str">
        <f t="shared" si="2"/>
        <v>M4-NyO-45a-E-2</v>
      </c>
      <c r="AC280" s="14" t="str">
        <f t="shared" si="3"/>
        <v>M4-NyO-45a-E-2-BR</v>
      </c>
      <c r="AD280" s="7" t="s">
        <v>261</v>
      </c>
      <c r="AE280" s="16"/>
      <c r="AF280" s="16" t="s">
        <v>46</v>
      </c>
      <c r="AG280" s="7" t="s">
        <v>47</v>
      </c>
    </row>
    <row r="281" ht="75.0" customHeight="1">
      <c r="A281" s="9" t="s">
        <v>1425</v>
      </c>
      <c r="B281" s="12" t="s">
        <v>1426</v>
      </c>
      <c r="C281" s="9" t="s">
        <v>34</v>
      </c>
      <c r="D281" s="10" t="s">
        <v>35</v>
      </c>
      <c r="E281" s="9"/>
      <c r="F281" s="12" t="s">
        <v>1427</v>
      </c>
      <c r="G281" s="12"/>
      <c r="H281" s="12"/>
      <c r="I281" s="9" t="s">
        <v>37</v>
      </c>
      <c r="J281" s="16" t="s">
        <v>391</v>
      </c>
      <c r="K281" s="11" t="s">
        <v>1428</v>
      </c>
      <c r="L281" s="12" t="s">
        <v>1429</v>
      </c>
      <c r="M281" s="9" t="s">
        <v>41</v>
      </c>
      <c r="N281" s="12" t="s">
        <v>1410</v>
      </c>
      <c r="O281" s="11" t="s">
        <v>1411</v>
      </c>
      <c r="P281" s="23"/>
      <c r="Q281" s="16"/>
      <c r="R281" s="23"/>
      <c r="S281" s="23"/>
      <c r="T281" s="23"/>
      <c r="U281" s="23"/>
      <c r="V281" s="23"/>
      <c r="W281" s="23"/>
      <c r="X281" s="16"/>
      <c r="Y281" s="9" t="s">
        <v>44</v>
      </c>
      <c r="Z281" s="13" t="str">
        <f t="shared" si="1"/>
        <v>{"id":"M4-NyO-45b-I-1-BR","stimulus":"&lt;p&gt;Selecione o número \"{{T1}} inteiros e {{T2}} centésimos\".&lt;/p&gt;","template":"&lt;p&gt;O número é {{response}}.&lt;/p&gt;","hint":"&lt;p&gt;A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10,"max":99,"step":1},{"name":"Q3","label":null,"min":2,"max":9,"step":1},{"name":"Q4","label":null,"min":10,"max":99,"step":1},{"name":"Q5","label":null,"min":2,"max":9,"step":1},{"name":"Q6","label":null,"min":10,"max":99,"step":1}],"calculated":[{"name":"T1","label":"{{function}}","function":"Lemonlib.numToWords({{Q1}},'pt')","temp":true},{"name":"T2","label":"{{function}}","function":"Lemonlib.numToWords({{Q2}},'pt')","temp":true},{"name":"A1","label":"{{Q1}}.{{Q2}}"},{"name":"A2","label":"{{Q2}}.{{Q2}}","incorrect":true},{"name":"A3","label":"{{Q3}}.{{Q2}}","incorrect":true},{"name":"A4","label":"{{Q1}}.{{Q4}}","incorrect":true},{"name":"A5","label":"{{Q5}}.{{Q6}}","incorrect":true}],"uniques":true},"algorithm":{"name":"trueFalse","template":"Multiple choice – standard","params":{"countCorrect":1,"countIncorrect":2,"showCheckIcon":false,
            "columns": 3
        }
    }
}</v>
      </c>
      <c r="AA281" s="11" t="s">
        <v>1430</v>
      </c>
      <c r="AB281" s="14" t="str">
        <f t="shared" si="2"/>
        <v>M4-NyO-45b-I-1</v>
      </c>
      <c r="AC281" s="14" t="str">
        <f t="shared" si="3"/>
        <v>M4-NyO-45b-I-1-BR</v>
      </c>
      <c r="AD281" s="7" t="s">
        <v>261</v>
      </c>
      <c r="AE281" s="16"/>
      <c r="AF281" s="16" t="s">
        <v>46</v>
      </c>
      <c r="AG281" s="7" t="s">
        <v>47</v>
      </c>
    </row>
    <row r="282" ht="75.0" customHeight="1">
      <c r="A282" s="9" t="s">
        <v>1425</v>
      </c>
      <c r="B282" s="12" t="s">
        <v>1426</v>
      </c>
      <c r="C282" s="9" t="s">
        <v>48</v>
      </c>
      <c r="D282" s="10" t="s">
        <v>35</v>
      </c>
      <c r="E282" s="9"/>
      <c r="F282" s="12" t="s">
        <v>1431</v>
      </c>
      <c r="G282" s="11" t="s">
        <v>1432</v>
      </c>
      <c r="H282" s="12"/>
      <c r="I282" s="9" t="s">
        <v>37</v>
      </c>
      <c r="J282" s="16" t="s">
        <v>92</v>
      </c>
      <c r="K282" s="11" t="s">
        <v>1419</v>
      </c>
      <c r="L282" s="12" t="s">
        <v>1433</v>
      </c>
      <c r="M282" s="9" t="s">
        <v>41</v>
      </c>
      <c r="N282" s="12" t="s">
        <v>1410</v>
      </c>
      <c r="O282" s="11" t="s">
        <v>1411</v>
      </c>
      <c r="P282" s="23"/>
      <c r="Q282" s="16"/>
      <c r="R282" s="23"/>
      <c r="S282" s="23"/>
      <c r="T282" s="23"/>
      <c r="U282" s="23"/>
      <c r="V282" s="23"/>
      <c r="W282" s="23"/>
      <c r="X282" s="16"/>
      <c r="Y282" s="9" t="s">
        <v>44</v>
      </c>
      <c r="Z282" s="13" t="str">
        <f t="shared" si="1"/>
        <v>{"id":"M4-NyO-45b-E-1-BR","stimulus":"&lt;p&gt;Escreva o número \"{{T1}} inteiros e {{T2}} décimos\".&lt;/p&gt;","template":"&lt;p&gt;O número é {{response}}.&lt;/p&gt;","hint":"&lt;p&gt;A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2,"max":9,"step":1}],"calculated":[{"name":"T1","label":"{{function}}","function":"Lemonlib.numToWords({{Q1}},'pt')","temp":true},{"name":"T2","label":"{{function}}","function":"Lemonlib.numToWords({{Q2}},'pt')","temp":true},{"name":"A1","label":"{{function}}","function":"Lemonlib.round({{Q1}} + {{Q2}}/10,1)"}],"uniques":true},"algorithm":{"name":"calculateOperation","params":{"method":"equivLiteral","keyboard":"INTERMEDIATE"}}}</v>
      </c>
      <c r="AA282" s="12" t="s">
        <v>1434</v>
      </c>
      <c r="AB282" s="14" t="str">
        <f t="shared" si="2"/>
        <v>M4-NyO-45b-E-1</v>
      </c>
      <c r="AC282" s="14" t="str">
        <f t="shared" si="3"/>
        <v>M4-NyO-45b-E-1-BR</v>
      </c>
      <c r="AD282" s="7" t="s">
        <v>261</v>
      </c>
      <c r="AE282" s="16"/>
      <c r="AF282" s="16" t="s">
        <v>46</v>
      </c>
      <c r="AG282" s="7" t="s">
        <v>47</v>
      </c>
    </row>
    <row r="283" ht="75.0" customHeight="1">
      <c r="A283" s="9" t="s">
        <v>1425</v>
      </c>
      <c r="B283" s="12" t="s">
        <v>1426</v>
      </c>
      <c r="C283" s="9" t="s">
        <v>48</v>
      </c>
      <c r="D283" s="10" t="s">
        <v>35</v>
      </c>
      <c r="E283" s="9"/>
      <c r="F283" s="12" t="s">
        <v>1435</v>
      </c>
      <c r="G283" s="11" t="s">
        <v>1432</v>
      </c>
      <c r="H283" s="12"/>
      <c r="I283" s="9" t="s">
        <v>37</v>
      </c>
      <c r="J283" s="16" t="s">
        <v>92</v>
      </c>
      <c r="K283" s="12" t="s">
        <v>1436</v>
      </c>
      <c r="L283" s="12" t="s">
        <v>1437</v>
      </c>
      <c r="M283" s="9" t="s">
        <v>41</v>
      </c>
      <c r="N283" s="12" t="s">
        <v>1410</v>
      </c>
      <c r="O283" s="11" t="s">
        <v>1411</v>
      </c>
      <c r="P283" s="23"/>
      <c r="Q283" s="16"/>
      <c r="R283" s="23"/>
      <c r="S283" s="23"/>
      <c r="T283" s="23"/>
      <c r="U283" s="23"/>
      <c r="V283" s="23"/>
      <c r="W283" s="23"/>
      <c r="X283" s="16"/>
      <c r="Y283" s="9" t="s">
        <v>44</v>
      </c>
      <c r="Z283" s="13" t="str">
        <f t="shared" si="1"/>
        <v>{"id":"M4-NyO-45b-E-2-BR","stimulus":"&lt;p&gt;Escreva o número \"{{T1}} inteiros e {{T2}} centésimos\".&lt;/p&gt;","template":"&lt;p&gt;O número é {{response}}.&lt;/p&gt;","hint":"&lt;p&gt;A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2,"max":99,"step":1}],"calculated":[{"name":"T1","label":"{{function}}","function":"Lemonlib.numToWords({{Q1}},'pt')","temp":true},{"name":"T2","label":"{{function}}","function":"Lemonlib.numToWords({{Q2}},'pt')","temp":true},{"name":"A1","label":"{{function}}","function":"Lemonlib.round({{Q1}} + {{Q2}}/100,2)"}],"uniques":true},"algorithm":{"name":"calculateOperation","params":{"method":"equivLiteral","keyboard":"INTERMEDIATE"}}}</v>
      </c>
      <c r="AA283" s="12" t="s">
        <v>1438</v>
      </c>
      <c r="AB283" s="14" t="str">
        <f t="shared" si="2"/>
        <v>M4-NyO-45b-E-2</v>
      </c>
      <c r="AC283" s="14" t="str">
        <f t="shared" si="3"/>
        <v>M4-NyO-45b-E-2-BR</v>
      </c>
      <c r="AD283" s="7" t="s">
        <v>261</v>
      </c>
      <c r="AE283" s="16"/>
      <c r="AF283" s="16" t="s">
        <v>46</v>
      </c>
      <c r="AG283" s="7" t="s">
        <v>47</v>
      </c>
    </row>
    <row r="284" ht="75.0" customHeight="1">
      <c r="A284" s="9" t="s">
        <v>1425</v>
      </c>
      <c r="B284" s="12" t="s">
        <v>1426</v>
      </c>
      <c r="C284" s="9" t="s">
        <v>48</v>
      </c>
      <c r="D284" s="10" t="s">
        <v>35</v>
      </c>
      <c r="E284" s="9"/>
      <c r="F284" s="12" t="s">
        <v>1439</v>
      </c>
      <c r="G284" s="11" t="s">
        <v>1432</v>
      </c>
      <c r="H284" s="12"/>
      <c r="I284" s="9" t="s">
        <v>37</v>
      </c>
      <c r="J284" s="16" t="s">
        <v>92</v>
      </c>
      <c r="K284" s="12" t="s">
        <v>1440</v>
      </c>
      <c r="L284" s="12" t="s">
        <v>1437</v>
      </c>
      <c r="M284" s="9" t="s">
        <v>41</v>
      </c>
      <c r="N284" s="12" t="s">
        <v>1410</v>
      </c>
      <c r="O284" s="11" t="s">
        <v>1411</v>
      </c>
      <c r="P284" s="23"/>
      <c r="Q284" s="16"/>
      <c r="R284" s="23"/>
      <c r="S284" s="23"/>
      <c r="T284" s="23"/>
      <c r="U284" s="23"/>
      <c r="V284" s="23"/>
      <c r="W284" s="23"/>
      <c r="X284" s="16"/>
      <c r="Y284" s="9" t="s">
        <v>44</v>
      </c>
      <c r="Z284" s="13" t="str">
        <f t="shared" si="1"/>
        <v>{"id":"M4-NyO-45b-E-3-BR","stimulus":"&lt;p&gt;Escreva o número \"{{T1}} inteiros e {{T2}} milésimos\".&lt;/p&gt;","template":"&lt;p&gt;O número é {{response}}.&lt;/p&gt;","hint":"&lt;p&gt;A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2,"max":999,"step":1}],"calculated":[{"name":"T1","label":"{{function}}","function":"Lemonlib.numToWords({{Q1}},'pt')","temp":true},{"name":"T2","label":"{{function}}","function":"Lemonlib.numToWords({{Q2}},'pt')","temp":true},{"name":"A1","label":"{{function}}","function":"Lemonlib.round({{Q1}} + {{Q2}}/1000,3)"}],"uniques":true},"algorithm":{"name":"calculateOperation","params":{"method":"equivLiteral","keyboard":"INTERMEDIATE"}}}</v>
      </c>
      <c r="AA284" s="12" t="s">
        <v>1441</v>
      </c>
      <c r="AB284" s="14" t="str">
        <f t="shared" si="2"/>
        <v>M4-NyO-45b-E-3</v>
      </c>
      <c r="AC284" s="14" t="str">
        <f t="shared" si="3"/>
        <v>M4-NyO-45b-E-3-BR</v>
      </c>
      <c r="AD284" s="7" t="s">
        <v>261</v>
      </c>
      <c r="AE284" s="16"/>
      <c r="AF284" s="16" t="s">
        <v>46</v>
      </c>
      <c r="AG284" s="7" t="s">
        <v>47</v>
      </c>
    </row>
    <row r="285" ht="75.0" customHeight="1">
      <c r="A285" s="9" t="s">
        <v>1425</v>
      </c>
      <c r="B285" s="12" t="s">
        <v>1426</v>
      </c>
      <c r="C285" s="9" t="s">
        <v>67</v>
      </c>
      <c r="D285" s="10" t="s">
        <v>35</v>
      </c>
      <c r="E285" s="9"/>
      <c r="F285" s="12" t="s">
        <v>1442</v>
      </c>
      <c r="G285" s="11" t="s">
        <v>1443</v>
      </c>
      <c r="H285" s="12"/>
      <c r="I285" s="9" t="s">
        <v>37</v>
      </c>
      <c r="J285" s="16" t="s">
        <v>92</v>
      </c>
      <c r="K285" s="11" t="s">
        <v>1444</v>
      </c>
      <c r="L285" s="12" t="s">
        <v>1433</v>
      </c>
      <c r="M285" s="9" t="s">
        <v>41</v>
      </c>
      <c r="N285" s="12" t="s">
        <v>1410</v>
      </c>
      <c r="O285" s="11" t="s">
        <v>1411</v>
      </c>
      <c r="P285" s="23"/>
      <c r="Q285" s="16"/>
      <c r="R285" s="23"/>
      <c r="S285" s="23"/>
      <c r="T285" s="23"/>
      <c r="U285" s="23"/>
      <c r="V285" s="23"/>
      <c r="W285" s="23"/>
      <c r="X285" s="16"/>
      <c r="Y285" s="9" t="s">
        <v>44</v>
      </c>
      <c r="Z285" s="13" t="str">
        <f t="shared" si="1"/>
        <v>{"id":"M4-NyO-45b-A-1-BR","stimulus":"&lt;p&gt;Camilo mediu a temperatura dele e obteve {{T1}} graus e {{T2}} décimos. Escreva este número decimal.&lt;/p&gt;","template":"&lt;p&gt;Camilo tem {{response}}° C.&lt;/p&gt;","hint":"&lt;p&gt;A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list":[36,37,38,39]},{"name":"Q2","label":null,"min":2,"max":9,"step":1}],"calculated":[{"name":"T1","label":"{{function}}","function":"Lemonlib.numToWords({{Q1}},'pt')","temp":true},{"name":"T2","label":"{{function}}","function":"Lemonlib.numToWords({{Q2}},'pt')","temp":true},{"name":"A1","label":"{{function}}","function":"Lemonlib.round({{Q1}} + {{Q2}}/10,1)"}],"uniques":true},"algorithm":{"name":"calculateOperation","params":{"method":"equivLiteral","keyboard":"INTERMEDIATE"}}}</v>
      </c>
      <c r="AA285" s="12" t="s">
        <v>1445</v>
      </c>
      <c r="AB285" s="14" t="str">
        <f t="shared" si="2"/>
        <v>M4-NyO-45b-A-1</v>
      </c>
      <c r="AC285" s="14" t="str">
        <f t="shared" si="3"/>
        <v>M4-NyO-45b-A-1-BR</v>
      </c>
      <c r="AD285" s="7" t="s">
        <v>261</v>
      </c>
      <c r="AE285" s="16"/>
      <c r="AF285" s="16" t="s">
        <v>46</v>
      </c>
      <c r="AG285" s="7" t="s">
        <v>47</v>
      </c>
    </row>
    <row r="286" ht="75.0" customHeight="1">
      <c r="A286" s="9" t="s">
        <v>1425</v>
      </c>
      <c r="B286" s="12" t="s">
        <v>1426</v>
      </c>
      <c r="C286" s="9" t="s">
        <v>67</v>
      </c>
      <c r="D286" s="10" t="s">
        <v>35</v>
      </c>
      <c r="E286" s="9"/>
      <c r="F286" s="11" t="s">
        <v>1446</v>
      </c>
      <c r="G286" s="11" t="s">
        <v>1447</v>
      </c>
      <c r="H286" s="12"/>
      <c r="I286" s="9" t="s">
        <v>37</v>
      </c>
      <c r="J286" s="16" t="s">
        <v>92</v>
      </c>
      <c r="K286" s="12" t="s">
        <v>1448</v>
      </c>
      <c r="L286" s="12" t="s">
        <v>1449</v>
      </c>
      <c r="M286" s="9" t="s">
        <v>41</v>
      </c>
      <c r="N286" s="12" t="s">
        <v>1410</v>
      </c>
      <c r="O286" s="11" t="s">
        <v>1411</v>
      </c>
      <c r="P286" s="23"/>
      <c r="Q286" s="16"/>
      <c r="R286" s="23"/>
      <c r="S286" s="23"/>
      <c r="T286" s="23"/>
      <c r="U286" s="23"/>
      <c r="V286" s="23"/>
      <c r="W286" s="23"/>
      <c r="X286" s="16"/>
      <c r="Y286" s="9" t="s">
        <v>44</v>
      </c>
      <c r="Z286" s="13" t="str">
        <f t="shared" si="1"/>
        <v>{"id":"M4-NyO-45b-A-2-BR","stimulus":"&lt;p&gt;Antes de iniciar uma viagem, Lucas encheu o tanque do carro com {{T1}} litros e {{T2}} décimos de litro de gasolina. Escreva este número decimal.&lt;/p&gt;","template":"&lt;p&gt;Ele encheu o tanque com {{response}} l de gasolina.&lt;/p&gt;","hint":"&lt;p&gt;A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20,"max":80,"step":1},{"name":"Q2","label":null,"min":2,"max":9,"step":1}],"calculated":[{"name":"T1","label":"{{function}}","function":"Lemonlib.numToWords({{Q1}},'pt')","temp":true},{"name":"T2","label":"{{function}}","function":"Lemonlib.numToWords({{Q2}},'pt')","temp":true},{"name":"A1","label":"{{function}}","function":"Lemonlib.round({{Q1}} + {{Q2}}/10,1)"}],"uniques":true},"algorithm":{"name":"calculateOperation","params":{"method":"equivLiteral","keyboard":"INTERMEDIATE"}}}</v>
      </c>
      <c r="AA286" s="12" t="s">
        <v>1450</v>
      </c>
      <c r="AB286" s="14" t="str">
        <f t="shared" si="2"/>
        <v>M4-NyO-45b-A-2</v>
      </c>
      <c r="AC286" s="14" t="str">
        <f t="shared" si="3"/>
        <v>M4-NyO-45b-A-2-BR</v>
      </c>
      <c r="AD286" s="7" t="s">
        <v>261</v>
      </c>
      <c r="AE286" s="16"/>
      <c r="AF286" s="16" t="s">
        <v>46</v>
      </c>
      <c r="AG286" s="7" t="s">
        <v>47</v>
      </c>
    </row>
    <row r="287" ht="75.0" customHeight="1">
      <c r="A287" s="9" t="s">
        <v>1425</v>
      </c>
      <c r="B287" s="12" t="s">
        <v>1426</v>
      </c>
      <c r="C287" s="9" t="s">
        <v>67</v>
      </c>
      <c r="D287" s="10" t="s">
        <v>35</v>
      </c>
      <c r="E287" s="9"/>
      <c r="F287" s="12" t="s">
        <v>1451</v>
      </c>
      <c r="G287" s="11" t="s">
        <v>1452</v>
      </c>
      <c r="H287" s="12"/>
      <c r="I287" s="9" t="s">
        <v>37</v>
      </c>
      <c r="J287" s="16" t="s">
        <v>92</v>
      </c>
      <c r="K287" s="12" t="s">
        <v>1453</v>
      </c>
      <c r="L287" s="12" t="s">
        <v>1454</v>
      </c>
      <c r="M287" s="9" t="s">
        <v>41</v>
      </c>
      <c r="N287" s="12" t="s">
        <v>1410</v>
      </c>
      <c r="O287" s="11" t="s">
        <v>1411</v>
      </c>
      <c r="P287" s="23"/>
      <c r="Q287" s="16"/>
      <c r="R287" s="23"/>
      <c r="S287" s="23"/>
      <c r="T287" s="23"/>
      <c r="U287" s="23"/>
      <c r="V287" s="23"/>
      <c r="W287" s="23"/>
      <c r="X287" s="16"/>
      <c r="Y287" s="9" t="s">
        <v>44</v>
      </c>
      <c r="Z287" s="13" t="str">
        <f t="shared" si="1"/>
        <v>{"id":"M4-NyO-45b-A-3-BR","stimulus":"&lt;p&gt;Durante as férias dele, Sidnei observou que a distância do aeroporto ao hotel em que ele estava hospedado era de {{T1}} quilômetros e {{T2}} centésimos de quilômetro. Escreva este número decimal.&lt;/p&gt;","template":"&lt;p&gt;A distância era de {{response}} km.&lt;/p&gt;","hint":"&lt;p&gt;A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20,"max":80,"step":1},{"name":"Q2","label":null,"min":2,"max":99,"step":1}],"calculated":[{"name":"T1","label":"{{function}}","function":"Lemonlib.numToWords({{Q1}},'pt')","temp":true},{"name":"T2","label":"{{function}}","function":"Lemonlib.numToWords({{Q2}},'pt')","temp":true},{"name":"A1","label":"{{function}}","function":"Lemonlib.round({{Q1}} + {{Q2}}/100,2)"}],"uniques":true},"algorithm":{"name":"calculateOperation","params":{"method":"equivLiteral","keyboard":"INTERMEDIATE"}}}</v>
      </c>
      <c r="AA287" s="12" t="s">
        <v>1455</v>
      </c>
      <c r="AB287" s="14" t="str">
        <f t="shared" si="2"/>
        <v>M4-NyO-45b-A-3</v>
      </c>
      <c r="AC287" s="14" t="str">
        <f t="shared" si="3"/>
        <v>M4-NyO-45b-A-3-BR</v>
      </c>
      <c r="AD287" s="7" t="s">
        <v>261</v>
      </c>
      <c r="AE287" s="16"/>
      <c r="AF287" s="16" t="s">
        <v>46</v>
      </c>
      <c r="AG287" s="7" t="s">
        <v>47</v>
      </c>
    </row>
    <row r="288" ht="75.0" customHeight="1">
      <c r="A288" s="9" t="s">
        <v>1456</v>
      </c>
      <c r="B288" s="12" t="s">
        <v>1457</v>
      </c>
      <c r="C288" s="9" t="s">
        <v>34</v>
      </c>
      <c r="D288" s="10" t="s">
        <v>35</v>
      </c>
      <c r="E288" s="9"/>
      <c r="F288" s="11" t="s">
        <v>1458</v>
      </c>
      <c r="G288" s="12"/>
      <c r="H288" s="12"/>
      <c r="I288" s="9" t="s">
        <v>37</v>
      </c>
      <c r="J288" s="16" t="s">
        <v>110</v>
      </c>
      <c r="K288" s="11" t="s">
        <v>1459</v>
      </c>
      <c r="L288" s="12" t="s">
        <v>1460</v>
      </c>
      <c r="M288" s="9" t="s">
        <v>41</v>
      </c>
      <c r="N288" s="12" t="s">
        <v>1461</v>
      </c>
      <c r="O288" s="11" t="s">
        <v>1462</v>
      </c>
      <c r="P288" s="23"/>
      <c r="Q288" s="16"/>
      <c r="R288" s="23"/>
      <c r="S288" s="23"/>
      <c r="T288" s="23"/>
      <c r="U288" s="23"/>
      <c r="V288" s="23"/>
      <c r="W288" s="23"/>
      <c r="X288" s="16"/>
      <c r="Y288" s="9" t="s">
        <v>44</v>
      </c>
      <c r="Z288" s="13" t="str">
        <f t="shared" si="1"/>
        <v>{"id":"M4-NyO-29a-I-1-BR","stimulus":"&lt;p&gt;Indique se as decomposições estão corretas ou incorretas.&lt;/p&gt;","hint":"&lt;p&gt;Um número decimal pode ser decomposto como a soma de suas partes, incluindo inteira e decimais.&lt;/p&gt;","feedback":"&lt;p&gt;Um número decimal pode ser decomposto como a soma de suas partes, incluindo inteira e decimais.&lt;/p&gt;","seed":{"parameters":[{"name":"Q1","label":null,"min":2,"max":9,"step":1},{"name":"Q2","label":null,"min":2,"max":9,"step":1},{"name":"Q3","label":null,"min":2,"max":9,"step":1},{"name":"Q4","label":null,"min":2,"max":9,"step":1},{"name":"Q5","label":null,"min":2,"max":9,"step":1},{"name":"Q6","label":null,"min":2,"max":9,"step":1},{"name":"Q7","label":null,"min":2,"max":9,"step":1},{"name":"Q8","label":null,"min":2,"max":9,"step":1}],"calculated":[{"name":"T1","label":"{{function}}","function":"Lemonlib.round({{Q1}}+{{Q2}}/10+{{Q3}}/100+{{Q4}}/1000, 3)","temp":true},{"name":"T2","label":"{{function}}","function":"Lemonlib.round({{Q5}}+{{Q6}}/10+{{Q7}}/100+{{Q8}}/1000, 3)","temp":true},{"name":"T3","label":"{{function}}","function":"Lemonlib.round({{Q3}}+{{Q1}}/10+{{Q8}}/100+{{Q5}}/1000, 3)","temp":true},{"name":"T4","label":"{{function}}","function":"Lemonlib.round({{Q8}}+{{Q2}}/10+{{Q7}}/100+{{Q6}}/1000, 3)","temp":true},{"name":"T5","label":"{{function}}","function":"Lemonlib.round({{Q4}}+{{Q6}}/10+{{Q7}}/100+{{Q2}}/1000, 3)","temp":true},{"name":"A1","label":"{{T1}} = {{Q1}} unidades + {{Q2}} décimos + {{Q3}} centésimos + {{Q4}} milésimos"},{"name":"A2","label":"{{T2}} = {{Q5}} unidades + {{Q6}} décimos + {{Q7}} centésimos + {{Q8}} milésimos"},{"name":"A3","label":"{{T3}} = {{Q3}} unidades + {{Q4}} décimos + {{Q8}} centésimos + {{Q5}} milésimos","incorrect":true,"feedback":"{{T3}} tem {{Q1}} décimos."},{"name":"A4","label":"{{T4}} = {{Q8}} unidades + {{Q2}} décimos + {{Q7}} centésimos + {{Q1}} milésimos","incorrect":true,"feedback":"{{T4}} tem {{Q6}} milésimos."},{"name":"A5","label":"{{T5}} = {{Q4}} unidades + {{Q6}} décimos + {{Q4}} centésimos + {{Q2}} milésimos","incorrect":true,"feedback":"{{T5}} tem {{Q7}} centésimos."}],"uniques":true},"algorithm":{"name":"trueFalse","template":"Choice matrix – inline","params":{"countCorrect":1,"countIncorrect":2,"showCheckIcon":false,"options":["Correta","Incorreta"]}}}</v>
      </c>
      <c r="AA288" s="12" t="s">
        <v>1463</v>
      </c>
      <c r="AB288" s="14" t="str">
        <f t="shared" si="2"/>
        <v>M4-NyO-29a-I-1</v>
      </c>
      <c r="AC288" s="14" t="str">
        <f t="shared" si="3"/>
        <v>M4-NyO-29a-I-1-BR</v>
      </c>
      <c r="AD288" s="7" t="s">
        <v>261</v>
      </c>
      <c r="AE288" s="16"/>
      <c r="AF288" s="16" t="s">
        <v>46</v>
      </c>
      <c r="AG288" s="7" t="s">
        <v>47</v>
      </c>
    </row>
    <row r="289" ht="75.0" customHeight="1">
      <c r="A289" s="9" t="s">
        <v>1456</v>
      </c>
      <c r="B289" s="12" t="s">
        <v>1457</v>
      </c>
      <c r="C289" s="9" t="s">
        <v>48</v>
      </c>
      <c r="D289" s="10" t="s">
        <v>35</v>
      </c>
      <c r="E289" s="9"/>
      <c r="F289" s="12" t="s">
        <v>1464</v>
      </c>
      <c r="G289" s="12" t="s">
        <v>1465</v>
      </c>
      <c r="H289" s="12"/>
      <c r="I289" s="9" t="s">
        <v>37</v>
      </c>
      <c r="J289" s="9" t="s">
        <v>92</v>
      </c>
      <c r="K289" s="12" t="s">
        <v>1466</v>
      </c>
      <c r="L289" s="12" t="s">
        <v>1467</v>
      </c>
      <c r="M289" s="9" t="s">
        <v>41</v>
      </c>
      <c r="N289" s="12" t="s">
        <v>1461</v>
      </c>
      <c r="O289" s="11" t="s">
        <v>1468</v>
      </c>
      <c r="P289" s="23"/>
      <c r="Q289" s="16"/>
      <c r="R289" s="21"/>
      <c r="S289" s="21"/>
      <c r="T289" s="21"/>
      <c r="U289" s="21"/>
      <c r="V289" s="21"/>
      <c r="W289" s="21"/>
      <c r="X289" s="24"/>
      <c r="Y289" s="9" t="s">
        <v>44</v>
      </c>
      <c r="Z289" s="13" t="str">
        <f t="shared" si="1"/>
        <v>{"id":"M4-NyO-29a-E-1-BR","stimulus":"&lt;p&gt;Escreva a parte inteira e as partes decimais que formam o número {{T1}}.&lt;/p&gt;","template":"&lt;p style=\"text-align: center\"&gt;{{T1}} = unidades + décimos + centésimos&lt;/p&gt;&lt;p style=\"text-align: center\"&gt;{{T1}} = {{response}} + {{response}} + {{response}}&lt;/p&gt;","hint":"&lt;p&gt;Um número decimal pode ser decomposto como a soma de suas partes, incluindo inteira e decimais.&lt;/p&gt;","feedback":"&lt;p&gt;Um número decimal pode ser decomposto como a soma de suas partes, incluindo inteira e decimais.&lt;/p&gt;","seed":{"parameters":[{"name":"Q1","label":null,"min":1,"max":9,"step":1},{"name":"Q2","label":null,"min":1,"max":9,"step":1},{"name":"Q3","label":null,"min":1,"max":9,"step":1}],"calculated":[{"name":"T1","label":"{{function}}","function":"Lemonlib.round({{Q1}}+{{Q2}}/10+{{Q3}}/100, 3)","temp":true},{"name":"A1","label":"{{function}}","function":"{{Q1}}"},{"name":"A2","label":"{{function}}","function":"{{Q2}}"},{"name":"A3","label":"{{function}}","function":"{{Q3}}"}],"uniques":true},"algorithm":{"name":"calculateOperation","params":{"method":"equivLiteral","keyboard":"INTERMEDIATE"}}}</v>
      </c>
      <c r="AA289" s="11" t="s">
        <v>1469</v>
      </c>
      <c r="AB289" s="14" t="str">
        <f t="shared" si="2"/>
        <v>M4-NyO-29a-E-1</v>
      </c>
      <c r="AC289" s="14" t="str">
        <f t="shared" si="3"/>
        <v>M4-NyO-29a-E-1-BR</v>
      </c>
      <c r="AD289" s="7" t="s">
        <v>261</v>
      </c>
      <c r="AE289" s="16"/>
      <c r="AF289" s="16" t="s">
        <v>46</v>
      </c>
      <c r="AG289" s="7" t="s">
        <v>47</v>
      </c>
    </row>
    <row r="290" ht="75.0" customHeight="1">
      <c r="A290" s="9" t="s">
        <v>1456</v>
      </c>
      <c r="B290" s="12" t="s">
        <v>1457</v>
      </c>
      <c r="C290" s="9" t="s">
        <v>48</v>
      </c>
      <c r="D290" s="10" t="s">
        <v>35</v>
      </c>
      <c r="E290" s="9"/>
      <c r="F290" s="12" t="s">
        <v>1464</v>
      </c>
      <c r="G290" s="12" t="s">
        <v>1470</v>
      </c>
      <c r="H290" s="12"/>
      <c r="I290" s="9" t="s">
        <v>37</v>
      </c>
      <c r="J290" s="9" t="s">
        <v>92</v>
      </c>
      <c r="K290" s="12" t="s">
        <v>1471</v>
      </c>
      <c r="L290" s="12" t="s">
        <v>1472</v>
      </c>
      <c r="M290" s="9" t="s">
        <v>41</v>
      </c>
      <c r="N290" s="12" t="s">
        <v>1461</v>
      </c>
      <c r="O290" s="11" t="s">
        <v>1468</v>
      </c>
      <c r="P290" s="23"/>
      <c r="Q290" s="16"/>
      <c r="R290" s="21"/>
      <c r="S290" s="21"/>
      <c r="T290" s="21"/>
      <c r="U290" s="21"/>
      <c r="V290" s="21"/>
      <c r="W290" s="21"/>
      <c r="X290" s="24"/>
      <c r="Y290" s="9" t="s">
        <v>44</v>
      </c>
      <c r="Z290" s="13" t="str">
        <f t="shared" si="1"/>
        <v>{"id":"M4-NyO-29a-E-2-BR","stimulus":"&lt;p&gt;Escreva a parte inteira e as partes decimais que formam o número {{T1}}.&lt;/p&gt;","template":"&lt;p style=\"text-align: center\"&gt;{{T1}} = unidades + décimos + centésimos + milésimos&lt;/p&gt;&lt;p style=\"text-align: center\"&gt;{{T1}} = {{response}} + {{response}} + {{response}} + {{response}}&lt;/p&gt;","hint":"&lt;p&gt;Um número decimal pode ser decomposto como a soma de suas partes, incluindo inteira e decimais.&lt;/p&gt;","feedback":"&lt;p&gt;Um número decimal pode ser decomposto como a soma de suas partes, incluindo inteira e decimais.&lt;/p&gt;","seed":{"parameters":[{"name":"Q1","label":null,"min":1,"max":9,"step":1},{"name":"Q2","label":null,"min":1,"max":9,"step":1},{"name":"Q3","label":null,"min":1,"max":9,"step":1},{"name":"Q4","label":null,"min":1,"max":9,"step":1}],"calculated":[{"name":"T1","label":"{{function}}","function":"Lemonlib.round({{Q1}}+{{Q2}}/10+{{Q3}}/100+{{Q4}}/1000, 3)","temp":true},{"name":"A1","label":"{{function}}","function":"{{Q1}}"},{"name":"A2","label":"{{function}}","function":"{{Q2}}"},{"name":"A3","label":"{{function}}","function":"{{Q3}}"},{"name":"A4","label":"{{function}}","function":"{{Q4}}"}],"uniques":true},"algorithm":{"name":"calculateOperation","params":{"method":"equivLiteral","keyboard":"INTERMEDIATE"}}}</v>
      </c>
      <c r="AA290" s="11" t="s">
        <v>1473</v>
      </c>
      <c r="AB290" s="14" t="str">
        <f t="shared" si="2"/>
        <v>M4-NyO-29a-E-2</v>
      </c>
      <c r="AC290" s="14" t="str">
        <f t="shared" si="3"/>
        <v>M4-NyO-29a-E-2-BR</v>
      </c>
      <c r="AD290" s="7" t="s">
        <v>261</v>
      </c>
      <c r="AE290" s="16"/>
      <c r="AF290" s="16" t="s">
        <v>46</v>
      </c>
      <c r="AG290" s="7" t="s">
        <v>47</v>
      </c>
    </row>
    <row r="291" ht="75.0" customHeight="1">
      <c r="A291" s="9" t="s">
        <v>1456</v>
      </c>
      <c r="B291" s="12" t="s">
        <v>1457</v>
      </c>
      <c r="C291" s="9" t="s">
        <v>67</v>
      </c>
      <c r="D291" s="10" t="s">
        <v>35</v>
      </c>
      <c r="E291" s="9"/>
      <c r="F291" s="11" t="s">
        <v>1474</v>
      </c>
      <c r="G291" s="12" t="s">
        <v>1465</v>
      </c>
      <c r="H291" s="12"/>
      <c r="I291" s="9" t="s">
        <v>37</v>
      </c>
      <c r="J291" s="9" t="s">
        <v>92</v>
      </c>
      <c r="K291" s="12" t="s">
        <v>1466</v>
      </c>
      <c r="L291" s="12" t="s">
        <v>1467</v>
      </c>
      <c r="M291" s="9" t="s">
        <v>41</v>
      </c>
      <c r="N291" s="12" t="s">
        <v>1461</v>
      </c>
      <c r="O291" s="11" t="s">
        <v>1468</v>
      </c>
      <c r="P291" s="23"/>
      <c r="Q291" s="16"/>
      <c r="R291" s="23"/>
      <c r="S291" s="23"/>
      <c r="T291" s="23"/>
      <c r="U291" s="23"/>
      <c r="V291" s="23"/>
      <c r="W291" s="23"/>
      <c r="X291" s="16"/>
      <c r="Y291" s="9" t="s">
        <v>44</v>
      </c>
      <c r="Z291" s="13" t="str">
        <f t="shared" si="1"/>
        <v>{"id":"M4-NyO-29a-A-1-BR","stimulus":"&lt;p&gt;Os pais de Matheus compraram {{T1}} kg de frutas no supermercado. Decomponha este número decimal.&lt;/p&gt;","template":"&lt;p style=\"text-align: center\"&gt;{{T1}} = unidades + décimos + centésimos&lt;/p&gt;&lt;p style=\"text-align: center\"&gt;{{T1}} = {{response}} + {{response}} + {{response}}&lt;/p&gt;","hint":"&lt;p&gt;Um número decimal pode ser decomposto como a soma de suas partes, incluindo inteira e decimais.&lt;/p&gt;","feedback":"&lt;p&gt;Um número decimal pode ser decomposto como a soma de suas partes, incluindo inteira e decimais.&lt;/p&gt;","seed":{"parameters":[{"name":"Q1","label":null,"min":1,"max":9,"step":1},{"name":"Q2","label":null,"min":1,"max":9,"step":1},{"name":"Q3","label":null,"min":1,"max":9,"step":1}],"calculated":[{"name":"T1","label":"{{function}}","function":"Lemonlib.round({{Q1}}+{{Q2}}/10+{{Q3}}/100, 2)","temp":true},{"name":"A1","label":"{{function}}","function":"{{Q1}}"},{"name":"A2","label":"{{function}}","function":"{{Q2}}"},{"name":"A3","label":"{{function}}","function":"{{Q3}}"}],"uniques":true},"algorithm":{"name":"calculateOperation","params":{"method":"equivLiteral","keyboard":"INTERMEDIATE"}}}</v>
      </c>
      <c r="AA291" s="11" t="s">
        <v>1475</v>
      </c>
      <c r="AB291" s="14" t="str">
        <f t="shared" si="2"/>
        <v>M4-NyO-29a-A-1</v>
      </c>
      <c r="AC291" s="14" t="str">
        <f t="shared" si="3"/>
        <v>M4-NyO-29a-A-1-BR</v>
      </c>
      <c r="AD291" s="7" t="s">
        <v>261</v>
      </c>
      <c r="AE291" s="16"/>
      <c r="AF291" s="16" t="s">
        <v>46</v>
      </c>
      <c r="AG291" s="7" t="s">
        <v>47</v>
      </c>
    </row>
    <row r="292" ht="75.0" customHeight="1">
      <c r="A292" s="9" t="s">
        <v>1456</v>
      </c>
      <c r="B292" s="12" t="s">
        <v>1457</v>
      </c>
      <c r="C292" s="9" t="s">
        <v>67</v>
      </c>
      <c r="D292" s="10" t="s">
        <v>35</v>
      </c>
      <c r="E292" s="9"/>
      <c r="F292" s="12" t="s">
        <v>1476</v>
      </c>
      <c r="G292" s="12" t="s">
        <v>1465</v>
      </c>
      <c r="H292" s="12"/>
      <c r="I292" s="9" t="s">
        <v>37</v>
      </c>
      <c r="J292" s="9" t="s">
        <v>92</v>
      </c>
      <c r="K292" s="12" t="s">
        <v>1466</v>
      </c>
      <c r="L292" s="12" t="s">
        <v>1467</v>
      </c>
      <c r="M292" s="9" t="s">
        <v>41</v>
      </c>
      <c r="N292" s="12" t="s">
        <v>1461</v>
      </c>
      <c r="O292" s="11" t="s">
        <v>1468</v>
      </c>
      <c r="P292" s="23"/>
      <c r="Q292" s="16"/>
      <c r="R292" s="23"/>
      <c r="S292" s="23"/>
      <c r="T292" s="23"/>
      <c r="U292" s="23"/>
      <c r="V292" s="23"/>
      <c r="W292" s="23"/>
      <c r="X292" s="16"/>
      <c r="Y292" s="9" t="s">
        <v>44</v>
      </c>
      <c r="Z292" s="13" t="str">
        <f t="shared" si="1"/>
        <v>{"id":"M4-NyO-29a-A-2-BR","stimulus":"&lt;p&gt;Em sua última corrida, Emílio correu {{T1}} km. Decomponha este número decimal.&lt;/p&gt;","template":"&lt;p style=\"text-align: center\"&gt;{{T1}} = unidades + décimos + centésimos&lt;/p&gt;&lt;p style=\"text-align: center\"&gt;{{T1}} = {{response}} + {{response}} + {{response}}&lt;/p&gt;","hint":"&lt;p&gt;Um número decimal pode ser decomposto como a soma de suas partes, incluindo inteira e decimais.&lt;/p&gt;","feedback":"&lt;p&gt;Um número decimal pode ser decomposto como a soma de suas partes, incluindo inteira e decimais.&lt;/p&gt;","seed":{"parameters":[{"name":"Q1","label":null,"min":1,"max":9,"step":1},{"name":"Q2","label":null,"min":1,"max":9,"step":1},{"name":"Q3","label":null,"min":1,"max":9,"step":1}],"calculated":[{"name":"T1","label":"{{function}}","function":"Lemonlib.round({{Q1}}+{{Q2}}/10+{{Q3}}/100, 2)","temp":true},{"name":"A1","label":"{{function}}","function":"{{Q1}}"},{"name":"A2","label":"{{function}}","function":"{{Q2}}"},{"name":"A3","label":"{{function}}","function":"{{Q3}}"}],"uniques":true},"algorithm":{"name":"calculateOperation","params":{"method":"equivLiteral","keyboard":"INTERMEDIATE"}}}</v>
      </c>
      <c r="AA292" s="11" t="s">
        <v>1477</v>
      </c>
      <c r="AB292" s="14" t="str">
        <f t="shared" si="2"/>
        <v>M4-NyO-29a-A-2</v>
      </c>
      <c r="AC292" s="14" t="str">
        <f t="shared" si="3"/>
        <v>M4-NyO-29a-A-2-BR</v>
      </c>
      <c r="AD292" s="7" t="s">
        <v>261</v>
      </c>
      <c r="AE292" s="16"/>
      <c r="AF292" s="16" t="s">
        <v>46</v>
      </c>
      <c r="AG292" s="7" t="s">
        <v>47</v>
      </c>
    </row>
    <row r="293" ht="75.0" customHeight="1">
      <c r="A293" s="9" t="s">
        <v>1456</v>
      </c>
      <c r="B293" s="12" t="s">
        <v>1457</v>
      </c>
      <c r="C293" s="9" t="s">
        <v>67</v>
      </c>
      <c r="D293" s="10" t="s">
        <v>35</v>
      </c>
      <c r="E293" s="9"/>
      <c r="F293" s="12" t="s">
        <v>1478</v>
      </c>
      <c r="G293" s="12" t="s">
        <v>1465</v>
      </c>
      <c r="H293" s="12"/>
      <c r="I293" s="9" t="s">
        <v>37</v>
      </c>
      <c r="J293" s="9" t="s">
        <v>92</v>
      </c>
      <c r="K293" s="12" t="s">
        <v>1466</v>
      </c>
      <c r="L293" s="12" t="s">
        <v>1467</v>
      </c>
      <c r="M293" s="9" t="s">
        <v>41</v>
      </c>
      <c r="N293" s="12" t="s">
        <v>1461</v>
      </c>
      <c r="O293" s="11" t="s">
        <v>1468</v>
      </c>
      <c r="P293" s="23"/>
      <c r="Q293" s="16"/>
      <c r="R293" s="38"/>
      <c r="S293" s="38"/>
      <c r="T293" s="38"/>
      <c r="U293" s="21"/>
      <c r="V293" s="38"/>
      <c r="W293" s="38"/>
      <c r="X293" s="16"/>
      <c r="Y293" s="9" t="s">
        <v>44</v>
      </c>
      <c r="Z293" s="13" t="str">
        <f t="shared" si="1"/>
        <v>{"id":"M4-NyO-29a-A-3-BR","stimulus":"&lt;p&gt;Paula pagou R$ {{T1}} em algumas trufas que ela comprou. Decomponha este número decimal.&lt;/p&gt;","template":"&lt;p style=\"text-align: center\"&gt;{{T1}} = unidades + décimos + centésimos&lt;/p&gt;&lt;p style=\"text-align: center\"&gt;{{T1}} = {{response}} + {{response}} + {{response}}&lt;/p&gt;","hint":"&lt;p&gt;Um número decimal pode ser decomposto como a soma de suas partes, incluindo inteira e decimais.&lt;/p&gt;","feedback":"&lt;p&gt;Um número decimal pode ser decomposto como a soma de suas partes, incluindo inteira e decimais.&lt;/p&gt;","seed":{"parameters":[{"name":"Q1","label":null,"min":1,"max":9,"step":1},{"name":"Q2","label":null,"min":1,"max":9,"step":1},{"name":"Q3","label":null,"min":1,"max":9,"step":1}],"calculated":[{"name":"T1","label":"{{function}}","function":"Lemonlib.round({{Q1}}+{{Q2}}/10+{{Q3}}/100, 2)","temp":true},{"name":"A1","label":"{{function}}","function":"{{Q1}}"},{"name":"A2","label":"{{function}}","function":"{{Q2}}"},{"name":"A3","label":"{{function}}","function":"{{Q3}}"}],"uniques":true},"algorithm":{"name":"calculateOperation","params":{"method":"equivLiteral","keyboard":"INTERMEDIATE"}}}</v>
      </c>
      <c r="AA293" s="11" t="s">
        <v>1479</v>
      </c>
      <c r="AB293" s="14" t="str">
        <f t="shared" si="2"/>
        <v>M4-NyO-29a-A-3</v>
      </c>
      <c r="AC293" s="14" t="str">
        <f t="shared" si="3"/>
        <v>M4-NyO-29a-A-3-BR</v>
      </c>
      <c r="AD293" s="7" t="s">
        <v>261</v>
      </c>
      <c r="AE293" s="16"/>
      <c r="AF293" s="16" t="s">
        <v>46</v>
      </c>
      <c r="AG293" s="7" t="s">
        <v>47</v>
      </c>
    </row>
    <row r="294" ht="75.0" customHeight="1">
      <c r="A294" s="9" t="s">
        <v>1480</v>
      </c>
      <c r="B294" s="12" t="s">
        <v>1481</v>
      </c>
      <c r="C294" s="9" t="s">
        <v>34</v>
      </c>
      <c r="D294" s="10" t="s">
        <v>35</v>
      </c>
      <c r="E294" s="9"/>
      <c r="F294" s="12" t="s">
        <v>1482</v>
      </c>
      <c r="G294" s="12" t="s">
        <v>1483</v>
      </c>
      <c r="H294" s="12"/>
      <c r="I294" s="16" t="s">
        <v>37</v>
      </c>
      <c r="J294" s="9" t="s">
        <v>591</v>
      </c>
      <c r="K294" s="12" t="s">
        <v>1484</v>
      </c>
      <c r="L294" s="12" t="s">
        <v>1485</v>
      </c>
      <c r="M294" s="16" t="s">
        <v>41</v>
      </c>
      <c r="N294" s="24" t="s">
        <v>1486</v>
      </c>
      <c r="O294" s="11" t="s">
        <v>1487</v>
      </c>
      <c r="P294" s="23"/>
      <c r="Q294" s="16"/>
      <c r="R294" s="23"/>
      <c r="S294" s="23"/>
      <c r="T294" s="23"/>
      <c r="U294" s="23"/>
      <c r="V294" s="23"/>
      <c r="W294" s="23"/>
      <c r="X294" s="16"/>
      <c r="Y294" s="9" t="s">
        <v>44</v>
      </c>
      <c r="Z294" s="13" t="str">
        <f t="shared" si="1"/>
        <v>{"id":"M4-NyO-30a-I-1-BR","stimulus":"&lt;p&gt;Arraste os números para que seja satisfeita a seguinte comparação.&lt;/p&gt;","template":"&lt;div style=\"display:flex; justify-content:center;\"&gt;&lt;p&gt;{{response}} &gt; {{response}}&lt;/p&gt;&lt;/div&gt;","hint":"&lt;p&gt;Primeiramente compare as partes inteiras dos números, depois as partes decimais.&lt;/p&gt;","feedback":"&lt;p&gt;Quando a parte inteira de dois números decimais é igual, o maior deles será aquele cuja parte decimal é maior.&lt;/p&gt;","seed":{"parameters":[{"name":"Q1","label":null,"min":1,"max":9,"step":1},{"name":"Q2","label":null,"min":1,"max":99,"step":1},{"name":"Q3","label":null,"min":1,"max":99,"step":1}],"calculated":[{"name":"T1","label":"{{function}}","function":"Lemonlib.round({{Q1}}+{{Q2}}/100, 2)","temp":true},{"name":"T2","label":"{{function}}","function":"Lemonlib.round({{Q1}}+{{Q3}}/100, 2)","temp":true},{"name":"A1","label":"{{function}}","function":"math.max({{T1}}, {{T2}})"},{"name":"A2","label":"{{function}}","function":"math.min({{T1}}, {{T2}})"}],"uniques":true},"algorithm":{"name":"calculateOperation","template":"Cloze with drag &amp; drop","params":{"keyboard":"INTERMEDIATE"}}}</v>
      </c>
      <c r="AA294" s="12" t="s">
        <v>1488</v>
      </c>
      <c r="AB294" s="14" t="str">
        <f t="shared" si="2"/>
        <v>M4-NyO-30a-I-1</v>
      </c>
      <c r="AC294" s="14" t="str">
        <f t="shared" si="3"/>
        <v>M4-NyO-30a-I-1-BR</v>
      </c>
      <c r="AD294" s="7" t="s">
        <v>261</v>
      </c>
      <c r="AE294" s="16"/>
      <c r="AF294" s="16" t="s">
        <v>46</v>
      </c>
      <c r="AG294" s="7" t="s">
        <v>47</v>
      </c>
    </row>
    <row r="295" ht="75.0" customHeight="1">
      <c r="A295" s="9" t="s">
        <v>1480</v>
      </c>
      <c r="B295" s="12" t="s">
        <v>1481</v>
      </c>
      <c r="C295" s="9" t="s">
        <v>34</v>
      </c>
      <c r="D295" s="10" t="s">
        <v>35</v>
      </c>
      <c r="E295" s="9"/>
      <c r="F295" s="12" t="s">
        <v>1482</v>
      </c>
      <c r="G295" s="12" t="s">
        <v>1489</v>
      </c>
      <c r="H295" s="12"/>
      <c r="I295" s="16" t="s">
        <v>37</v>
      </c>
      <c r="J295" s="9" t="s">
        <v>591</v>
      </c>
      <c r="K295" s="12" t="s">
        <v>1484</v>
      </c>
      <c r="L295" s="12" t="s">
        <v>1490</v>
      </c>
      <c r="M295" s="16" t="s">
        <v>41</v>
      </c>
      <c r="N295" s="24" t="s">
        <v>1486</v>
      </c>
      <c r="O295" s="11" t="s">
        <v>1487</v>
      </c>
      <c r="P295" s="23"/>
      <c r="Q295" s="16"/>
      <c r="R295" s="23"/>
      <c r="S295" s="23"/>
      <c r="T295" s="23"/>
      <c r="U295" s="23"/>
      <c r="V295" s="23"/>
      <c r="W295" s="23"/>
      <c r="X295" s="16"/>
      <c r="Y295" s="9" t="s">
        <v>44</v>
      </c>
      <c r="Z295" s="13" t="str">
        <f t="shared" si="1"/>
        <v>{"id":"M4-NyO-30a-I-2-BR","stimulus":"&lt;p&gt;Arraste os números para que seja satisfeita a seguinte comparação.&lt;/p&gt;","template":"&lt;div style=\"display:flex; justify-content:center;\"&gt;&lt;p&gt;{{response}} &lt; {{response}}&lt;/p&gt;&lt;/div&gt;","hint":"&lt;p&gt;Primeiramente compare as partes inteiras dos números, depois as partes decimais.&lt;/p&gt;","feedback":"&lt;p&gt;Quando a parte inteira de dois números decimais é igual, o maior deles será aquele cuja parte decimal é maior.&lt;/p&gt;","seed":{"parameters":[{"name":"Q1","label":null,"min":1,"max":9,"step":1},{"name":"Q2","label":null,"min":1,"max":99,"step":1},{"name":"Q3","label":null,"min":1,"max":99,"step":1}],"calculated":[{"name":"T1","label":"{{function}}","function":"Lemonlib.round({{Q1}}+{{Q2}}/100, 2)","temp":true},{"name":"T2","label":"{{function}}","function":"Lemonlib.round({{Q1}}+{{Q3}}/100, 2)","temp":true},{"name":"A1","label":"{{function}}","function":"math.min({{T1}}, {{T2}})"},{"name":"A2","label":"{{function}}","function":"math.max({{T1}}, {{T2}})"}],"uniques":true},"algorithm":{"name":"calculateOperation","template":"Cloze with drag &amp; drop","params":{"keyboard":"INTERMEDIATE"}}}</v>
      </c>
      <c r="AA295" s="12" t="s">
        <v>1491</v>
      </c>
      <c r="AB295" s="14" t="str">
        <f t="shared" si="2"/>
        <v>M4-NyO-30a-I-2</v>
      </c>
      <c r="AC295" s="14" t="str">
        <f t="shared" si="3"/>
        <v>M4-NyO-30a-I-2-BR</v>
      </c>
      <c r="AD295" s="7" t="s">
        <v>261</v>
      </c>
      <c r="AE295" s="16"/>
      <c r="AF295" s="16" t="s">
        <v>46</v>
      </c>
      <c r="AG295" s="7" t="s">
        <v>47</v>
      </c>
    </row>
    <row r="296" ht="75.0" customHeight="1">
      <c r="A296" s="9" t="s">
        <v>1480</v>
      </c>
      <c r="B296" s="12" t="s">
        <v>1481</v>
      </c>
      <c r="C296" s="9" t="s">
        <v>48</v>
      </c>
      <c r="D296" s="10" t="s">
        <v>35</v>
      </c>
      <c r="E296" s="9"/>
      <c r="F296" s="11" t="s">
        <v>1492</v>
      </c>
      <c r="G296" s="12"/>
      <c r="H296" s="12"/>
      <c r="I296" s="16" t="s">
        <v>37</v>
      </c>
      <c r="J296" s="9" t="s">
        <v>1361</v>
      </c>
      <c r="K296" s="12" t="s">
        <v>1493</v>
      </c>
      <c r="L296" s="12" t="s">
        <v>1494</v>
      </c>
      <c r="M296" s="16" t="s">
        <v>41</v>
      </c>
      <c r="N296" s="24" t="s">
        <v>1486</v>
      </c>
      <c r="O296" s="11" t="s">
        <v>1487</v>
      </c>
      <c r="P296" s="23"/>
      <c r="Q296" s="16"/>
      <c r="R296" s="23"/>
      <c r="S296" s="23"/>
      <c r="T296" s="23"/>
      <c r="U296" s="23"/>
      <c r="V296" s="23"/>
      <c r="W296" s="23"/>
      <c r="X296" s="16"/>
      <c r="Y296" s="9" t="s">
        <v>44</v>
      </c>
      <c r="Z296" s="13" t="str">
        <f t="shared" si="1"/>
        <v>{"id":"M4-NyO-30a-E-1-BR","stimulus":"&lt;p&gt;Arraste e ordene os seguintes números do maior para o menor.&lt;/p&gt;","template":"&lt;p style=\"text-align:center;\"&gt;{{response}} &gt; {{response}} &gt; {{response}}&lt;/p&gt;","hint":"&lt;p&gt;Primeiramente compare as partes inteiras dos números, depois as partes decimais.&lt;/p&gt;","feedback":"&lt;p&gt;Quando a parte inteira de dois números decimais é igual, o maior deles será aquele cuja parte decimal é maior.&lt;/p&gt;","seed":{"parameters":[{"name":"Q1","label":null,"min":1,"max":9,"step":1},{"name":"Q2","label":null,"min":1,"max":9,"step":1},{"name":"Q3","label":null,"min":1,"max":99,"step":1},{"name":"Q4","label":null,"min":1,"max":99,"step":1}],"calculated":[{"name":"T1","label":"{{function}}","function":"Lemonlib.round({{Q1}}+{{Q2}}/10, 2)","temp":true},{"name":"T2","label":"{{function}}","function":"Lemonlib.round({{Q1}}+{{Q3}}/100, 2)","temp":true},{"name":"T3","label":"{{function}}","function":"Lemonlib.round({{Q1}}+{{Q4}}/100, 2)","temp":true},{"name":"T4","label":"{{function}}","function":"math.min({{T1}}, {{T2}}, {{T3}})","temp":true},{"name":"T5","label":"{{function}}","function":"math.max({{T1}}, {{T2}}, {{T3}})","temp":true},{"name":"T6","label":"{{function}}","function":"Lemonlib.round({{T1}}+{{T2}}+{{T3}}-math.min({{T1}}, {{T2}}, {{T3}})-math.max({{T1}}, {{T2}}, {{T3}}), 2)","temp":true},{"name":"A1","label":"{{function}}","function":"{{T5}}"},{"name":"A2","label":"{{function}}","function":"{{T6}}"},{"name":"A3","label":"{{function}}","function":"{{T4}}"}],"uniques":true},"algorithm":{"name":"calculateOperation","template":"Cloze with drag &amp; drop","params":{"keyboard":"INTERMEDIATE"}}}</v>
      </c>
      <c r="AA296" s="12" t="s">
        <v>1495</v>
      </c>
      <c r="AB296" s="14" t="str">
        <f t="shared" si="2"/>
        <v>M4-NyO-30a-E-1</v>
      </c>
      <c r="AC296" s="14" t="str">
        <f t="shared" si="3"/>
        <v>M4-NyO-30a-E-1-BR</v>
      </c>
      <c r="AD296" s="7" t="s">
        <v>261</v>
      </c>
      <c r="AE296" s="16"/>
      <c r="AF296" s="16" t="s">
        <v>46</v>
      </c>
      <c r="AG296" s="7" t="s">
        <v>47</v>
      </c>
    </row>
    <row r="297" ht="75.0" customHeight="1">
      <c r="A297" s="9" t="s">
        <v>1480</v>
      </c>
      <c r="B297" s="12" t="s">
        <v>1481</v>
      </c>
      <c r="C297" s="9" t="s">
        <v>48</v>
      </c>
      <c r="D297" s="10" t="s">
        <v>35</v>
      </c>
      <c r="E297" s="9"/>
      <c r="F297" s="12" t="s">
        <v>1496</v>
      </c>
      <c r="G297" s="12"/>
      <c r="H297" s="12"/>
      <c r="I297" s="16" t="s">
        <v>37</v>
      </c>
      <c r="J297" s="9" t="s">
        <v>1361</v>
      </c>
      <c r="K297" s="12" t="s">
        <v>1493</v>
      </c>
      <c r="L297" s="12" t="s">
        <v>1494</v>
      </c>
      <c r="M297" s="16" t="s">
        <v>41</v>
      </c>
      <c r="N297" s="24" t="s">
        <v>1486</v>
      </c>
      <c r="O297" s="11" t="s">
        <v>1487</v>
      </c>
      <c r="P297" s="23"/>
      <c r="Q297" s="16"/>
      <c r="R297" s="23"/>
      <c r="S297" s="23"/>
      <c r="T297" s="23"/>
      <c r="U297" s="23"/>
      <c r="V297" s="23"/>
      <c r="W297" s="23"/>
      <c r="X297" s="16"/>
      <c r="Y297" s="9" t="s">
        <v>44</v>
      </c>
      <c r="Z297" s="13" t="str">
        <f t="shared" si="1"/>
        <v>{"id":"M4-NyO-30a-E-2-BR","stimulus":"&lt;p&gt;Arraste e ordene os seguintes números do menor para o maior.&lt;/p&gt;","template":"&lt;p style=\"text-align:center;\"&gt;{{response}} &lt; {{response}} &lt; {{response}}&lt;/p&gt;","hint":"&lt;p&gt;Primeiramente compare as partes inteiras dos números, depois as partes decimais.&lt;/p&gt;","feedback":"&lt;p&gt;Quando a parte inteira de dois números decimais é igual, o maior deles será aquele cuja parte decimal é maior.&lt;/p&gt;","seed":{"parameters":[{"name":"Q1","label":null,"min":1,"max":9,"step":1},{"name":"Q2","label":null,"min":1,"max":9,"step":1},{"name":"Q3","label":null,"min":1,"max":99,"step":1},{"name":"Q4","label":null,"min":1,"max":99,"step":1}],"calculated":[{"name":"T1","label":"{{function}}","function":"Lemonlib.round({{Q1}}+{{Q2}}/10, 2)","temp":true},{"name":"T2","label":"{{function}}","function":"Lemonlib.round({{Q1}}+{{Q3}}/100, 2)","temp":true},{"name":"T3","label":"{{function}}","function":"Lemonlib.round({{Q1}}+{{Q4}}/100, 2)","temp":true},{"name":"T4","label":"{{function}}","function":"math.min({{T1}}, {{T2}}, {{T3}})","temp":true},{"name":"T5","label":"{{function}}","function":"math.max({{T1}}, {{T2}}, {{T3}})","temp":true},{"name":"T6","label":"{{function}}","function":"Lemonlib.round({{T1}}+{{T2}}+{{T3}}-math.min({{T1}}, {{T2}}, {{T3}})-math.max({{T1}}, {{T2}}, {{T3}}), 2)","temp":true},{"name":"A1","label":"{{function}}","function":"{{T4}}"},{"name":"A2","label":"{{function}}","function":"{{T6}}"},{"name":"A3","label":"{{function}}","function":"{{T5}}"}],"uniques":true},"algorithm":{"name":"calculateOperation","template":"Cloze with drag &amp; drop","params":{"keyboard":"INTERMEDIATE"}}}</v>
      </c>
      <c r="AA297" s="12" t="s">
        <v>1497</v>
      </c>
      <c r="AB297" s="14" t="str">
        <f t="shared" si="2"/>
        <v>M4-NyO-30a-E-2</v>
      </c>
      <c r="AC297" s="14" t="str">
        <f t="shared" si="3"/>
        <v>M4-NyO-30a-E-2-BR</v>
      </c>
      <c r="AD297" s="7" t="s">
        <v>261</v>
      </c>
      <c r="AE297" s="16"/>
      <c r="AF297" s="16" t="s">
        <v>46</v>
      </c>
      <c r="AG297" s="7" t="s">
        <v>47</v>
      </c>
    </row>
    <row r="298" ht="75.0" customHeight="1">
      <c r="A298" s="9" t="s">
        <v>1480</v>
      </c>
      <c r="B298" s="12" t="s">
        <v>1481</v>
      </c>
      <c r="C298" s="9" t="s">
        <v>67</v>
      </c>
      <c r="D298" s="10" t="s">
        <v>35</v>
      </c>
      <c r="E298" s="9"/>
      <c r="F298" s="12" t="s">
        <v>1498</v>
      </c>
      <c r="G298" s="12" t="s">
        <v>1483</v>
      </c>
      <c r="H298" s="12"/>
      <c r="I298" s="9" t="s">
        <v>37</v>
      </c>
      <c r="J298" s="9" t="s">
        <v>591</v>
      </c>
      <c r="K298" s="12" t="s">
        <v>1499</v>
      </c>
      <c r="L298" s="12" t="s">
        <v>1500</v>
      </c>
      <c r="M298" s="9" t="s">
        <v>41</v>
      </c>
      <c r="N298" s="24" t="s">
        <v>1486</v>
      </c>
      <c r="O298" s="11" t="s">
        <v>1487</v>
      </c>
      <c r="P298" s="23"/>
      <c r="Q298" s="16"/>
      <c r="R298" s="23"/>
      <c r="S298" s="23"/>
      <c r="T298" s="23"/>
      <c r="U298" s="21"/>
      <c r="V298" s="21"/>
      <c r="W298" s="23"/>
      <c r="X298" s="16"/>
      <c r="Y298" s="9" t="s">
        <v>44</v>
      </c>
      <c r="Z298" s="13" t="str">
        <f t="shared" si="1"/>
        <v>{"id":"M4-NyO-30a-A-1-BR","stimulus":"&lt;p&gt;Em uma corrida, Marta alcançou a linha de chegada em {{T1}} s e Abel em {{T2}} s. Arraste os tempos para compará-los.&lt;/p&gt;","template":"&lt;div style=\"display:flex; justify-content:center;\"&gt;&lt;p&gt;{{response}} &gt; {{response}}&lt;/p&gt;&lt;/div&gt;","hint":"&lt;p&gt;Compare primeiro as partes inteiras dos números, depois as partes decimais.&lt;/p&gt;","feedback":"&lt;p&gt;Quando a parte inteira de dois números decimais é igual, o maior número será aquele cuja parte decimal é maior.&lt;/p&gt;","seed":{"parameters":[{"name":"Q1","label":null,"min":1,"max":9,"step":1},{"name":"Q2","label":null,"min":1,"max":9,"step":1},{"name":"Q3","label":null,"min":1,"max":99,"step":1}],"calculated":[{"name":"T1","label":"{{function}}","function":"Lemonlib.round({{Q1}}+{{Q2}}/10, 2)","temp":true},{"name":"T2","label":"{{function}}","function":"Lemonlib.round({{Q1}}+{{Q3}}/100, 2)","temp":true},{"name":"A1","label":"{{function}}","function":"math.max({{T1}}, {{T2}})"},{"name":"A2","label":"{{function}}","function":"math.min({{T1}}, {{T2}})"}],"uniques":true},"algorithm":{"name":"calculateOperation","template":"Cloze with drag &amp; drop","params":{"keyboard":"INTERMEDIATE"}}}</v>
      </c>
      <c r="AA298" s="12" t="s">
        <v>1501</v>
      </c>
      <c r="AB298" s="14" t="str">
        <f t="shared" si="2"/>
        <v>M4-NyO-30a-A-1</v>
      </c>
      <c r="AC298" s="14" t="str">
        <f t="shared" si="3"/>
        <v>M4-NyO-30a-A-1-BR</v>
      </c>
      <c r="AD298" s="7" t="s">
        <v>261</v>
      </c>
      <c r="AE298" s="16"/>
      <c r="AF298" s="16" t="s">
        <v>46</v>
      </c>
      <c r="AG298" s="7" t="s">
        <v>47</v>
      </c>
    </row>
    <row r="299" ht="75.0" customHeight="1">
      <c r="A299" s="9" t="s">
        <v>1480</v>
      </c>
      <c r="B299" s="12" t="s">
        <v>1481</v>
      </c>
      <c r="C299" s="9" t="s">
        <v>67</v>
      </c>
      <c r="D299" s="10" t="s">
        <v>35</v>
      </c>
      <c r="E299" s="9"/>
      <c r="F299" s="11" t="s">
        <v>1502</v>
      </c>
      <c r="G299" s="12" t="s">
        <v>1489</v>
      </c>
      <c r="H299" s="12"/>
      <c r="I299" s="9" t="s">
        <v>37</v>
      </c>
      <c r="J299" s="9" t="s">
        <v>591</v>
      </c>
      <c r="K299" s="12" t="s">
        <v>1499</v>
      </c>
      <c r="L299" s="12" t="s">
        <v>1503</v>
      </c>
      <c r="M299" s="9" t="s">
        <v>41</v>
      </c>
      <c r="N299" s="24" t="s">
        <v>1486</v>
      </c>
      <c r="O299" s="11" t="s">
        <v>1487</v>
      </c>
      <c r="P299" s="23"/>
      <c r="Q299" s="16"/>
      <c r="R299" s="23"/>
      <c r="S299" s="23"/>
      <c r="T299" s="23"/>
      <c r="U299" s="21"/>
      <c r="V299" s="21"/>
      <c r="W299" s="23"/>
      <c r="X299" s="16"/>
      <c r="Y299" s="9" t="s">
        <v>44</v>
      </c>
      <c r="Z299" s="13" t="str">
        <f t="shared" si="1"/>
        <v>{"id":"M4-NyO-30a-A-2-BR","stimulus":"&lt;p&gt;Federico trouxe {{T1}} kg de carne para um churrasco, enquanto Renata trouxe {{T2}} kg. Arraste essas quantidades para compará-las.&lt;/p&gt;","template":"&lt;div style=\"display:flex; justify-content:center;\"&gt;&lt;p&gt;{{response}} &lt; {{response}}&lt;/p&gt;&lt;/div&gt;","hint":"&lt;p&gt;Compare primeiro as partes inteiras dos números, depois as partes decimais.&lt;/p&gt;","feedback":"&lt;p&gt;Quando a parte inteira de dois números decimais é igual, o maior número será aquele cuja parte decimal é maior.&lt;/p&gt;","seed":{"parameters":[{"name":"Q1","label":null,"min":1,"max":9,"step":1},{"name":"Q2","label":null,"min":1,"max":9,"step":1},{"name":"Q3","label":null,"min":1,"max":99,"step":1}],"calculated":[{"name":"T1","label":"{{function}}","function":"Lemonlib.round({{Q1}}+{{Q2}}/10, 2)","temp":true},{"name":"T2","label":"{{function}}","function":"Lemonlib.round({{Q1}}+{{Q3}}/100, 2)","temp":true},{"name":"A1","label":"{{function}}","function":"math.min({{T1}}, {{T2}})"},{"name":"A2","label":"{{function}}","function":"math.max({{T1}}, {{T2}})"}],"uniques":true},"algorithm":{"name":"calculateOperation","template":"Cloze with drag &amp; drop","params":{"keyboard":"INTERMEDIATE"}}}</v>
      </c>
      <c r="AA299" s="12" t="s">
        <v>1504</v>
      </c>
      <c r="AB299" s="14" t="str">
        <f t="shared" si="2"/>
        <v>M4-NyO-30a-A-2</v>
      </c>
      <c r="AC299" s="14" t="str">
        <f t="shared" si="3"/>
        <v>M4-NyO-30a-A-2-BR</v>
      </c>
      <c r="AD299" s="7" t="s">
        <v>261</v>
      </c>
      <c r="AE299" s="16"/>
      <c r="AF299" s="16" t="s">
        <v>46</v>
      </c>
      <c r="AG299" s="7" t="s">
        <v>47</v>
      </c>
    </row>
    <row r="300" ht="75.0" customHeight="1">
      <c r="A300" s="9" t="s">
        <v>1480</v>
      </c>
      <c r="B300" s="12" t="s">
        <v>1481</v>
      </c>
      <c r="C300" s="9" t="s">
        <v>67</v>
      </c>
      <c r="D300" s="10" t="s">
        <v>35</v>
      </c>
      <c r="E300" s="9"/>
      <c r="F300" s="11" t="s">
        <v>1505</v>
      </c>
      <c r="G300" s="12" t="s">
        <v>1483</v>
      </c>
      <c r="H300" s="24"/>
      <c r="I300" s="9" t="s">
        <v>37</v>
      </c>
      <c r="J300" s="9" t="s">
        <v>591</v>
      </c>
      <c r="K300" s="12" t="s">
        <v>1506</v>
      </c>
      <c r="L300" s="12" t="s">
        <v>1507</v>
      </c>
      <c r="M300" s="9" t="s">
        <v>41</v>
      </c>
      <c r="N300" s="24" t="s">
        <v>1486</v>
      </c>
      <c r="O300" s="11" t="s">
        <v>1487</v>
      </c>
      <c r="P300" s="23"/>
      <c r="Q300" s="16"/>
      <c r="R300" s="23"/>
      <c r="S300" s="23"/>
      <c r="T300" s="23"/>
      <c r="U300" s="21"/>
      <c r="V300" s="21"/>
      <c r="W300" s="23"/>
      <c r="X300" s="16"/>
      <c r="Y300" s="9" t="s">
        <v>44</v>
      </c>
      <c r="Z300" s="13" t="str">
        <f t="shared" si="1"/>
        <v>{"id":"M4-NyO-30a-A-3-BR","stimulus":"&lt;p&gt;Por estarem resfriadas, Laura e Bianca estão com febre de {{T1}} °C e {{T2}} °C, respestivamente. Arraste esses valores para compará-los.&lt;/p&gt;","template":"&lt;div style=\"display:flex; justify-content:center;\"&gt;&lt;p&gt;{{response}} &gt; {{response}}&lt;/p&gt;&lt;/div&gt;","hint":"&lt;p&gt;Compare primeiro as partes inteiras dos números, depois as partes decimais.&lt;/p&gt;","feedback":"&lt;p&gt;Quando a parte inteira de dois números decimais é igual, o maior número será aquele cuja parte decimal é maior.&lt;/p&gt;","seed":{"parameters":[{"name":"Q2","label":null,"min":1,"max":9,"step":1},{"name":"Q3","label":null,"min":1,"max":99,"step":1}],"calculated":[{"name":"T1","label":"{{function}}","function":"Lemonlib.round(37+{{Q2}}/10, 2)","temp":true},{"name":"T2","label":"{{function}}","function":"Lemonlib.round(37+{{Q3}}/100, 2)","temp":true},{"name":"A1","label":"{{function}}","function":"math.max({{T1}}, {{T2}})"},{"name":"A2","label":"{{function}}","function":"math.min({{T1}}, {{T2}})"}],"uniques":true},"algorithm":{"name":"calculateOperation","template":"Cloze with drag &amp; drop","params":{"keyboard":"INTERMEDIATE"}}}</v>
      </c>
      <c r="AA300" s="12" t="s">
        <v>1508</v>
      </c>
      <c r="AB300" s="14" t="str">
        <f t="shared" si="2"/>
        <v>M4-NyO-30a-A-3</v>
      </c>
      <c r="AC300" s="14" t="str">
        <f t="shared" si="3"/>
        <v>M4-NyO-30a-A-3-BR</v>
      </c>
      <c r="AD300" s="7" t="s">
        <v>261</v>
      </c>
      <c r="AE300" s="16"/>
      <c r="AF300" s="16" t="s">
        <v>46</v>
      </c>
      <c r="AG300" s="7" t="s">
        <v>47</v>
      </c>
    </row>
    <row r="301" ht="75.0" customHeight="1">
      <c r="A301" s="9" t="s">
        <v>1509</v>
      </c>
      <c r="B301" s="12" t="s">
        <v>1510</v>
      </c>
      <c r="C301" s="9" t="s">
        <v>34</v>
      </c>
      <c r="D301" s="10" t="s">
        <v>35</v>
      </c>
      <c r="E301" s="9"/>
      <c r="F301" s="12" t="s">
        <v>1511</v>
      </c>
      <c r="G301" s="12"/>
      <c r="H301" s="24"/>
      <c r="I301" s="9" t="s">
        <v>335</v>
      </c>
      <c r="J301" s="9" t="s">
        <v>336</v>
      </c>
      <c r="K301" s="11" t="s">
        <v>1512</v>
      </c>
      <c r="L301" s="12" t="s">
        <v>337</v>
      </c>
      <c r="M301" s="9" t="s">
        <v>41</v>
      </c>
      <c r="N301" s="24" t="s">
        <v>338</v>
      </c>
      <c r="O301" s="11" t="s">
        <v>339</v>
      </c>
      <c r="P301" s="23"/>
      <c r="Q301" s="16"/>
      <c r="R301" s="23"/>
      <c r="S301" s="23"/>
      <c r="T301" s="23"/>
      <c r="U301" s="21"/>
      <c r="V301" s="21"/>
      <c r="W301" s="23"/>
      <c r="X301" s="16"/>
      <c r="Y301" s="9" t="s">
        <v>44</v>
      </c>
      <c r="Z301" s="13" t="str">
        <f t="shared" si="1"/>
        <v>{"id":"M4-NyO-30b-I-1-BR","stimulus":"&lt;p&gt;Situe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ficará.&lt;/p&gt;","algorithm":{"name":"numberline","params":{"min":10,"divisions":31,"distance":0.01,"numbers":3,"frequency":5}}}</v>
      </c>
      <c r="AA301" s="12" t="s">
        <v>1513</v>
      </c>
      <c r="AB301" s="14" t="str">
        <f t="shared" si="2"/>
        <v>M4-NyO-30b-I-1</v>
      </c>
      <c r="AC301" s="14" t="str">
        <f t="shared" si="3"/>
        <v>M4-NyO-30b-I-1-BR</v>
      </c>
      <c r="AD301" s="7" t="s">
        <v>261</v>
      </c>
      <c r="AE301" s="16"/>
      <c r="AF301" s="16" t="s">
        <v>46</v>
      </c>
      <c r="AG301" s="7" t="s">
        <v>47</v>
      </c>
    </row>
    <row r="302" ht="75.0" customHeight="1">
      <c r="A302" s="9" t="s">
        <v>1509</v>
      </c>
      <c r="B302" s="12" t="s">
        <v>1510</v>
      </c>
      <c r="C302" s="9" t="s">
        <v>34</v>
      </c>
      <c r="D302" s="10" t="s">
        <v>35</v>
      </c>
      <c r="E302" s="9"/>
      <c r="F302" s="12" t="s">
        <v>1511</v>
      </c>
      <c r="G302" s="12"/>
      <c r="H302" s="24"/>
      <c r="I302" s="9" t="s">
        <v>335</v>
      </c>
      <c r="J302" s="9" t="s">
        <v>336</v>
      </c>
      <c r="K302" s="11" t="s">
        <v>1514</v>
      </c>
      <c r="L302" s="12" t="s">
        <v>337</v>
      </c>
      <c r="M302" s="9" t="s">
        <v>41</v>
      </c>
      <c r="N302" s="24" t="s">
        <v>338</v>
      </c>
      <c r="O302" s="11" t="s">
        <v>339</v>
      </c>
      <c r="P302" s="23"/>
      <c r="Q302" s="16"/>
      <c r="R302" s="23"/>
      <c r="S302" s="23"/>
      <c r="T302" s="23"/>
      <c r="U302" s="21"/>
      <c r="V302" s="21"/>
      <c r="W302" s="23"/>
      <c r="X302" s="16"/>
      <c r="Y302" s="9" t="s">
        <v>44</v>
      </c>
      <c r="Z302" s="13" t="str">
        <f t="shared" si="1"/>
        <v>{"id":"M4-NyO-30b-I-2-BR","stimulus":"&lt;p&gt;Situe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ficará.&lt;/p&gt;","algorithm":{"name":"numberline","params":{"min":10,"divisions":31,"distance":0.1,"numbers":3,"frequency":5}}}</v>
      </c>
      <c r="AA302" s="12" t="s">
        <v>1515</v>
      </c>
      <c r="AB302" s="14" t="str">
        <f t="shared" si="2"/>
        <v>M4-NyO-30b-I-2</v>
      </c>
      <c r="AC302" s="14" t="str">
        <f t="shared" si="3"/>
        <v>M4-NyO-30b-I-2-BR</v>
      </c>
      <c r="AD302" s="7" t="s">
        <v>261</v>
      </c>
      <c r="AE302" s="16"/>
      <c r="AF302" s="16" t="s">
        <v>46</v>
      </c>
      <c r="AG302" s="7" t="s">
        <v>47</v>
      </c>
    </row>
    <row r="303" ht="75.0" customHeight="1">
      <c r="A303" s="9" t="s">
        <v>1509</v>
      </c>
      <c r="B303" s="12" t="s">
        <v>1510</v>
      </c>
      <c r="C303" s="9" t="s">
        <v>34</v>
      </c>
      <c r="D303" s="10" t="s">
        <v>35</v>
      </c>
      <c r="E303" s="9"/>
      <c r="F303" s="12" t="s">
        <v>1511</v>
      </c>
      <c r="G303" s="12"/>
      <c r="H303" s="24"/>
      <c r="I303" s="9" t="s">
        <v>335</v>
      </c>
      <c r="J303" s="9" t="s">
        <v>336</v>
      </c>
      <c r="K303" s="11" t="s">
        <v>1516</v>
      </c>
      <c r="L303" s="12" t="s">
        <v>337</v>
      </c>
      <c r="M303" s="9" t="s">
        <v>41</v>
      </c>
      <c r="N303" s="24" t="s">
        <v>338</v>
      </c>
      <c r="O303" s="11" t="s">
        <v>339</v>
      </c>
      <c r="P303" s="23"/>
      <c r="Q303" s="16"/>
      <c r="R303" s="23"/>
      <c r="S303" s="23"/>
      <c r="T303" s="23"/>
      <c r="U303" s="23"/>
      <c r="V303" s="23"/>
      <c r="W303" s="23"/>
      <c r="X303" s="16"/>
      <c r="Y303" s="9" t="s">
        <v>44</v>
      </c>
      <c r="Z303" s="13" t="str">
        <f t="shared" si="1"/>
        <v>{"id":"M4-NyO-30b-I-3-BR","stimulus":"&lt;p&gt;Situe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ficará.&lt;/p&gt;","algorithm":{"name":"numberline","params":{"min":5,"divisions":31,"distance":0.01,"numbers":3,"frequency":5}}}</v>
      </c>
      <c r="AA303" s="12" t="s">
        <v>1517</v>
      </c>
      <c r="AB303" s="14" t="str">
        <f t="shared" si="2"/>
        <v>M4-NyO-30b-I-3</v>
      </c>
      <c r="AC303" s="14" t="str">
        <f t="shared" si="3"/>
        <v>M4-NyO-30b-I-3-BR</v>
      </c>
      <c r="AD303" s="7" t="s">
        <v>261</v>
      </c>
      <c r="AE303" s="16"/>
      <c r="AF303" s="16" t="s">
        <v>46</v>
      </c>
      <c r="AG303" s="7" t="s">
        <v>47</v>
      </c>
    </row>
    <row r="304" ht="75.0" customHeight="1">
      <c r="A304" s="9" t="s">
        <v>1509</v>
      </c>
      <c r="B304" s="12" t="s">
        <v>1510</v>
      </c>
      <c r="C304" s="9" t="s">
        <v>34</v>
      </c>
      <c r="D304" s="10" t="s">
        <v>35</v>
      </c>
      <c r="E304" s="9"/>
      <c r="F304" s="12" t="s">
        <v>1511</v>
      </c>
      <c r="G304" s="12"/>
      <c r="H304" s="24"/>
      <c r="I304" s="9" t="s">
        <v>335</v>
      </c>
      <c r="J304" s="9" t="s">
        <v>336</v>
      </c>
      <c r="K304" s="11" t="s">
        <v>1518</v>
      </c>
      <c r="L304" s="12" t="s">
        <v>337</v>
      </c>
      <c r="M304" s="9" t="s">
        <v>41</v>
      </c>
      <c r="N304" s="24" t="s">
        <v>338</v>
      </c>
      <c r="O304" s="11" t="s">
        <v>339</v>
      </c>
      <c r="P304" s="23"/>
      <c r="Q304" s="16"/>
      <c r="R304" s="23"/>
      <c r="S304" s="23"/>
      <c r="T304" s="23"/>
      <c r="U304" s="23"/>
      <c r="V304" s="23"/>
      <c r="W304" s="23"/>
      <c r="X304" s="16"/>
      <c r="Y304" s="9" t="s">
        <v>44</v>
      </c>
      <c r="Z304" s="13" t="str">
        <f t="shared" si="1"/>
        <v>{"id":"M4-NyO-30b-I-4-BR","stimulus":"&lt;p&gt;Situe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ficará.&lt;/p&gt;","algorithm":{"name":"numberline","params":{"min":5,"divisions":31,"distance":0.1,"numbers":3,"frequency":5}}}</v>
      </c>
      <c r="AA304" s="12" t="s">
        <v>1519</v>
      </c>
      <c r="AB304" s="14" t="str">
        <f t="shared" si="2"/>
        <v>M4-NyO-30b-I-4</v>
      </c>
      <c r="AC304" s="14" t="str">
        <f t="shared" si="3"/>
        <v>M4-NyO-30b-I-4-BR</v>
      </c>
      <c r="AD304" s="7" t="s">
        <v>261</v>
      </c>
      <c r="AE304" s="16"/>
      <c r="AF304" s="16" t="s">
        <v>46</v>
      </c>
      <c r="AG304" s="7" t="s">
        <v>47</v>
      </c>
    </row>
    <row r="305" ht="75.0" customHeight="1">
      <c r="A305" s="9" t="s">
        <v>1520</v>
      </c>
      <c r="B305" s="12" t="s">
        <v>1521</v>
      </c>
      <c r="C305" s="9" t="s">
        <v>34</v>
      </c>
      <c r="D305" s="10" t="s">
        <v>35</v>
      </c>
      <c r="E305" s="9"/>
      <c r="F305" s="12" t="s">
        <v>1522</v>
      </c>
      <c r="G305" s="12"/>
      <c r="H305" s="12"/>
      <c r="I305" s="9" t="s">
        <v>37</v>
      </c>
      <c r="J305" s="9" t="s">
        <v>391</v>
      </c>
      <c r="K305" s="12" t="s">
        <v>1523</v>
      </c>
      <c r="L305" s="11" t="s">
        <v>1524</v>
      </c>
      <c r="M305" s="9" t="s">
        <v>41</v>
      </c>
      <c r="N305" s="12" t="s">
        <v>1525</v>
      </c>
      <c r="O305" s="11" t="s">
        <v>1526</v>
      </c>
      <c r="P305" s="23"/>
      <c r="Q305" s="16"/>
      <c r="R305" s="23"/>
      <c r="S305" s="23"/>
      <c r="T305" s="23"/>
      <c r="U305" s="23"/>
      <c r="V305" s="23"/>
      <c r="W305" s="23"/>
      <c r="X305" s="24"/>
      <c r="Y305" s="9" t="s">
        <v>44</v>
      </c>
      <c r="Z305" s="13" t="str">
        <f t="shared" si="1"/>
        <v>{"id":"M4-NyO-31a-I-1-BR","stimulus":"&lt;p&gt;Qual ​​destes números é a aproximação de {{T1}} para décimos?&lt;/p&gt;","hint":"&lt;p&gt;Para aproximar um número a décimos, basta descobrir entre quais dois décimos ele está e escolher o mais próximo.&lt;/p&gt;","feedback":"&lt;p&gt;Para aproximar o número {{T1}} a décimos, descubra entre quais dois décimos ele se encontra. Neste caso, entre {{T2}} e {{T3}}.&lt;/p&gt;&lt;p&gt;Em seguida, verifique qual é o mais próximo. Como {{T1}} está a {{T4}} centésimos de {{T2}} e {{T5}} centésimos de {{T3}}, a resposta é {{A1}}.&lt;/p&gt;","seed":{"parameters":[{"name":"Q1","label":null,"min":1,"max":99,"step":1},{"name":"Q2","list":[2,3,4,6,7,8]}],"calculated":[{"name":"T1","function":"Lemonlib.round({{Q1}}/10 + {{Q2}}/100, 2)","temp":true},{"name":"T6","function":"Lemonlib.round({{T1}}, 1)","temp":true},{"name":"A1","label":"{{function}}","function":"Lemonlib.round({{T6}}, 1)"},{"name":"A2","label":"{{function}}","function":"Lemonlib.round({{T6}}+0.1, 1)","incorrect":true},{"name":"A3","label":"{{function}}","function":"Lemonlib.round({{T6}}-0.1, 1)","incorrect":true},{"name":"A4","label":"{{function}}","function":"Lemonlib.round({{T6}}+0.2, 1)","incorrect":true},{"name":"A5","label":"{{function}}","function":"Lemonlib.round({{T6}}-0.2, 1)","incorrect":true},{"name":"T2","function":"Lemonlib.round(math.floor({{T1}}*10)/10, 1)","temp":true},{"name":"T3","function":"Lemonlib.round(math.ceil({{T1}}*10)/10, 1)","temp":true},{"name":"T4","function":"Lemonlib.round(({{T1}}-{{T2}})*100, 2)","temp":true},{"name":"T5","function":"Lemonlib.round(({{T3}}-{{T1}})*100, 2)","temp":true}],"uniques":true},"algorithm":{"name":"trueFalse","template":"Multiple choice – standard","params":{"countCorrect":1,"countIncorrect":2,"showCheckIcon":false,
            "columns": 3
        }
    }
}</v>
      </c>
      <c r="AA305" s="11" t="s">
        <v>1527</v>
      </c>
      <c r="AB305" s="14" t="str">
        <f t="shared" si="2"/>
        <v>M4-NyO-31a-I-1</v>
      </c>
      <c r="AC305" s="14" t="str">
        <f t="shared" si="3"/>
        <v>M4-NyO-31a-I-1-BR</v>
      </c>
      <c r="AD305" s="7" t="s">
        <v>261</v>
      </c>
      <c r="AE305" s="16"/>
      <c r="AF305" s="16" t="s">
        <v>46</v>
      </c>
      <c r="AG305" s="7" t="s">
        <v>47</v>
      </c>
    </row>
    <row r="306" ht="75.0" customHeight="1">
      <c r="A306" s="9" t="s">
        <v>1520</v>
      </c>
      <c r="B306" s="12" t="s">
        <v>1521</v>
      </c>
      <c r="C306" s="9" t="s">
        <v>48</v>
      </c>
      <c r="D306" s="10" t="s">
        <v>35</v>
      </c>
      <c r="E306" s="9"/>
      <c r="F306" s="11" t="s">
        <v>1528</v>
      </c>
      <c r="G306" s="11" t="s">
        <v>1529</v>
      </c>
      <c r="H306" s="12"/>
      <c r="I306" s="9" t="s">
        <v>37</v>
      </c>
      <c r="J306" s="9" t="s">
        <v>92</v>
      </c>
      <c r="K306" s="8" t="s">
        <v>1530</v>
      </c>
      <c r="L306" s="12" t="s">
        <v>1531</v>
      </c>
      <c r="M306" s="9" t="s">
        <v>41</v>
      </c>
      <c r="N306" s="12" t="s">
        <v>1525</v>
      </c>
      <c r="O306" s="11" t="s">
        <v>1532</v>
      </c>
      <c r="P306" s="23"/>
      <c r="Q306" s="16"/>
      <c r="R306" s="23"/>
      <c r="S306" s="23"/>
      <c r="T306" s="23"/>
      <c r="U306" s="23"/>
      <c r="V306" s="23"/>
      <c r="W306" s="23"/>
      <c r="X306" s="24"/>
      <c r="Y306" s="9" t="s">
        <v>44</v>
      </c>
      <c r="Z306" s="13" t="str">
        <f t="shared" si="1"/>
        <v>{"id":"M4-NyO-31a-E-1-BR","stimulus":"&lt;p&gt;Arredonde para décimos.&lt;/p&gt;","template":"&lt;p style=\"text-align: center\"&gt;{{T1}} → {{response}}&lt;/p&gt;","hint":"&lt;p&gt;Para aproximar um número a décimos, basta descobrir entre quais dois décimos ele está e escolher o mais próximo.&lt;/p&gt;","feedback":"&lt;p&gt;Para aproximar o número {{T1}} a décimos, descubra entre quais dois décimos ele se encontra. Neste caso, entre {{T2}} e {{T3}}.&lt;/p&gt;&lt;p&gt;Em seguida, verifique qual é o mais próximo. Como {{T1}} está a {{T4}} centésimos de {{T2}} e {{T5}} centésimos de {{T3}}, a resposta é {{A1}}.&lt;/p&gt;","seed":{"parameters":[{"name":"Q1","label":null,"min":1,"max":99,"step":1},{"name":"Q2","list":[2,3,4,6,7,8]}],"calculated":[{"name":"T1","function":"Lemonlib.round({{Q1}}/10 + {{Q2}}/100, 2)","temp":true},{"name":"A1","function":"Lemonlib.round({{T1}}, 1)"},{"name":"T2","function":"math.floor({{T1}}*10)/10","temp":true},{"name":"T3","function":"math.ceil({{T1}}*10)/10","temp":true},{"name":"T4","function":"Lemonlib.round(({{T1}}-{{T2}})*100, 2)","temp":true},{"name":"T5","function":"Lemonlib.round(({{T3}}-{{T1}})*100, 2)","temp":true}],"uniques":true},"algorithm":{"name":"calculateOperation","params":{"method":"equivLiteral","keyboard":"INTERMEDIATE"}}}</v>
      </c>
      <c r="AA306" s="11" t="s">
        <v>1533</v>
      </c>
      <c r="AB306" s="14" t="str">
        <f t="shared" si="2"/>
        <v>M4-NyO-31a-E-1</v>
      </c>
      <c r="AC306" s="14" t="str">
        <f t="shared" si="3"/>
        <v>M4-NyO-31a-E-1-BR</v>
      </c>
      <c r="AD306" s="7" t="s">
        <v>261</v>
      </c>
      <c r="AE306" s="16"/>
      <c r="AF306" s="16" t="s">
        <v>46</v>
      </c>
      <c r="AG306" s="7" t="s">
        <v>47</v>
      </c>
    </row>
    <row r="307" ht="75.0" customHeight="1">
      <c r="A307" s="9" t="s">
        <v>1520</v>
      </c>
      <c r="B307" s="12" t="s">
        <v>1521</v>
      </c>
      <c r="C307" s="9" t="s">
        <v>67</v>
      </c>
      <c r="D307" s="10" t="s">
        <v>35</v>
      </c>
      <c r="E307" s="9"/>
      <c r="F307" s="12" t="s">
        <v>1534</v>
      </c>
      <c r="G307" s="11" t="s">
        <v>1535</v>
      </c>
      <c r="H307" s="24"/>
      <c r="I307" s="9" t="s">
        <v>37</v>
      </c>
      <c r="J307" s="9" t="s">
        <v>92</v>
      </c>
      <c r="K307" s="12" t="s">
        <v>1536</v>
      </c>
      <c r="L307" s="12" t="s">
        <v>1531</v>
      </c>
      <c r="M307" s="9" t="s">
        <v>41</v>
      </c>
      <c r="N307" s="12" t="s">
        <v>1525</v>
      </c>
      <c r="O307" s="11" t="s">
        <v>1532</v>
      </c>
      <c r="P307" s="23"/>
      <c r="Q307" s="16"/>
      <c r="R307" s="23"/>
      <c r="S307" s="23"/>
      <c r="T307" s="23"/>
      <c r="U307" s="23"/>
      <c r="V307" s="23"/>
      <c r="W307" s="23"/>
      <c r="X307" s="16"/>
      <c r="Y307" s="9" t="s">
        <v>44</v>
      </c>
      <c r="Z307" s="13" t="str">
        <f t="shared" si="1"/>
        <v>{"id":"M4-NyO-31a-A-1-BR","stimulus":"&lt;p&gt;A árvore mais antiga de um parque de uma cidade do interior mede {{T1}} m. Aproxime essa altura para décimos.&lt;/p&gt;","template":"&lt;p&gt;A altura da árvore é de aproximadamente {{response}} m.&lt;/p&gt;","hint":"&lt;p&gt;Para aproximar um número a décimos, basta descobrir entre quais dois décimos ele está e escolher o mais próximo.&lt;/p&gt;","feedback":"&lt;p&gt;Para aproximar o número {{T1}} a décimos, descubra entre quais dois décimos ele se encontra. Neste caso, entre {{T2}} e {{T3}}.&lt;/p&gt;&lt;p&gt;Em seguida, verifique qual é o mais próximo. Como {{T1}} está a {{T4}} centésimos de {{T2}} e {{T5}} centésimos de {{T3}}, a resposta é {{A1}}.&lt;/p&gt;","seed":{"parameters":[{"name":"Q1","label":null,"min":150,"max":300,"step":1},{"name":"Q2","list":[2,3,4,6,7,8]}],"calculated":[{"name":"T1","function":"Lemonlib.round({{Q1}}/10 + {{Q2}}/100, 2)","temp":true},{"name":"A1","function":"Lemonlib.round({{T1}}, 1)"},{"name":"T2","function":"math.floor({{T1}}*10)/10","temp":true},{"name":"T3","function":"math.ceil({{T1}}*10)/10","temp":true},{"name":"T4","function":"Lemonlib.round(({{T1}}-{{T2}})*100, 2)","temp":true},{"name":"T5","function":"Lemonlib.round(({{T3}}-{{T1}})*100, 2)","temp":true}],"uniques":true},"algorithm":{"name":"calculateOperation","params":{"method":"equivLiteral","keyboard":"INTERMEDIATE"}}}</v>
      </c>
      <c r="AA307" s="12" t="s">
        <v>1537</v>
      </c>
      <c r="AB307" s="14" t="str">
        <f t="shared" si="2"/>
        <v>M4-NyO-31a-A-1</v>
      </c>
      <c r="AC307" s="14" t="str">
        <f t="shared" si="3"/>
        <v>M4-NyO-31a-A-1-BR</v>
      </c>
      <c r="AD307" s="7" t="s">
        <v>261</v>
      </c>
      <c r="AE307" s="16"/>
      <c r="AF307" s="16" t="s">
        <v>46</v>
      </c>
      <c r="AG307" s="7" t="s">
        <v>47</v>
      </c>
    </row>
    <row r="308" ht="75.0" customHeight="1">
      <c r="A308" s="9" t="s">
        <v>1520</v>
      </c>
      <c r="B308" s="12" t="s">
        <v>1521</v>
      </c>
      <c r="C308" s="9" t="s">
        <v>67</v>
      </c>
      <c r="D308" s="10" t="s">
        <v>35</v>
      </c>
      <c r="E308" s="9"/>
      <c r="F308" s="11" t="s">
        <v>1538</v>
      </c>
      <c r="G308" s="11" t="s">
        <v>1539</v>
      </c>
      <c r="H308" s="12"/>
      <c r="I308" s="9" t="s">
        <v>37</v>
      </c>
      <c r="J308" s="9" t="s">
        <v>92</v>
      </c>
      <c r="K308" s="12" t="s">
        <v>1540</v>
      </c>
      <c r="L308" s="12" t="s">
        <v>1531</v>
      </c>
      <c r="M308" s="9" t="s">
        <v>41</v>
      </c>
      <c r="N308" s="24" t="s">
        <v>1525</v>
      </c>
      <c r="O308" s="11" t="s">
        <v>1526</v>
      </c>
      <c r="P308" s="23"/>
      <c r="Q308" s="16"/>
      <c r="R308" s="21"/>
      <c r="S308" s="21"/>
      <c r="T308" s="21"/>
      <c r="U308" s="21"/>
      <c r="V308" s="21"/>
      <c r="W308" s="21"/>
      <c r="X308" s="11"/>
      <c r="Y308" s="9" t="s">
        <v>44</v>
      </c>
      <c r="Z308" s="13" t="str">
        <f t="shared" si="1"/>
        <v>{"id":"M4-NyO-31a-A-2-BR","stimulus":"&lt;p&gt;Carmen fez uma compra no supermercado e pagou R$ {{T1}} por ela. Arredonde esse valor para décimos.&lt;/p&gt;","template":"&lt;p&gt;Ela pagou aproximadamente R$ {{response}}.&lt;/p&gt;","hint":"&lt;p&gt;Para aproximar um número a décimos, basta descobrir entre quais dois décimos ele está e escolher o mais próximo.&lt;/p&gt;","feedback":"&lt;p&gt;Para aproximar o número {{T1}} a décimos, descubra entre quais dois décimos ele se encontra. Neste caso, entre {{T2}} e {{T3}}.&lt;/p&gt;&lt;p&gt;Em seguida, verifique qual é o mais próximo. Como {{T1}} está a {{T4}} centésimos de {{T2}} e {{T5}} centésimos de {{T3}}, a resposta é {{A1}}.&lt;/p&gt;","seed":{"parameters":[{"name":"Q1","label":null,"min":50,"max":200,"step":1},{"name":"Q2","list":[2,3,4,6,7,8]}],"calculated":[{"name":"T1","function":"Lemonlib.round({{Q1}}/10 + {{Q2}}/100, 2)","temp":true},{"name":"A1","function":"Lemonlib.round({{T1}}, 1)"},{"name":"T2","function":"math.floor({{T1}}*10)/10","temp":true},{"name":"T3","function":"math.ceil({{T1}}*10)/10","temp":true},{"name":"T4","function":"Lemonlib.round(({{T1}}-{{T2}})*100, 2)","temp":true},{"name":"T5","function":"Lemonlib.round(({{T3}}-{{T1}})*100, 2)","temp":true}],"uniques":true},"algorithm":{"name":"calculateOperation","params":{"method":"equivLiteral","keyboard":"INTERMEDIATE"}}}</v>
      </c>
      <c r="AA308" s="12" t="s">
        <v>1541</v>
      </c>
      <c r="AB308" s="14" t="str">
        <f t="shared" si="2"/>
        <v>M4-NyO-31a-A-2</v>
      </c>
      <c r="AC308" s="14" t="str">
        <f t="shared" si="3"/>
        <v>M4-NyO-31a-A-2-BR</v>
      </c>
      <c r="AD308" s="7" t="s">
        <v>261</v>
      </c>
      <c r="AE308" s="16"/>
      <c r="AF308" s="16" t="s">
        <v>46</v>
      </c>
      <c r="AG308" s="7" t="s">
        <v>47</v>
      </c>
    </row>
    <row r="309" ht="75.0" customHeight="1">
      <c r="A309" s="9" t="s">
        <v>1520</v>
      </c>
      <c r="B309" s="12" t="s">
        <v>1521</v>
      </c>
      <c r="C309" s="9" t="s">
        <v>67</v>
      </c>
      <c r="D309" s="10" t="s">
        <v>35</v>
      </c>
      <c r="E309" s="9"/>
      <c r="F309" s="11" t="s">
        <v>1542</v>
      </c>
      <c r="G309" s="11" t="s">
        <v>1543</v>
      </c>
      <c r="H309" s="12"/>
      <c r="I309" s="9" t="s">
        <v>37</v>
      </c>
      <c r="J309" s="9" t="s">
        <v>92</v>
      </c>
      <c r="K309" s="12" t="s">
        <v>1544</v>
      </c>
      <c r="L309" s="12" t="s">
        <v>1531</v>
      </c>
      <c r="M309" s="9" t="s">
        <v>41</v>
      </c>
      <c r="N309" s="24" t="s">
        <v>1525</v>
      </c>
      <c r="O309" s="11" t="s">
        <v>1545</v>
      </c>
      <c r="P309" s="23"/>
      <c r="Q309" s="16"/>
      <c r="R309" s="23"/>
      <c r="S309" s="23"/>
      <c r="T309" s="23"/>
      <c r="U309" s="21"/>
      <c r="V309" s="21"/>
      <c r="W309" s="23"/>
      <c r="X309" s="16"/>
      <c r="Y309" s="9" t="s">
        <v>44</v>
      </c>
      <c r="Z309" s="13" t="str">
        <f t="shared" si="1"/>
        <v>{"id":"M4-NyO-31a-A-3-BR","stimulus":"&lt;p&gt;Melissa bebeu {{T1}} l de água hoje. Arredonde esse valor para décimos.&lt;/p&gt;","template":"&lt;p&gt;Ela bebeu aproximadamente {{response}} l.&lt;/p&gt;","hint":"&lt;p&gt;Para aproximar um número a décimos, basta descobrir entre quais dois décimos ele está e escolher o mais próximo.&lt;/p&gt;","feedback":"&lt;p&gt;Para aproximar o número {{T1}} a décimos, descubra entre quais dois décimos ele se encontra. Neste caso, entre {{T2}} e {{T3}}.&lt;/p&gt;&lt;p&gt;Em seguida, verifique qual é o mais próximo. Como {{T1}} está a {{T4}} centésimos de {{T2}} e {{T5}} centésimos de {{T3}}, a resposta é {{A1}}.&lt;/p&gt;","seed":{"parameters":[{"name":"Q1","label":null,"min":10,"max":20,"step":1},{"name":"Q2","list":[2,3,4,6,7,8]}],"calculated":[{"name":"T1","function":"Lemonlib.round({{Q1}}/10 + {{Q2}}/100, 2)","temp":true},{"name":"A1","function":"Lemonlib.round({{T1}}, 1)"},{"name":"T2","function":"math.floor({{T1}}*10)/10","temp":true},{"name":"T3","function":"math.ceil({{T1}}*10)/10","temp":true},{"name":"T4","function":"Lemonlib.round(({{T1}}-{{T2}})*100, 2)","temp":true},{"name":"T5","function":"Lemonlib.round(({{T3}}-{{T1}})*100, 2)","temp":true}],"uniques":true},"algorithm":{"name":"calculateOperation","params":{"method":"equivLiteral","keyboard":"INTERMEDIATE"}}}</v>
      </c>
      <c r="AA309" s="12" t="s">
        <v>1546</v>
      </c>
      <c r="AB309" s="14" t="str">
        <f t="shared" si="2"/>
        <v>M4-NyO-31a-A-3</v>
      </c>
      <c r="AC309" s="14" t="str">
        <f t="shared" si="3"/>
        <v>M4-NyO-31a-A-3-BR</v>
      </c>
      <c r="AD309" s="7" t="s">
        <v>261</v>
      </c>
      <c r="AE309" s="16"/>
      <c r="AF309" s="16" t="s">
        <v>46</v>
      </c>
      <c r="AG309" s="7" t="s">
        <v>47</v>
      </c>
    </row>
    <row r="310" ht="75.0" customHeight="1">
      <c r="A310" s="9" t="s">
        <v>1547</v>
      </c>
      <c r="B310" s="12" t="s">
        <v>1548</v>
      </c>
      <c r="C310" s="9" t="s">
        <v>34</v>
      </c>
      <c r="D310" s="10" t="s">
        <v>35</v>
      </c>
      <c r="E310" s="9"/>
      <c r="F310" s="11" t="s">
        <v>1549</v>
      </c>
      <c r="G310" s="11"/>
      <c r="H310" s="12"/>
      <c r="I310" s="9" t="s">
        <v>37</v>
      </c>
      <c r="J310" s="9" t="s">
        <v>391</v>
      </c>
      <c r="K310" s="12" t="s">
        <v>1550</v>
      </c>
      <c r="L310" s="11" t="s">
        <v>1551</v>
      </c>
      <c r="M310" s="9" t="s">
        <v>41</v>
      </c>
      <c r="N310" s="11" t="s">
        <v>1552</v>
      </c>
      <c r="O310" s="11" t="s">
        <v>1553</v>
      </c>
      <c r="P310" s="11" t="s">
        <v>1554</v>
      </c>
      <c r="Q310" s="16"/>
      <c r="R310" s="23"/>
      <c r="S310" s="23"/>
      <c r="T310" s="23"/>
      <c r="U310" s="21"/>
      <c r="V310" s="21"/>
      <c r="W310" s="23"/>
      <c r="X310" s="16"/>
      <c r="Y310" s="9" t="s">
        <v>44</v>
      </c>
      <c r="Z310" s="13" t="str">
        <f t="shared" si="1"/>
        <v>{"id":"M4-NyO-43a-I-1-BR","stimulus":"&lt;p&gt;Escolha o resultado da seguinte adição.&lt;/p&gt;&lt;p style=\"text-align: center\"&gt;{{T1}} + {{T2}} = ...&lt;/p&gt;","hint":"&lt;div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{{T3}}&lt;/span&gt;&lt;span class=\"lemo-graphie-label\" style=\"position: absolute; right: 15%; top: 35%;\"&gt;{{T2}}&lt;/span&gt;&lt;span class=\"lemo-graphie-label\" style=\"position: absolute; right: 15%; top: 8%;\"&gt;{{T1}}&lt;/span&gt;&lt;/div&gt;&lt;/div&gt;&lt;/div&gt;","feedback":"&lt;p&gt;O resultado desta adição é:&lt;/p&gt;&lt;div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1.1,"max":99.9,"step":0.1},{"name":"Q2","label":null,"min":1.1,"max":99.9,"step":0.1},{"name":"Q3","label":null,"list":[0.01,0.03,0.05,0.07,0.09]},{"name":"Q4","label":null,"list":[0.02,0.04,0.06,0.08]},{"name":"Q5","label":null,"min":0.02,"max":0.98,"step":0.02},{"name":"Q6","label":null,"min":0.02,"max":0.98,"step":0.02}],"calculated":[{"name":"T1","label":"{{function}}","function":"Lemonlib.round({{Q1}}+{{Q3}},2)","temp":true},{"name":"T2","label":"{{function}}","function":"Lemonlib.round({{Q2}}+{{Q4}},2)","temp":true},{"name":"T3","label":"{{function}}","function":"Lemonlib.round({{T1}}+{{T2}}-math.floor({{T1}}/10+{{T2}}/10)*10,2)","temp":true},{"name":"A1","label":"{{function}}","function":"Lemonlib.round({{T1}}+{{T2}},2)"},{"name":"A2","label":"{{function}}","function":"Lemonlib.round({{T1}}+{{T2}}+{{Q5}},2)","incorrect":true},{"name":"A3","label":"{{function}}","function":"Lemonlib.round({{T1}}+{{T2}}+{{Q6}},2)","incorrect":true}],"uniques":true},"algorithm":{"name":"trueFalse","template":"Multiple choice – standard","params":{"countCorrect":1,"countIncorrect":2,"showCheckIcon":false,
            "columns": 3
        }
    }
}</v>
      </c>
      <c r="AA310" s="11" t="s">
        <v>1555</v>
      </c>
      <c r="AB310" s="14" t="str">
        <f t="shared" si="2"/>
        <v>M4-NyO-43a-I-1</v>
      </c>
      <c r="AC310" s="14" t="str">
        <f t="shared" si="3"/>
        <v>M4-NyO-43a-I-1-BR</v>
      </c>
      <c r="AD310" s="7" t="s">
        <v>261</v>
      </c>
      <c r="AE310" s="7" t="s">
        <v>341</v>
      </c>
      <c r="AF310" s="16" t="s">
        <v>46</v>
      </c>
      <c r="AG310" s="7" t="s">
        <v>47</v>
      </c>
    </row>
    <row r="311" ht="75.0" customHeight="1">
      <c r="A311" s="9" t="s">
        <v>1547</v>
      </c>
      <c r="B311" s="12" t="s">
        <v>1548</v>
      </c>
      <c r="C311" s="9" t="s">
        <v>48</v>
      </c>
      <c r="D311" s="10" t="s">
        <v>35</v>
      </c>
      <c r="E311" s="9"/>
      <c r="F311" s="11" t="s">
        <v>1556</v>
      </c>
      <c r="G311" s="11" t="s">
        <v>1557</v>
      </c>
      <c r="H311" s="12"/>
      <c r="I311" s="9" t="s">
        <v>37</v>
      </c>
      <c r="J311" s="9" t="s">
        <v>92</v>
      </c>
      <c r="K311" s="12" t="s">
        <v>1558</v>
      </c>
      <c r="L311" s="11" t="s">
        <v>1559</v>
      </c>
      <c r="M311" s="9" t="s">
        <v>41</v>
      </c>
      <c r="N311" s="11" t="s">
        <v>1552</v>
      </c>
      <c r="O311" s="24" t="s">
        <v>1560</v>
      </c>
      <c r="P311" s="11" t="s">
        <v>1554</v>
      </c>
      <c r="Q311" s="16"/>
      <c r="R311" s="23"/>
      <c r="S311" s="23"/>
      <c r="T311" s="23"/>
      <c r="U311" s="21"/>
      <c r="V311" s="21"/>
      <c r="W311" s="23"/>
      <c r="X311" s="16"/>
      <c r="Y311" s="9" t="s">
        <v>44</v>
      </c>
      <c r="Z311" s="13" t="str">
        <f t="shared" si="1"/>
        <v>{"id":"M4-NyO-43a-E-1-BR","stimulus":"&lt;p&gt;Calcule esta adição.&lt;/p&gt;","template":"&lt;p style=\"text-align: center\"&gt;{{T1}} + {{T2}} = {{response}}&lt;/p&gt;","hint":"&lt;div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{{T3}}&lt;/span&gt;&lt;span class=\"lemo-graphie-label\" style=\"position: absolute; right: 15%; top: 35%;\"&gt;{{T2}}&lt;/span&gt;&lt;span class=\"lemo-graphie-label\" style=\"position: absolute; right: 15%; top: 8%;\"&gt;{{T1}}&lt;/span&gt;&lt;/div&gt;&lt;/div&gt;&lt;/div&gt;","feedback":"&lt;p&gt;O resultado desta adição é:&lt;/p&gt;&lt;div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1.1,"max":99.9,"step":0.1},{"name":"Q2","label":null,"min":1.1,"max":99.9,"step":0.1},{"name":"Q3","label":null,"list":[0.01,0.03,0.05,0.07,0.09]},{"name":"Q4","label":null,"list":[0.02,0.04,0.06,0.08]}],"calculated":[{"name":"T1","label":"{{function}}","function":"Lemonlib.round({{Q1}}+{{Q3}},2)","temp":true},{"name":"T2","label":"{{function}}","function":"Lemonlib.round({{Q2}}+{{Q4}},2)","temp":true},{"name":"T3","label":"{{function}}","function":"Lemonlib.round({{T1}}+{{T2}}-math.floor({{T1}}/10+{{T2}}/10)*10,2)","temp":true},{"name":"A1","label":"{{function}}","function":"Lemonlib.round({{T1}}+{{T2}},2)"}],"uniques":true},"algorithm":{"name":"calculateOperation","params":{"method":"equivLiteral","keyboard":"INTERMEDIATE"}}}</v>
      </c>
      <c r="AA311" s="11" t="s">
        <v>1561</v>
      </c>
      <c r="AB311" s="14" t="str">
        <f t="shared" si="2"/>
        <v>M4-NyO-43a-E-1</v>
      </c>
      <c r="AC311" s="14" t="str">
        <f t="shared" si="3"/>
        <v>M4-NyO-43a-E-1-BR</v>
      </c>
      <c r="AD311" s="7" t="s">
        <v>261</v>
      </c>
      <c r="AE311" s="7" t="s">
        <v>341</v>
      </c>
      <c r="AF311" s="16" t="s">
        <v>46</v>
      </c>
      <c r="AG311" s="7" t="s">
        <v>47</v>
      </c>
    </row>
    <row r="312" ht="75.0" customHeight="1">
      <c r="A312" s="9" t="s">
        <v>1547</v>
      </c>
      <c r="B312" s="12" t="s">
        <v>1548</v>
      </c>
      <c r="C312" s="9" t="s">
        <v>67</v>
      </c>
      <c r="D312" s="10" t="s">
        <v>35</v>
      </c>
      <c r="E312" s="9"/>
      <c r="F312" s="12" t="s">
        <v>1562</v>
      </c>
      <c r="G312" s="12" t="s">
        <v>1563</v>
      </c>
      <c r="H312" s="12"/>
      <c r="I312" s="9" t="s">
        <v>37</v>
      </c>
      <c r="J312" s="9" t="s">
        <v>92</v>
      </c>
      <c r="K312" s="12" t="s">
        <v>1564</v>
      </c>
      <c r="L312" s="11" t="s">
        <v>1559</v>
      </c>
      <c r="M312" s="9" t="s">
        <v>41</v>
      </c>
      <c r="N312" s="11" t="s">
        <v>1552</v>
      </c>
      <c r="O312" s="24" t="s">
        <v>1565</v>
      </c>
      <c r="P312" s="11" t="s">
        <v>1554</v>
      </c>
      <c r="Q312" s="16"/>
      <c r="R312" s="23"/>
      <c r="S312" s="23"/>
      <c r="T312" s="23"/>
      <c r="U312" s="21"/>
      <c r="V312" s="21"/>
      <c r="W312" s="23"/>
      <c r="X312" s="16"/>
      <c r="Y312" s="9" t="s">
        <v>44</v>
      </c>
      <c r="Z312" s="13" t="str">
        <f t="shared" si="1"/>
        <v>{"id":"M4-NyO-43a-A-1-BR","stimulus":"&lt;p&gt;Guilherme comprou em uma loja um boné por R$ {{T1}} e um moletom por R$ {{T2}}. Quanto ele pagou pelos dois produtos?&lt;/p&gt;","template":"&lt;p&gt;Guilherme pagou R$ {{response}}.&lt;/p&gt;","hint":"&lt;div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{{T3}}&lt;/span&gt;&lt;span class=\"lemo-graphie-label\" style=\"position: absolute; right: 15%; top: 35%;\"&gt;{{T2}}&lt;/span&gt;&lt;span class=\"lemo-graphie-label\" style=\"position: absolute; right: 15%; top: 8%;\"&gt;{{T1}}&lt;/span&gt;&lt;/div&gt;&lt;/div&gt;&lt;/div&gt;","feedback":"&lt;p&gt;O cálculo do preço total é:&lt;/p&gt;&lt;div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20.1,"max":39.9,"step":0.1},{"name":"Q2","label":null,"min":40.1,"max":59.9,"step":0.1},{"name":"Q3","label":null,"list":[0.01,0.03,0.05,0.07,0.09]},{"name":"Q4","label":null,"list":[0.02,0.04,0.06,0.08]}],"calculated":[{"name":"T1","label":"{{function}}","function":"Lemonlib.round({{Q1}}+{{Q3}},2)","temp":true},{"name":"T2","label":"{{function}}","function":"Lemonlib.round({{Q2}}+{{Q4}},2)","temp":true},{"name":"T3","label":"{{function}}","function":"Lemonlib.round({{T1}}+{{T2}}-math.floor({{T1}}/10+{{T2}}/10)*10,2)","temp":true},{"name":"A1","label":"{{function}}","function":"Lemonlib.round({{T1}}+{{T2}}, 2)"}],"uniques":true},"algorithm":{"name":"calculateOperation","params":{"method":"equivLiteral","keyboard":"INTERMEDIATE"}}}</v>
      </c>
      <c r="AA312" s="11" t="s">
        <v>1566</v>
      </c>
      <c r="AB312" s="14" t="str">
        <f t="shared" si="2"/>
        <v>M4-NyO-43a-A-1</v>
      </c>
      <c r="AC312" s="14" t="str">
        <f t="shared" si="3"/>
        <v>M4-NyO-43a-A-1-BR</v>
      </c>
      <c r="AD312" s="7" t="s">
        <v>261</v>
      </c>
      <c r="AE312" s="7" t="s">
        <v>341</v>
      </c>
      <c r="AF312" s="16" t="s">
        <v>46</v>
      </c>
      <c r="AG312" s="7" t="s">
        <v>47</v>
      </c>
    </row>
    <row r="313" ht="75.0" customHeight="1">
      <c r="A313" s="9" t="s">
        <v>1547</v>
      </c>
      <c r="B313" s="12" t="s">
        <v>1548</v>
      </c>
      <c r="C313" s="9" t="s">
        <v>67</v>
      </c>
      <c r="D313" s="10" t="s">
        <v>35</v>
      </c>
      <c r="E313" s="9"/>
      <c r="F313" s="12" t="s">
        <v>1567</v>
      </c>
      <c r="G313" s="12" t="s">
        <v>1568</v>
      </c>
      <c r="H313" s="12"/>
      <c r="I313" s="9" t="s">
        <v>37</v>
      </c>
      <c r="J313" s="9" t="s">
        <v>92</v>
      </c>
      <c r="K313" s="12" t="s">
        <v>1569</v>
      </c>
      <c r="L313" s="11" t="s">
        <v>1559</v>
      </c>
      <c r="M313" s="9" t="s">
        <v>41</v>
      </c>
      <c r="N313" s="11" t="s">
        <v>1552</v>
      </c>
      <c r="O313" s="24" t="s">
        <v>1570</v>
      </c>
      <c r="P313" s="11" t="s">
        <v>1554</v>
      </c>
      <c r="Q313" s="16"/>
      <c r="R313" s="23"/>
      <c r="S313" s="23"/>
      <c r="T313" s="23"/>
      <c r="U313" s="21"/>
      <c r="V313" s="21"/>
      <c r="W313" s="23"/>
      <c r="X313" s="16"/>
      <c r="Y313" s="9" t="s">
        <v>44</v>
      </c>
      <c r="Z313" s="13" t="str">
        <f t="shared" si="1"/>
        <v>{"id":"M4-NyO-43a-A-2-BR","stimulus":"&lt;p&gt;Em um dia, uma joaninha percorreu {{T1}} dm até encontrar comida e, no dia seguinte, ela percorreu {{T2}} dm. Quantos decímetros totais ela percorreu nesses dois dias?&lt;/p&gt;","template":"&lt;p&gt;A joaninha percorreu {{response}} dm.&lt;/p&gt;","hint":"&lt;div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{{T3}}&lt;/span&gt;&lt;span class=\"lemo-graphie-label\" style=\"position: absolute; right: 15%; top: 35%;\"&gt;{{T2}}&lt;/span&gt;&lt;span class=\"lemo-graphie-label\" style=\"position: absolute; right: 15%; top: 8%;\"&gt;{{T1}}&lt;/span&gt;&lt;/div&gt;&lt;/div&gt;&lt;/div&gt;","feedback":"&lt;p&gt;O total de decímetros percorridos pela joaninha para encontrar comida são:&lt;/p&gt;&lt;div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10.1,"max":99.9,"step":0.1},{"name":"Q2","label":null,"min":10.1,"max":99.9,"step":0.1},{"name":"Q3","label":null,"list":[0.01,0.03,0.05,0.07,0.09]},{"name":"Q4","label":null,"list":[0.02,0.04,0.06,0.08]}],"calculated":[{"name":"T1","label":"{{function}}","function":"Lemonlib.round({{Q1}}+{{Q3}},2)","temp":true},{"name":"T2","label":"{{function}}","function":"Lemonlib.round({{Q2}}+{{Q4}},2)","temp":true},{"name":"T3","label":"{{function}}","function":"Lemonlib.round({{T1}}+{{T2}}-math.floor({{T1}}/10+{{T2}}/10)*10,2)","temp":true},{"name":"A1","label":"{{function}}","function":"Lemonlib.round({{T1}}+{{T2}},2)"}],"uniques":true},"algorithm":{"name":"calculateOperation","params":{"method":"equivLiteral","keyboard":"INTERMEDIATE"}}}</v>
      </c>
      <c r="AA313" s="11" t="s">
        <v>1571</v>
      </c>
      <c r="AB313" s="14" t="str">
        <f t="shared" si="2"/>
        <v>M4-NyO-43a-A-2</v>
      </c>
      <c r="AC313" s="14" t="str">
        <f t="shared" si="3"/>
        <v>M4-NyO-43a-A-2-BR</v>
      </c>
      <c r="AD313" s="7" t="s">
        <v>261</v>
      </c>
      <c r="AE313" s="7" t="s">
        <v>341</v>
      </c>
      <c r="AF313" s="16" t="s">
        <v>46</v>
      </c>
      <c r="AG313" s="7" t="s">
        <v>47</v>
      </c>
    </row>
    <row r="314" ht="75.0" customHeight="1">
      <c r="A314" s="9" t="s">
        <v>1547</v>
      </c>
      <c r="B314" s="12" t="s">
        <v>1548</v>
      </c>
      <c r="C314" s="9" t="s">
        <v>67</v>
      </c>
      <c r="D314" s="10" t="s">
        <v>35</v>
      </c>
      <c r="E314" s="9"/>
      <c r="F314" s="12" t="s">
        <v>1572</v>
      </c>
      <c r="G314" s="12" t="s">
        <v>1573</v>
      </c>
      <c r="H314" s="12"/>
      <c r="I314" s="9" t="s">
        <v>37</v>
      </c>
      <c r="J314" s="9" t="s">
        <v>92</v>
      </c>
      <c r="K314" s="12" t="s">
        <v>1574</v>
      </c>
      <c r="L314" s="11" t="s">
        <v>1559</v>
      </c>
      <c r="M314" s="9" t="s">
        <v>41</v>
      </c>
      <c r="N314" s="11" t="s">
        <v>1552</v>
      </c>
      <c r="O314" s="11" t="s">
        <v>1575</v>
      </c>
      <c r="P314" s="11" t="s">
        <v>1554</v>
      </c>
      <c r="Q314" s="16"/>
      <c r="R314" s="23"/>
      <c r="S314" s="23"/>
      <c r="T314" s="23"/>
      <c r="U314" s="21"/>
      <c r="V314" s="21"/>
      <c r="W314" s="23"/>
      <c r="X314" s="16"/>
      <c r="Y314" s="9" t="s">
        <v>44</v>
      </c>
      <c r="Z314" s="13" t="str">
        <f t="shared" si="1"/>
        <v>{"id":"M4-NyO-43a-A-3-BR","stimulus":"&lt;p&gt;Samantha cortou {{T1}} kg de morangos e Gabriel cortou {{T2}} kg de ameixas para a produção de tortinhas de frutas em uma oficina de culinária. Ao todo, quantos quilos de frutas os dois cortaram juntos?&lt;/p&gt;","template":"&lt;p&gt;Eles cortaram {{response}} kg de frutas.&lt;/p&gt;","hint":"&lt;div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{{T3}}&lt;/span&gt;&lt;span class=\"lemo-graphie-label\" style=\"position: absolute; right: 15%; top: 35%;\"&gt;{{T2}}&lt;/span&gt;&lt;span class=\"lemo-graphie-label\" style=\"position: absolute; right: 15%; top: 8%;\"&gt;{{T1}}&lt;/span&gt;&lt;/div&gt;&lt;/div&gt;&lt;/div&gt;","feedback":"&lt;p&gt;O total, em quilogramas, de frutas que eles cortaram foi de:&lt;/p&gt;&lt;div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1.1,"max":9.9,"step":0.1},{"name":"Q2","label":null,"min":1.1,"max":9.9,"step":0.1},{"name":"Q3","label":null,"list":[0.01,0.03,0.05,0.07,0.09]},{"name":"Q4","label":null,"list":[0.02,0.04,0.06,0.08]}],"calculated":[{"name":"T1","label":"{{function}}","function":"Lemonlib.round({{Q1}}+{{Q3}},2)","temp":true},{"name":"T2","label":"{{function}}","function":"Lemonlib.round({{Q2}}+{{Q4}},2)","temp":true},{"name":"T3","label":"{{function}}","function":"Lemonlib.round({{T1}}+{{T2}}-math.floor({{T1}}/10+{{T2}}/10)*10,2)","temp":true},{"name":"A1","label":"{{function}}","function":"Lemonlib.round({{T1}}+{{T2}},2)"}],"uniques":true},"algorithm":{"name":"calculateOperation","params":{"method":"equivSymbolic","keyboard":"INTERMEDIATE"}}}</v>
      </c>
      <c r="AA314" s="11" t="s">
        <v>1576</v>
      </c>
      <c r="AB314" s="14" t="str">
        <f t="shared" si="2"/>
        <v>M4-NyO-43a-A-3</v>
      </c>
      <c r="AC314" s="14" t="str">
        <f t="shared" si="3"/>
        <v>M4-NyO-43a-A-3-BR</v>
      </c>
      <c r="AD314" s="7" t="s">
        <v>261</v>
      </c>
      <c r="AE314" s="7" t="s">
        <v>341</v>
      </c>
      <c r="AF314" s="16" t="s">
        <v>46</v>
      </c>
      <c r="AG314" s="7" t="s">
        <v>47</v>
      </c>
    </row>
    <row r="315" ht="75.0" customHeight="1">
      <c r="A315" s="9" t="s">
        <v>1577</v>
      </c>
      <c r="B315" s="12" t="s">
        <v>1578</v>
      </c>
      <c r="C315" s="9" t="s">
        <v>34</v>
      </c>
      <c r="D315" s="10" t="s">
        <v>35</v>
      </c>
      <c r="E315" s="9"/>
      <c r="F315" s="12" t="s">
        <v>1579</v>
      </c>
      <c r="G315" s="12" t="s">
        <v>1580</v>
      </c>
      <c r="H315" s="12"/>
      <c r="I315" s="9" t="s">
        <v>37</v>
      </c>
      <c r="J315" s="9" t="s">
        <v>591</v>
      </c>
      <c r="K315" s="11" t="s">
        <v>1550</v>
      </c>
      <c r="L315" s="11" t="s">
        <v>1581</v>
      </c>
      <c r="M315" s="9" t="s">
        <v>41</v>
      </c>
      <c r="N315" s="24" t="s">
        <v>1582</v>
      </c>
      <c r="O315" s="24" t="s">
        <v>1583</v>
      </c>
      <c r="P315" s="24" t="s">
        <v>1584</v>
      </c>
      <c r="Q315" s="16"/>
      <c r="R315" s="23"/>
      <c r="S315" s="23"/>
      <c r="T315" s="23"/>
      <c r="U315" s="21"/>
      <c r="V315" s="21"/>
      <c r="W315" s="23"/>
      <c r="X315" s="16"/>
      <c r="Y315" s="9" t="s">
        <v>44</v>
      </c>
      <c r="Z315" s="13" t="str">
        <f t="shared" si="1"/>
        <v> {
    "id": "M4-NyO-44a-I-1-BR",
    "stimulus": "&lt;p&gt;Arraste o resultado da subtração a seguir.&lt;/p&gt;",
    "template": "&lt;p style=\"text-align: center\"&gt;{{T3}} − {{T2}} = {{response}}&lt;/p&gt;",
    "hint": "&lt;div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{{T4}}&lt;/span&gt;&lt;span class=\"lemo-graphie-label\" style=\"position:absolute; right: 15%; top: 35%;\"&gt;{{T2}}&lt;/span&gt;&lt;span class=\"lemo-graphie-label\" style=\"position: absolute; right: 15%; top:8%;\"&gt;{{T3}}&lt;/span&gt;&lt;/div&gt;&lt;/div&gt;&lt;/div&gt;",
    "feedback": "&lt;p&gt;O resultado dessa subtração é:&lt;/p&gt;&lt;div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top:8%;\"&gt;{{T3}}&lt;/span&gt;&lt;/div&gt;&lt;/div&gt;&lt;/div&gt;",
    "seed": {
        "parameters": [
            {
                "name": "Q1",
                "label": null,
                "min": 1.1,
                "max": 99.9,
                "step": 0.1
            },
            {
                "name": "Q2",
                "label": null,
                "min": 1.1,
                "max": 99.9,
                "step": 0.1
            },
            {
                "name": "Q3",
                "label": null,
                "list": [
                    0.01,
                    0.03,
                    0.05,
                    0.07,
                    0.09
                ]
            },
            {
                "name": "Q4",
                "label": null,
                "list": [
                    0.02,
                    0.04,
                    0.06,
                    0.08
                ]
            },
            {
                "name": "Q5",
                "label": null,
                "min": 0.02,
                "max": 0.98,
                "step": 0.02
            },
            {
                "name": "Q6",
                "label": null,
                "min": 0.02,
                "max": 0.98,
                "step": 0.02
            }
        ],
        "calculated": [
            {
                "name": "T1",
                "label": "{{function}}",
                "function": "Lemonlib.round({{Q1}}+{{Q3}},2)",
                "temp": true
            },
            {
                "name": "T2",
                "label": "{{function}}",
                "function": "Lemonlib.round({{Q2}}+{{Q4}},2)",
                "temp": true
            },
            {
                "name": "T3",
                "function": "Lemonlib.round({{T1}}+{{T2}}, 2)",
                "temp": true
            },
            {
                "name": "T4",
                "function": "Lemonlib.round({{T3}}-{{T2}}-math.floor({{T3}}/10-{{T2}}/10)*10,2)",
                "temp": true
            },
            {
                "name": "A1",
                "label": "{{T1}}",
                "function": "{{T1}}"
            },
            {
                "name": "A2",
                "label": "{{function}}",
                "function": "Lemonlib.round({{T1}}+{{Q5}}, 2)",
                "incorrect": true
            },
            {
                "name": "A3",
                "label": "{{function}}",
                "function": "Lemonlib.round({{T1}}+{{Q6}}, 2)",
                "incorrect": true
            }
        ],
        "uniques": true
    },
    "algorithm": {
        "name": "calculateOperation",
        "template": "Cloze with drag &amp; drop",
        "params": {
            "keyboard": "INTERMEDIATE"
        }
    }
}</v>
      </c>
      <c r="AA315" s="11" t="s">
        <v>1585</v>
      </c>
      <c r="AB315" s="14" t="str">
        <f t="shared" si="2"/>
        <v>M4-NyO-44a-I-1</v>
      </c>
      <c r="AC315" s="14" t="str">
        <f t="shared" si="3"/>
        <v>M4-NyO-44a-I-1-BR</v>
      </c>
      <c r="AD315" s="7" t="s">
        <v>261</v>
      </c>
      <c r="AE315" s="7" t="s">
        <v>341</v>
      </c>
      <c r="AF315" s="16" t="s">
        <v>46</v>
      </c>
      <c r="AG315" s="7" t="s">
        <v>47</v>
      </c>
    </row>
    <row r="316" ht="75.0" customHeight="1">
      <c r="A316" s="9" t="s">
        <v>1577</v>
      </c>
      <c r="B316" s="12" t="s">
        <v>1578</v>
      </c>
      <c r="C316" s="9" t="s">
        <v>48</v>
      </c>
      <c r="D316" s="10" t="s">
        <v>35</v>
      </c>
      <c r="E316" s="9"/>
      <c r="F316" s="12" t="s">
        <v>1586</v>
      </c>
      <c r="G316" s="12" t="s">
        <v>1580</v>
      </c>
      <c r="H316" s="12"/>
      <c r="I316" s="9" t="s">
        <v>37</v>
      </c>
      <c r="J316" s="9" t="s">
        <v>92</v>
      </c>
      <c r="K316" s="11" t="s">
        <v>1558</v>
      </c>
      <c r="L316" s="11" t="s">
        <v>1587</v>
      </c>
      <c r="M316" s="9" t="s">
        <v>41</v>
      </c>
      <c r="N316" s="24" t="s">
        <v>1582</v>
      </c>
      <c r="O316" s="24" t="s">
        <v>1583</v>
      </c>
      <c r="P316" s="24" t="s">
        <v>1584</v>
      </c>
      <c r="Q316" s="16"/>
      <c r="R316" s="23"/>
      <c r="S316" s="23"/>
      <c r="T316" s="23"/>
      <c r="U316" s="21"/>
      <c r="V316" s="21"/>
      <c r="W316" s="23"/>
      <c r="X316" s="16"/>
      <c r="Y316" s="9" t="s">
        <v>44</v>
      </c>
      <c r="Z316" s="13" t="str">
        <f t="shared" si="1"/>
        <v>{"id":"M4-NyO-44a-E-1-BR","stimulus":"&lt;p&gt;Calcule esta subtração.&lt;/p&gt;","template":"&lt;p style=\"text-align: center\"&gt;{{T3}} − {{T2}} = {{response}}&lt;/p&gt;","hint":"&lt;div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{{T4}}&lt;/span&gt;&lt;span class=\"lemo-graphie-label\" style=\"position:absolute; right: 15%; top: 35%;\"&gt;{{T2}}&lt;/span&gt;&lt;span class=\"lemo-graphie-label\" style=\"position: absolute; right: 15%; top:8%;\"&gt;{{T3}}&lt;/span&gt;&lt;/div&gt;&lt;/div&gt;&lt;/div&gt;","feedback":"&lt;p&gt;O resultado desta subtração é:&lt;/p&gt;&lt;div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3}}&lt;/span&gt;&lt;/div&gt;&lt;/div&gt;&lt;/div&gt;","seed":{"parameters":[{"name":"Q1","label":null,"min":1.1,"max":99.9,"step":0.1},{"name":"Q2","label":null,"min":1.1,"max":99.9,"step":0.1},{"name":"Q3","label":null,"list":[0.01,0.03,0.05,0.07,0.09]},{"name":"Q4","label":null,"list":[0.02,0.04,0.06,0.08]}],"calculated":[{"name":"T1","label":"{{function}}","function":"Lemonlib.round({{Q1}}+{{Q3}},2)","temp":true},{"name":"T2","label":"{{function}}","function":"Lemonlib.round({{Q2}}+{{Q4}},2)","temp":true},{"name":"T3","function":"Lemonlib.round({{T1}}+{{T2}}, 2)","temp":true},{"name":"T4","function":"Lemonlib.round({{T3}}-{{T2}}-math.floor({{T3}}/10-{{T2}}/10)*10,2)","temp":true},{"name":"A1","label":"{{T1}}","function":"{{T1}}"}],"uniques":true},"algorithm":{"name":"calculateOperation","params":{"method":"equivLiteral","keyboard":"INTERMEDIATE"}}}</v>
      </c>
      <c r="AA316" s="11" t="s">
        <v>1588</v>
      </c>
      <c r="AB316" s="14" t="str">
        <f t="shared" si="2"/>
        <v>M4-NyO-44a-E-1</v>
      </c>
      <c r="AC316" s="14" t="str">
        <f t="shared" si="3"/>
        <v>M4-NyO-44a-E-1-BR</v>
      </c>
      <c r="AD316" s="7" t="s">
        <v>261</v>
      </c>
      <c r="AE316" s="7" t="s">
        <v>341</v>
      </c>
      <c r="AF316" s="16" t="s">
        <v>46</v>
      </c>
      <c r="AG316" s="7" t="s">
        <v>47</v>
      </c>
    </row>
    <row r="317" ht="75.0" customHeight="1">
      <c r="A317" s="9" t="s">
        <v>1577</v>
      </c>
      <c r="B317" s="12" t="s">
        <v>1578</v>
      </c>
      <c r="C317" s="9" t="s">
        <v>67</v>
      </c>
      <c r="D317" s="10" t="s">
        <v>35</v>
      </c>
      <c r="E317" s="9"/>
      <c r="F317" s="12" t="s">
        <v>1589</v>
      </c>
      <c r="G317" s="12" t="s">
        <v>1590</v>
      </c>
      <c r="H317" s="12"/>
      <c r="I317" s="9" t="s">
        <v>37</v>
      </c>
      <c r="J317" s="9" t="s">
        <v>92</v>
      </c>
      <c r="K317" s="11" t="s">
        <v>1558</v>
      </c>
      <c r="L317" s="12" t="s">
        <v>1591</v>
      </c>
      <c r="M317" s="9" t="s">
        <v>41</v>
      </c>
      <c r="N317" s="24" t="s">
        <v>1582</v>
      </c>
      <c r="O317" s="24" t="s">
        <v>1592</v>
      </c>
      <c r="P317" s="24" t="s">
        <v>1584</v>
      </c>
      <c r="Q317" s="16"/>
      <c r="R317" s="23"/>
      <c r="S317" s="23"/>
      <c r="T317" s="23"/>
      <c r="U317" s="21"/>
      <c r="V317" s="21"/>
      <c r="W317" s="23"/>
      <c r="X317" s="16"/>
      <c r="Y317" s="9" t="s">
        <v>44</v>
      </c>
      <c r="Z317" s="13" t="str">
        <f t="shared" si="1"/>
        <v>{"id":"M4-NyO-44a-A-1-BR","stimulus":"&lt;p&gt;Natália e Raul estão comparando as notas que eles obtiveram em uma atividade de matemática. Natália obteve {{T3}} e Raul obteve {{T2}}. Qual é a diferença entre os dois números?&lt;/p&gt;","template":"&lt;p&gt;A diferença é de {{response}}.&lt;/p&gt;","hint":"&lt;div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{{T4}}&lt;/span&gt;&lt;span class=\"lemo-graphie-label\" style=\"position: absolute; right: 20%; top: 35%;\"&gt;{{T2}}&lt;/span&gt;&lt;span class=\"lemo-graphie-label\" style=\"position: absolute; right: 20%; top: 8%;\"&gt;{{T3}}&lt;/span&gt;&lt;/div&gt;&lt;/div&gt;&lt;/div&gt;","feedback":"&lt;p&gt;A diferença entre os dois números é:&lt;/p&gt;&lt;div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3}}&lt;/span&gt;&lt;/div&gt;&lt;/div&gt;&lt;/div&gt;","seed":{"parameters":[{"name":"Q1","label":null,"min":1.1,"max":99.9,"step":0.1},{"name":"Q2","label":null,"min":1.1,"max":99.9,"step":0.1},{"name":"Q3","label":null,"list":[0.01,0.03,0.05,0.07,0.09]},{"name":"Q4","label":null,"list":[0.02,0.04,0.06,0.08]}],"calculated":[{"name":"T1","label":"{{function}}","function":"Lemonlib.round({{Q1}} + {{Q3}},2)","temp":true},{"name":"T2","label":"{{function}}","function":"Lemonlib.round({{Q2}} + {{Q4}},2)","temp":true},{"name":"T3","label":"{{function}}","function":"Lemonlib.round({{T1}} + {{T2}},2)","temp":true},{"name":"T4","label":"{{function}}","function":"Lemonlib.round({{T3}}-{{T2}}-math.floor({{T3}}/10-{{T2}}/10)*10,2)","temp":true},{"name":"A1","label":"{{function}}","function":"{{T1}}"}],"uniques":true},"algorithm":{"name":"calculateOperation","params":{"method":"equivSymbolic","keyboard":"INTERMEDIATE"}}}</v>
      </c>
      <c r="AA317" s="11" t="s">
        <v>1593</v>
      </c>
      <c r="AB317" s="14" t="str">
        <f t="shared" si="2"/>
        <v>M4-NyO-44a-A-1</v>
      </c>
      <c r="AC317" s="14" t="str">
        <f t="shared" si="3"/>
        <v>M4-NyO-44a-A-1-BR</v>
      </c>
      <c r="AD317" s="7" t="s">
        <v>261</v>
      </c>
      <c r="AE317" s="7" t="s">
        <v>341</v>
      </c>
      <c r="AF317" s="16" t="s">
        <v>46</v>
      </c>
      <c r="AG317" s="7" t="s">
        <v>47</v>
      </c>
    </row>
    <row r="318" ht="75.0" customHeight="1">
      <c r="A318" s="9" t="s">
        <v>1577</v>
      </c>
      <c r="B318" s="12" t="s">
        <v>1578</v>
      </c>
      <c r="C318" s="9" t="s">
        <v>67</v>
      </c>
      <c r="D318" s="10" t="s">
        <v>35</v>
      </c>
      <c r="E318" s="9"/>
      <c r="F318" s="12" t="s">
        <v>1594</v>
      </c>
      <c r="G318" s="12" t="s">
        <v>1595</v>
      </c>
      <c r="H318" s="12"/>
      <c r="I318" s="9" t="s">
        <v>37</v>
      </c>
      <c r="J318" s="9" t="s">
        <v>92</v>
      </c>
      <c r="K318" s="11" t="s">
        <v>1596</v>
      </c>
      <c r="L318" s="11" t="s">
        <v>1587</v>
      </c>
      <c r="M318" s="9" t="s">
        <v>41</v>
      </c>
      <c r="N318" s="24" t="s">
        <v>1582</v>
      </c>
      <c r="O318" s="24" t="s">
        <v>1597</v>
      </c>
      <c r="P318" s="24" t="s">
        <v>1584</v>
      </c>
      <c r="Q318" s="16"/>
      <c r="R318" s="23"/>
      <c r="S318" s="23"/>
      <c r="T318" s="23"/>
      <c r="U318" s="21"/>
      <c r="V318" s="21"/>
      <c r="W318" s="23"/>
      <c r="X318" s="16"/>
      <c r="Y318" s="9" t="s">
        <v>44</v>
      </c>
      <c r="Z318" s="13" t="str">
        <f t="shared" si="1"/>
        <v>{"id":"M4-NyO-44a-A-2-BR","stimulus":"&lt;p&gt;Simone está percorrendo uma trilha de {{T3}} km e vai levar alguns dias para concluí-la. Se ela já percorreu {{T2}} km, quantos quilômetros faltam para chegar ao destino?&lt;/p&gt;","template":"&lt;p&gt;Ela ainda tem {{response}} km a percorrer.&lt;/p&gt;","hint":"&lt;div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{{T4}}&lt;/span&gt;&lt;span class=\"lemo-graphie-label\" style=\"position: absolute; right: 20%; top: 35%;\"&gt;{{T2}}&lt;/span&gt;&lt;span class=\"lemo-graphie-label\" style=\"position: absolute; right: 20%; top: 8%;\"&gt;{{T3}}&lt;/span&gt;&lt;/div&gt;&lt;/div&gt;&lt;/div&gt;","feedback":"&lt;p&gt;Os quilômetros que faltam são:&lt;/p&gt;&lt;div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3}}&lt;/span&gt;&lt;/div&gt;&lt;/div&gt;&lt;/div&gt;","seed":{"parameters":[{"name":"Q1","label":null,"min":20.1,"max":99.9,"step":0.1},{"name":"Q2","label":null,"min":20.1,"max":99.9,"step":0.1},{"name":"Q3","label":null,"list":[0.01,0.03,0.05,0.07,0.09]},{"name":"Q4","label":null,"list":[0.02,0.04,0.06,0.08]}],"calculated":[{"name":"T1","label":"{{function}}","function":"Lemonlib.round({{Q1}} + {{Q3}},2)","temp":true},{"name":"T2","label":"{{function}}","function":"Lemonlib.round({{Q2}} + {{Q4}},2)","temp":true},{"name":"T3","label":"{{function}}","function":"Lemonlib.round({{T1}} + {{T2}},2)","temp":true},{"name":"T4","label":"{{function}}","function":"Lemonlib.round({{T3}}-{{T2}}-math.floor({{T3}}/10-{{T2}}/10)*10,2)","temp":true},{"name":"A1","label":"{{function}}","function":"{{T1}}"}],"uniques":true},"algorithm":{"name":"calculateOperation","params":{"method":"equivSymbolic","keyboard":"INTERMEDIATE"}}}</v>
      </c>
      <c r="AA318" s="11" t="s">
        <v>1598</v>
      </c>
      <c r="AB318" s="14" t="str">
        <f t="shared" si="2"/>
        <v>M4-NyO-44a-A-2</v>
      </c>
      <c r="AC318" s="14" t="str">
        <f t="shared" si="3"/>
        <v>M4-NyO-44a-A-2-BR</v>
      </c>
      <c r="AD318" s="7" t="s">
        <v>261</v>
      </c>
      <c r="AE318" s="7" t="s">
        <v>341</v>
      </c>
      <c r="AF318" s="16" t="s">
        <v>46</v>
      </c>
      <c r="AG318" s="7" t="s">
        <v>47</v>
      </c>
    </row>
    <row r="319" ht="75.0" customHeight="1">
      <c r="A319" s="9" t="s">
        <v>1577</v>
      </c>
      <c r="B319" s="12" t="s">
        <v>1578</v>
      </c>
      <c r="C319" s="9" t="s">
        <v>67</v>
      </c>
      <c r="D319" s="10" t="s">
        <v>35</v>
      </c>
      <c r="E319" s="9"/>
      <c r="F319" s="11" t="s">
        <v>1599</v>
      </c>
      <c r="G319" s="12" t="s">
        <v>1600</v>
      </c>
      <c r="H319" s="12"/>
      <c r="I319" s="9" t="s">
        <v>37</v>
      </c>
      <c r="J319" s="9" t="s">
        <v>92</v>
      </c>
      <c r="K319" s="11" t="s">
        <v>1601</v>
      </c>
      <c r="L319" s="11" t="s">
        <v>1587</v>
      </c>
      <c r="M319" s="9" t="s">
        <v>41</v>
      </c>
      <c r="N319" s="24" t="s">
        <v>1582</v>
      </c>
      <c r="O319" s="24" t="s">
        <v>1602</v>
      </c>
      <c r="P319" s="24" t="s">
        <v>1584</v>
      </c>
      <c r="Q319" s="16"/>
      <c r="R319" s="23"/>
      <c r="S319" s="23"/>
      <c r="T319" s="23"/>
      <c r="U319" s="21"/>
      <c r="V319" s="21"/>
      <c r="W319" s="23"/>
      <c r="X319" s="16"/>
      <c r="Y319" s="9" t="s">
        <v>44</v>
      </c>
      <c r="Z319" s="13" t="str">
        <f t="shared" si="1"/>
        <v>{"id":"M4-NyO-44a-A-3-BR","stimulus":"&lt;p&gt;Oliver precisa despejar {{T3}} l de água em uma bacia para fazer uma massa de isca para pesca. Se até agora ele despejou {{T2}} l, quantos litros faltam para ele completar?&lt;/p&gt;","template":"&lt;p&gt;Faltam despejar {{response}} l.&lt;/p&gt;","hint":"&lt;div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.{{T4}}&lt;/span&gt;&lt;span class=\"lemo-graphie-label\" style=\"position: absolute; right: 30%; top: 35%;\"&gt;{{T2}}&lt;/span&gt;&lt;span class=\"lemo-graphie-label\" style=\"position: absolute; right: 30%; top: 8%;\"&gt;{{T3}}&lt;/span&gt;&lt;/div&gt;&lt;/div&gt;&lt;/div&gt;","feedback":"&lt;p&gt;Os litros restantes para despejar são:&lt;/p&gt;&lt;div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3}}&lt;/span&gt;&lt;/div&gt;&lt;/div&gt;&lt;/div&gt;","seed":{"parameters":[{"name":"Q1","label":null,"min":0.1,"max":4.9,"step":0.1},{"name":"Q2","label":null,"min":0.1,"max":4.9,"step":0.1},{"name":"Q3","label":null,"list":[0.01,0.03,0.05,0.07,0.09]},{"name":"Q4","label":null,"list":[0.02,0.04,0.06,0.08]}],"calculated":[{"name":"T1","label":"{{function}}","function":"Lemonlib.round({{Q1}} + {{Q3}},2)","temp":true},{"name":"T2","label":"{{function}}","function":"Lemonlib.round({{Q2}} + {{Q4}},2)","temp":true},{"name":"T3","label":"{{function}}","function":"Lemonlib.round({{T1}} + {{T2}},2)","temp":true},{"name":"T4","label":"{{function}}","function":"Lemonlib.round(({{T3}}-{{T2}}-math.floor({{T3}}-{{T2}}))*100,2)","temp":true},{"name":"A1","label":"{{function}}","function":"{{T1}}"}],"uniques":true},"algorithm":{"name":"calculateOperation","params":{"method":"equivSymbolic","keyboard":"INTERMEDIATE"}}}</v>
      </c>
      <c r="AA319" s="11" t="s">
        <v>1603</v>
      </c>
      <c r="AB319" s="14" t="str">
        <f t="shared" si="2"/>
        <v>M4-NyO-44a-A-3</v>
      </c>
      <c r="AC319" s="14" t="str">
        <f t="shared" si="3"/>
        <v>M4-NyO-44a-A-3-BR</v>
      </c>
      <c r="AD319" s="7" t="s">
        <v>261</v>
      </c>
      <c r="AE319" s="7" t="s">
        <v>341</v>
      </c>
      <c r="AF319" s="16" t="s">
        <v>46</v>
      </c>
      <c r="AG319" s="7" t="s">
        <v>47</v>
      </c>
    </row>
    <row r="320" ht="75.0" customHeight="1">
      <c r="A320" s="9" t="s">
        <v>1604</v>
      </c>
      <c r="B320" s="12" t="s">
        <v>1605</v>
      </c>
      <c r="C320" s="9" t="s">
        <v>34</v>
      </c>
      <c r="D320" s="10" t="s">
        <v>35</v>
      </c>
      <c r="E320" s="9"/>
      <c r="F320" s="12" t="s">
        <v>1606</v>
      </c>
      <c r="G320" s="12"/>
      <c r="H320" s="24"/>
      <c r="I320" s="9" t="s">
        <v>37</v>
      </c>
      <c r="J320" s="9" t="s">
        <v>391</v>
      </c>
      <c r="K320" s="11" t="s">
        <v>1607</v>
      </c>
      <c r="L320" s="11" t="s">
        <v>1608</v>
      </c>
      <c r="M320" s="9" t="s">
        <v>41</v>
      </c>
      <c r="N320" s="24" t="s">
        <v>1609</v>
      </c>
      <c r="O320" s="11" t="s">
        <v>1610</v>
      </c>
      <c r="P320" s="11" t="s">
        <v>1611</v>
      </c>
      <c r="Q320" s="16"/>
      <c r="R320" s="21"/>
      <c r="S320" s="21"/>
      <c r="T320" s="21"/>
      <c r="U320" s="21"/>
      <c r="V320" s="21"/>
      <c r="W320" s="21"/>
      <c r="X320" s="11"/>
      <c r="Y320" s="9" t="s">
        <v>44</v>
      </c>
      <c r="Z320" s="13" t="str">
        <f t="shared" si="1"/>
        <v>{"id":"M4-NyO-32a-I-1-BR","stimulus":"&lt;p&gt;Selecione o resultado desta multiplicação.&lt;/p&gt;&lt;p style=\"text-align: center\"&gt;{{Q1}} × {{Q2}} = ...&lt;/p&gt;","hint":"&lt;p&gt;O resultado tem tantas casas decimais quanto o número total de casas decimais no primeiro fator.&lt;/p&gt;","feedback":"&lt;p&gt;Primeiramente, multiplique os fatores como se fossem números naturais.&lt;/p&gt;&lt;p style=\"text-align: center\"&gt;{{T1}} × {{Q2}} = {{T2}}&lt;/p&gt;&lt;p&gt;Em seguida, separe a partir da direita tantas casas decimais quantas houver no primeiro fator. Como neste caso são 2, a vírgula é movida 2 posições.&lt;/p&gt;&lt;p style=\"text-align: center\"&gt;{{T2}} → {{A1}}&lt;/p&gt;","seed":{"parameters":[{"name":"Q1","label":null,"min":1.01,"max":99.99,"step":0.02},{"name":"Q2","label":null,"min":2,"max":99,"step":1},{"name":"Q3","label":null,"min":2,"max":99,"step":1},{"name":"Q4","label":null,"min":2,"max":99,"step":1},{"name":"Q5","label":null,"min":2,"max":99,"step":1}],"calculated":[{"name":"A1","label":"{{function}}","function":"Lemonlib.round({{Q1}}*{{Q2}}, 2)"},{"name":"A2","label":"{{function}}","function":"Lemonlib.round({{Q1}}+{{Q2}}, 2)","incorrect":true},{"name":"A3","label":"{{function}}","function":"Lemonlib.round({{Q1}}*{{Q2}}+{{Q3}}, 2)","incorrect":true},{"name":"A4","label":"{{function}}","function":"Lemonlib.round({{Q1}}*{{Q2}}+{{Q4}}, 2)","incorrect":true},{"name":"A5","label":"{{function}}","function":"Lemonlib.round({{Q1}}*{{Q2}}-{{Q5}}, 2)","incorrect":true},{"name":"T1","function":"{{Q1}}*100","temp":true},{"name":"T2","function":"{{T1}}*{{Q2}}","temp":true}],"uniques":true},"algorithm":{"name":"trueFalse","template":"Multiple choice – standard","params":{"countCorrect":1,"countIncorrect":2,"showCheckIcon":false,
            "columns": 3
        }
    }
}</v>
      </c>
      <c r="AA320" s="11" t="s">
        <v>1612</v>
      </c>
      <c r="AB320" s="14" t="str">
        <f t="shared" si="2"/>
        <v>M4-NyO-32a-I-1</v>
      </c>
      <c r="AC320" s="14" t="str">
        <f t="shared" si="3"/>
        <v>M4-NyO-32a-I-1-BR</v>
      </c>
      <c r="AD320" s="7" t="s">
        <v>261</v>
      </c>
      <c r="AE320" s="7" t="s">
        <v>341</v>
      </c>
      <c r="AF320" s="16" t="s">
        <v>46</v>
      </c>
      <c r="AG320" s="7" t="s">
        <v>47</v>
      </c>
    </row>
    <row r="321" ht="75.0" customHeight="1">
      <c r="A321" s="7" t="s">
        <v>1604</v>
      </c>
      <c r="B321" s="12" t="s">
        <v>1605</v>
      </c>
      <c r="C321" s="9" t="s">
        <v>48</v>
      </c>
      <c r="D321" s="10" t="s">
        <v>35</v>
      </c>
      <c r="E321" s="9"/>
      <c r="F321" s="11" t="s">
        <v>1613</v>
      </c>
      <c r="G321" s="11" t="s">
        <v>706</v>
      </c>
      <c r="H321" s="24"/>
      <c r="I321" s="9" t="s">
        <v>37</v>
      </c>
      <c r="J321" s="9" t="s">
        <v>92</v>
      </c>
      <c r="K321" s="12" t="s">
        <v>1614</v>
      </c>
      <c r="L321" s="12" t="s">
        <v>1615</v>
      </c>
      <c r="M321" s="9" t="s">
        <v>41</v>
      </c>
      <c r="N321" s="11" t="s">
        <v>1609</v>
      </c>
      <c r="O321" s="11" t="s">
        <v>1610</v>
      </c>
      <c r="P321" s="11" t="s">
        <v>1611</v>
      </c>
      <c r="Q321" s="16"/>
      <c r="R321" s="21"/>
      <c r="S321" s="21"/>
      <c r="T321" s="23"/>
      <c r="U321" s="21"/>
      <c r="V321" s="21"/>
      <c r="W321" s="23"/>
      <c r="X321" s="16"/>
      <c r="Y321" s="9" t="s">
        <v>44</v>
      </c>
      <c r="Z321" s="13" t="str">
        <f t="shared" si="1"/>
        <v>{"id":"M4-NyO-32a-E-1-BR","stimulus":"&lt;p&gt;Calcule esta multiplicação.&lt;/p&gt;","template":"&lt;p style=\"text-align: center\"&gt;{{Q1}} × {{Q2}} = {{response}}&lt;/p&gt;","hint":"&lt;p&gt;O resultado tem tantas casas decimais quanto o número total de casas decimais no primeiro fator.&lt;/p&gt;","feedback":"&lt;p&gt;Primeiramente, multiplique os fatores como se fossem números naturais.&lt;/p&gt;&lt;p style=\"text-align: center\"&gt;{{T1}} × {{Q2}} = {{T2}}&lt;/p&gt;&lt;p&gt;Em seguida, separe a partir da direita tantas casas decimais quantas houver no primeiro fator. Como neste caso são 2, a vírgula é movida 2 posições.&lt;/p&gt;&lt;p style=\"text-align: center\"&gt;{{T2}} → {{A1}}&lt;/p&gt;","seed":{"parameters":[{"name":"Q1","label":null,"min":1.01,"max":99.99,"step":0.02},{"name":"Q2","label":null,"min":2,"max":99,"step":1}],"calculated":[{"name":"T1","function":"{{Q1}}*100","temp":true},{"name":"T2","function":" {{T1}}*{{Q2}}","temp":true},{"name":"A1","label":"{{function}}","function":" Lemonlib.round({{Q1}}*{{Q2}}, 2)"}],"uniques":true},"algorithm":{"name":"calculateOperation","params":{"method":"equivLiteral","keyboard":"INTERMEDIATE"}}}</v>
      </c>
      <c r="AA321" s="11" t="s">
        <v>1616</v>
      </c>
      <c r="AB321" s="14" t="str">
        <f t="shared" si="2"/>
        <v>M4-NyO-32a-E-1</v>
      </c>
      <c r="AC321" s="14" t="str">
        <f t="shared" si="3"/>
        <v>M4-NyO-32a-E-1-BR</v>
      </c>
      <c r="AD321" s="7" t="s">
        <v>261</v>
      </c>
      <c r="AE321" s="7" t="s">
        <v>341</v>
      </c>
      <c r="AF321" s="16" t="s">
        <v>46</v>
      </c>
      <c r="AG321" s="7" t="s">
        <v>47</v>
      </c>
    </row>
    <row r="322" ht="75.0" customHeight="1">
      <c r="A322" s="9" t="s">
        <v>1604</v>
      </c>
      <c r="B322" s="12" t="s">
        <v>1605</v>
      </c>
      <c r="C322" s="9" t="s">
        <v>67</v>
      </c>
      <c r="D322" s="10" t="s">
        <v>35</v>
      </c>
      <c r="E322" s="9"/>
      <c r="F322" s="11" t="s">
        <v>1617</v>
      </c>
      <c r="G322" s="11" t="s">
        <v>1618</v>
      </c>
      <c r="H322" s="24"/>
      <c r="I322" s="9" t="s">
        <v>37</v>
      </c>
      <c r="J322" s="9" t="s">
        <v>92</v>
      </c>
      <c r="K322" s="11" t="s">
        <v>1619</v>
      </c>
      <c r="L322" s="12" t="s">
        <v>1615</v>
      </c>
      <c r="M322" s="9" t="s">
        <v>41</v>
      </c>
      <c r="N322" s="24" t="s">
        <v>1609</v>
      </c>
      <c r="O322" s="11" t="s">
        <v>1610</v>
      </c>
      <c r="P322" s="11" t="s">
        <v>1611</v>
      </c>
      <c r="Q322" s="16"/>
      <c r="R322" s="23"/>
      <c r="S322" s="23"/>
      <c r="T322" s="23"/>
      <c r="U322" s="21"/>
      <c r="V322" s="21"/>
      <c r="W322" s="23"/>
      <c r="X322" s="16"/>
      <c r="Y322" s="9" t="s">
        <v>44</v>
      </c>
      <c r="Z322" s="13" t="str">
        <f t="shared" si="1"/>
        <v>{"id":"M4-NyO-32a-A-1-BR","stimulus":"&lt;p&gt;Joana faz uma caminhada de {{Q1}} km todos os dias. Quantos quilômetros totais ela caminha em {{Q2}} dias?&lt;/p&gt;","template":"&lt;p&gt;Ela caminha {{response}} km.&lt;/p&gt;","hint":"&lt;p&gt;O resultado tem tantas casas decimais quanto o número total de casas decimais no primeiro fator.&lt;/p&gt;","feedback":"&lt;p&gt;Primeiramente, multiplique os fatores como se fossem números naturais.&lt;/p&gt;&lt;p style=\"text-align: center\"&gt;{{T1}} × {{Q2}} = {{T2}}&lt;/p&gt;&lt;p&gt;Em seguida, separe a partir da direita tantas casas decimais quantas houver no primeiro fator. Como neste caso são 2, a vírgula é movida 2 posições.&lt;/p&gt;&lt;p style=\"text-align: center\"&gt;{{T2}} → {{A1}}&lt;/p&gt;","seed":{"parameters":[{"name":"Q1","label":null,"min":1.01,"max":14.99,"step":0.02},{"name":"Q2","label":null,"min":2,"max":99,"step":1}],"calculated":[{"name":"T1","function":"Lemonlib.round({{Q1}}*100,2)","temp":true},{"name":"T2","function":"Lemonlib.round({{T1}}*{{Q2}},2)","temp":true},{"name":"A1","label":"{{function}}","function":"Lemonlib.round({{Q1}}*{{Q2}},2)"}],"uniques":true},"algorithm":{"name":"calculateOperation","params":{"method":"equivLiteral","keyboard":"INTERMEDIATE"}}}</v>
      </c>
      <c r="AA322" s="11" t="s">
        <v>1620</v>
      </c>
      <c r="AB322" s="14" t="str">
        <f t="shared" si="2"/>
        <v>M4-NyO-32a-A-1</v>
      </c>
      <c r="AC322" s="14" t="str">
        <f t="shared" si="3"/>
        <v>M4-NyO-32a-A-1-BR</v>
      </c>
      <c r="AD322" s="7" t="s">
        <v>261</v>
      </c>
      <c r="AE322" s="7" t="s">
        <v>341</v>
      </c>
      <c r="AF322" s="16" t="s">
        <v>46</v>
      </c>
      <c r="AG322" s="7" t="s">
        <v>47</v>
      </c>
    </row>
    <row r="323" ht="75.0" customHeight="1">
      <c r="A323" s="9" t="s">
        <v>1604</v>
      </c>
      <c r="B323" s="12" t="s">
        <v>1605</v>
      </c>
      <c r="C323" s="9" t="s">
        <v>67</v>
      </c>
      <c r="D323" s="10" t="s">
        <v>35</v>
      </c>
      <c r="E323" s="9"/>
      <c r="F323" s="11" t="s">
        <v>1621</v>
      </c>
      <c r="G323" s="11" t="s">
        <v>1622</v>
      </c>
      <c r="H323" s="12"/>
      <c r="I323" s="9" t="s">
        <v>37</v>
      </c>
      <c r="J323" s="9" t="s">
        <v>92</v>
      </c>
      <c r="K323" s="11" t="s">
        <v>1623</v>
      </c>
      <c r="L323" s="12" t="s">
        <v>1615</v>
      </c>
      <c r="M323" s="9" t="s">
        <v>41</v>
      </c>
      <c r="N323" s="12" t="s">
        <v>1609</v>
      </c>
      <c r="O323" s="11" t="s">
        <v>1610</v>
      </c>
      <c r="P323" s="24" t="s">
        <v>1611</v>
      </c>
      <c r="Q323" s="16"/>
      <c r="R323" s="23"/>
      <c r="S323" s="23"/>
      <c r="T323" s="23"/>
      <c r="U323" s="23"/>
      <c r="V323" s="23"/>
      <c r="W323" s="23"/>
      <c r="X323" s="16"/>
      <c r="Y323" s="9" t="s">
        <v>44</v>
      </c>
      <c r="Z323" s="13" t="str">
        <f t="shared" si="1"/>
        <v>{"id":"M4-NyO-32a-A-2-BR","stimulus":"&lt;p&gt;Em um supermercado há {{Q2}} refrigeradores que refrigeram {{Q1}} kg de pescados cada um. Quantos quilos de pescados existem ao todo neste supermercado?&lt;/p&gt;","template":"&lt;p&gt;No total há {{response}} kg de pescados.&lt;/p&gt;","hint":"&lt;p&gt;O resultado tem tantas casas decimais quanto o número total de casas decimais no primeiro fator.&lt;/p&gt;","feedback":"&lt;p&gt;Primeiramente, multiplique os fatores como se fossem números naturais.&lt;/p&gt;&lt;p style=\"text-align: center\"&gt;{{T1}} × {{Q2}} = {{T2}}&lt;/p&gt;&lt;p&gt;Em seguida, separe a partir da direita tantas casas decimais quantas houver no primeiro fator. Como neste caso são 2, a vírgula é movida 2 posições.&lt;/p&gt;&lt;p style=\"text-align: center\"&gt;{{T2}} → {{A1}}&lt;/p&gt;","seed":{"parameters":[{"name":"Q1","label":null,"min":10.01,"max":99.99,"step":0.02},{"name":"Q2","label":null,"min":2,"max":99,"step":1}],"calculated":[{"name":"T1","function":"{{Q1}}*100","temp":true},{"name":"T2","function":" {{T1}}*{{Q2}}","temp":true},{"name":"A1","label":"{{function}}","function":" Lemonlib.round({{Q1}}*{{Q2}}, 2)"}],"uniques":true},"algorithm":{"name":"calculateOperation","params":{"method":"equivLiteral","keyboard":"INTERMEDIATE"}}}</v>
      </c>
      <c r="AA323" s="11" t="s">
        <v>1624</v>
      </c>
      <c r="AB323" s="14" t="str">
        <f t="shared" si="2"/>
        <v>M4-NyO-32a-A-2</v>
      </c>
      <c r="AC323" s="14" t="str">
        <f t="shared" si="3"/>
        <v>M4-NyO-32a-A-2-BR</v>
      </c>
      <c r="AD323" s="7" t="s">
        <v>261</v>
      </c>
      <c r="AE323" s="7" t="s">
        <v>341</v>
      </c>
      <c r="AF323" s="16" t="s">
        <v>46</v>
      </c>
      <c r="AG323" s="7" t="s">
        <v>47</v>
      </c>
    </row>
    <row r="324" ht="75.0" customHeight="1">
      <c r="A324" s="9" t="s">
        <v>1604</v>
      </c>
      <c r="B324" s="12" t="s">
        <v>1605</v>
      </c>
      <c r="C324" s="9" t="s">
        <v>67</v>
      </c>
      <c r="D324" s="10" t="s">
        <v>35</v>
      </c>
      <c r="E324" s="9"/>
      <c r="F324" s="11" t="s">
        <v>1625</v>
      </c>
      <c r="G324" s="11" t="s">
        <v>1626</v>
      </c>
      <c r="H324" s="12"/>
      <c r="I324" s="9" t="s">
        <v>37</v>
      </c>
      <c r="J324" s="9" t="s">
        <v>92</v>
      </c>
      <c r="K324" s="12" t="s">
        <v>1627</v>
      </c>
      <c r="L324" s="12" t="s">
        <v>1615</v>
      </c>
      <c r="M324" s="9" t="s">
        <v>41</v>
      </c>
      <c r="N324" s="12" t="s">
        <v>1609</v>
      </c>
      <c r="O324" s="11" t="s">
        <v>1610</v>
      </c>
      <c r="P324" s="24" t="s">
        <v>1611</v>
      </c>
      <c r="Q324" s="16"/>
      <c r="R324" s="23"/>
      <c r="S324" s="23"/>
      <c r="T324" s="23"/>
      <c r="U324" s="23"/>
      <c r="V324" s="23"/>
      <c r="W324" s="23"/>
      <c r="X324" s="16"/>
      <c r="Y324" s="9" t="s">
        <v>44</v>
      </c>
      <c r="Z324" s="13" t="str">
        <f t="shared" si="1"/>
        <v>{"id":"M4-NyO-32a-A-3-BR","stimulus":"&lt;p&gt;Núbia foi à mercearia do bairro comprar leite. Se o litro do leite custava R$ {{Q1}}, quanto ela precisou pagar por {{Q2}} l?&lt;/p&gt;","template":"&lt;p&gt;Ela pagou R$ {{response}}.&lt;/p&gt;","hint":"&lt;p&gt;O resultado tem tantas casas decimais quanto o número total de casas decimais no primeiro fator.&lt;/p&gt;","feedback":"&lt;p&gt;Primeiramente, multiplique os fatores como se fossem números naturais.&lt;/p&gt;&lt;p style=\"text-align: center\"&gt;{{T1}} × {{Q2}} = {{T2}}&lt;/p&gt;&lt;p&gt;Em seguida, separe a partir da direita tantas casas decimais quantas houver no primeiro fator. Como neste caso são 2, a vírgula é movida 2 posições.&lt;/p&gt;&lt;p style=\"text-align: center\"&gt;{{T2}} → {{A1}}&lt;/p&gt;","seed":{"parameters":[{"name":"Q1","label":null,"min":2.31,"max":4.59,"step":0.02},{"name":"Q2","label":null,"min":2,"max":50,"step":1}],"calculated":[{"name":"T1","function":"{{Q1}}*100","temp":true},{"name":"T2","function":" {{T1}}*{{Q2}}","temp":true},{"name":"A1","label":"{{function}}","function":" Lemonlib.round({{Q1}}*{{Q2}}, 2)"}],"uniques":true},"algorithm":{"name":"calculateOperation","params":{"method":"equivLiteral","keyboard":"INTERMEDIATE"}}}</v>
      </c>
      <c r="AA324" s="11" t="s">
        <v>1628</v>
      </c>
      <c r="AB324" s="14" t="str">
        <f t="shared" si="2"/>
        <v>M4-NyO-32a-A-3</v>
      </c>
      <c r="AC324" s="14" t="str">
        <f t="shared" si="3"/>
        <v>M4-NyO-32a-A-3-BR</v>
      </c>
      <c r="AD324" s="7" t="s">
        <v>261</v>
      </c>
      <c r="AE324" s="7" t="s">
        <v>341</v>
      </c>
      <c r="AF324" s="16" t="s">
        <v>46</v>
      </c>
      <c r="AG324" s="7" t="s">
        <v>47</v>
      </c>
    </row>
    <row r="325" ht="75.0" customHeight="1">
      <c r="A325" s="9" t="s">
        <v>1629</v>
      </c>
      <c r="B325" s="12" t="s">
        <v>1630</v>
      </c>
      <c r="C325" s="9" t="s">
        <v>34</v>
      </c>
      <c r="D325" s="10" t="s">
        <v>35</v>
      </c>
      <c r="E325" s="9"/>
      <c r="F325" s="12" t="s">
        <v>1631</v>
      </c>
      <c r="G325" s="12"/>
      <c r="H325" s="12"/>
      <c r="I325" s="9" t="s">
        <v>37</v>
      </c>
      <c r="J325" s="9" t="s">
        <v>391</v>
      </c>
      <c r="K325" s="12" t="s">
        <v>1632</v>
      </c>
      <c r="L325" s="11" t="s">
        <v>1633</v>
      </c>
      <c r="M325" s="9" t="s">
        <v>41</v>
      </c>
      <c r="N325" s="11" t="s">
        <v>1634</v>
      </c>
      <c r="O325" s="11" t="s">
        <v>1635</v>
      </c>
      <c r="P325" s="23"/>
      <c r="Q325" s="16"/>
      <c r="R325" s="21"/>
      <c r="S325" s="21"/>
      <c r="T325" s="21"/>
      <c r="U325" s="21"/>
      <c r="V325" s="21"/>
      <c r="W325" s="21"/>
      <c r="X325" s="11"/>
      <c r="Y325" s="9" t="s">
        <v>44</v>
      </c>
      <c r="Z325" s="13" t="str">
        <f t="shared" si="1"/>
        <v>{"id":"M4-NyO-33a-I-1-BR","stimulus":"&lt;p&gt;Selecione o resultado desta divisão.&lt;/p&gt;&lt;p style=\"text-align: center\"&gt;{{T1}} : {{Q1}} = ...&lt;/p&gt;","hint":"&lt;p&gt;Quando terminar de dividir a parte inteira, coloque uma vírgula no quociente e continue a divisão.&lt;/p&gt;","feedback":"&lt;p&gt;Quando terminar de dividir a parte inteira, coloque uma vírgula no quociente e continue a divisão.&lt;/p&gt;","seed":{"parameters":[{"name":"Q1","label":null,"min":2,"max":9,"step":1},{"name":"Q2","label":null,"min":1.01,"max":99.99,"step":0.02},{"name":"Q3","label":null,"min":1.01,"max":99.99,"step":0.01},{"name":"Q4","label":null,"min":1.01,"max":99.99,"step":0.01}],"calculated":[{"name":"T1","label":"{{function}}","function":"Lemonlib.round({{Q1}}*{{Q2}}, 2)","temp":true},{"name":"A1","label":"{{function}}","function":"{{Q2}}"},{"name":"A2","label":"{{function}}","function":"{{Q3}}","incorrect":true},{"name":"A3","label":"{{function}}","function":"{{Q4}}","incorrect":true}],"uniques":true},"algorithm":{"name":"trueFalse","template":"Multiple choice – standard","params":{"countCorrect":1,"countIncorrect":2,"showCheckIcon":false,
            "columns": 3
        }
    }
}</v>
      </c>
      <c r="AA325" s="11" t="s">
        <v>1636</v>
      </c>
      <c r="AB325" s="14" t="str">
        <f t="shared" si="2"/>
        <v>M4-NyO-33a-I-1</v>
      </c>
      <c r="AC325" s="14" t="str">
        <f t="shared" si="3"/>
        <v>M4-NyO-33a-I-1-BR</v>
      </c>
      <c r="AD325" s="7" t="s">
        <v>261</v>
      </c>
      <c r="AE325" s="16"/>
      <c r="AF325" s="16" t="s">
        <v>46</v>
      </c>
      <c r="AG325" s="7" t="s">
        <v>47</v>
      </c>
    </row>
    <row r="326" ht="75.0" customHeight="1">
      <c r="A326" s="9" t="s">
        <v>1629</v>
      </c>
      <c r="B326" s="12" t="s">
        <v>1630</v>
      </c>
      <c r="C326" s="9" t="s">
        <v>48</v>
      </c>
      <c r="D326" s="10" t="s">
        <v>35</v>
      </c>
      <c r="E326" s="9"/>
      <c r="F326" s="12" t="s">
        <v>950</v>
      </c>
      <c r="G326" s="12" t="s">
        <v>1637</v>
      </c>
      <c r="H326" s="12"/>
      <c r="I326" s="9" t="s">
        <v>37</v>
      </c>
      <c r="J326" s="9" t="s">
        <v>92</v>
      </c>
      <c r="K326" s="12" t="s">
        <v>1638</v>
      </c>
      <c r="L326" s="11" t="s">
        <v>919</v>
      </c>
      <c r="M326" s="9" t="s">
        <v>41</v>
      </c>
      <c r="N326" s="11" t="s">
        <v>1634</v>
      </c>
      <c r="O326" s="11" t="s">
        <v>1635</v>
      </c>
      <c r="P326" s="23"/>
      <c r="Q326" s="16"/>
      <c r="R326" s="23"/>
      <c r="S326" s="23"/>
      <c r="T326" s="23"/>
      <c r="U326" s="23"/>
      <c r="V326" s="23"/>
      <c r="W326" s="23"/>
      <c r="X326" s="16"/>
      <c r="Y326" s="9" t="s">
        <v>44</v>
      </c>
      <c r="Z326" s="13" t="str">
        <f t="shared" si="1"/>
        <v>{"id":"M4-NyO-33a-E-1-BR","stimulus":"&lt;p&gt;Calcule esta divisão.&lt;/p&gt;","template":"&lt;p style=\"text-align: center\"&gt;{{T1}} : {{Q1}} = {{response}}.&lt;/p&gt;","hint":"&lt;p&gt;Quando terminar de dividir a parte inteira, coloque uma vírgula no quociente e continue a divisão.&lt;/p&gt;","feedback":"&lt;p&gt;Quando terminar de dividir a parte inteira, coloque uma vírgula no quociente e continue a divisão.&lt;/p&gt;","seed":{"parameters":[{"name":"Q1","label":null,"min":2,"max":9,"step":1},{"name":"Q2","label":null,"min":1.01,"max":99.99,"step":0.02}],"calculated":[{"name":"T1","function":"Lemonlib.round({{Q1}}*{{Q2}}, 2)","temp":true},{"name":"A1","label":"{{function}}","function":" {{Q2}}"}],"uniques":true},"algorithm":{"name":"calculateOperation","params":{"method":"equivLiteral","keyboard":"INTERMEDIATE"}}}</v>
      </c>
      <c r="AA326" s="11" t="s">
        <v>1639</v>
      </c>
      <c r="AB326" s="14" t="str">
        <f t="shared" si="2"/>
        <v>M4-NyO-33a-E-1</v>
      </c>
      <c r="AC326" s="14" t="str">
        <f t="shared" si="3"/>
        <v>M4-NyO-33a-E-1-BR</v>
      </c>
      <c r="AD326" s="7" t="s">
        <v>261</v>
      </c>
      <c r="AE326" s="16"/>
      <c r="AF326" s="16" t="s">
        <v>46</v>
      </c>
      <c r="AG326" s="7" t="s">
        <v>47</v>
      </c>
    </row>
    <row r="327" ht="75.0" customHeight="1">
      <c r="A327" s="9" t="s">
        <v>1629</v>
      </c>
      <c r="B327" s="12" t="s">
        <v>1630</v>
      </c>
      <c r="C327" s="9" t="s">
        <v>67</v>
      </c>
      <c r="D327" s="10" t="s">
        <v>35</v>
      </c>
      <c r="E327" s="9"/>
      <c r="F327" s="11" t="s">
        <v>1640</v>
      </c>
      <c r="G327" s="12" t="s">
        <v>1641</v>
      </c>
      <c r="H327" s="12"/>
      <c r="I327" s="9" t="s">
        <v>37</v>
      </c>
      <c r="J327" s="9" t="s">
        <v>92</v>
      </c>
      <c r="K327" s="12" t="s">
        <v>1642</v>
      </c>
      <c r="L327" s="12" t="s">
        <v>1643</v>
      </c>
      <c r="M327" s="9" t="s">
        <v>41</v>
      </c>
      <c r="N327" s="11" t="s">
        <v>1634</v>
      </c>
      <c r="O327" s="11" t="s">
        <v>1644</v>
      </c>
      <c r="P327" s="23"/>
      <c r="Q327" s="16"/>
      <c r="R327" s="23"/>
      <c r="S327" s="23"/>
      <c r="T327" s="23"/>
      <c r="U327" s="23"/>
      <c r="V327" s="23"/>
      <c r="W327" s="23"/>
      <c r="X327" s="24"/>
      <c r="Y327" s="9" t="s">
        <v>44</v>
      </c>
      <c r="Z327" s="13" t="str">
        <f t="shared" si="1"/>
        <v>{"id":"M4-NyO-33a-A-1-BR","stimulus":"&lt;p&gt;Lucas comprou {{Q1}} jogos de videogame por R$ {{T1}}. Se todos os jogos custaram o mesmo preço, quanto custou cada jogo?&lt;/p&gt;","template":"&lt;p&gt;Cada jogo custou {{response}}.&lt;/p&gt;","hint":"&lt;p&gt;Quando terminar de dividir a parte inteira, coloque uma vírgula no quociente e continue a divisão.&lt;/p&gt;","feedback":"&lt;p&gt;Quando terminar de dividir a parte inteira, coloque uma vírgula no quociente e continue a divisão.&lt;/p&gt;&lt;p style=\"text-align: center\"&gt;{{T1}} : {{Q1}} = {{A1}}&lt;/p&gt;","seed":{"parameters":[{"name":"Q1","label":null,"min":2,"max":9,"step":1},{"name":"Q2","label":null,"min":10.05,"max":50.95,"step":0.1}],"calculated":[{"name":"T1","function":"Lemonlib.round({{Q1}}*{{Q2}}, 2)","temp":true},{"name":"A1","label":"{{function}}","function":" {{Q2}}"}],"uniques":true},"algorithm":{"name":"calculateOperation","params":{"method":"equivLiteral","keyboard":"INTERMEDIATE"}}}</v>
      </c>
      <c r="AA327" s="11" t="s">
        <v>1645</v>
      </c>
      <c r="AB327" s="14" t="str">
        <f t="shared" si="2"/>
        <v>M4-NyO-33a-A-1</v>
      </c>
      <c r="AC327" s="14" t="str">
        <f t="shared" si="3"/>
        <v>M4-NyO-33a-A-1-BR</v>
      </c>
      <c r="AD327" s="7" t="s">
        <v>261</v>
      </c>
      <c r="AE327" s="16"/>
      <c r="AF327" s="16" t="s">
        <v>46</v>
      </c>
      <c r="AG327" s="7" t="s">
        <v>47</v>
      </c>
    </row>
    <row r="328" ht="75.0" customHeight="1">
      <c r="A328" s="9" t="s">
        <v>1629</v>
      </c>
      <c r="B328" s="12" t="s">
        <v>1630</v>
      </c>
      <c r="C328" s="9" t="s">
        <v>67</v>
      </c>
      <c r="D328" s="7" t="s">
        <v>35</v>
      </c>
      <c r="E328" s="9"/>
      <c r="F328" s="12" t="s">
        <v>1646</v>
      </c>
      <c r="G328" s="12" t="s">
        <v>1647</v>
      </c>
      <c r="H328" s="12"/>
      <c r="I328" s="9" t="s">
        <v>37</v>
      </c>
      <c r="J328" s="9" t="s">
        <v>92</v>
      </c>
      <c r="K328" s="12" t="s">
        <v>1642</v>
      </c>
      <c r="L328" s="12" t="s">
        <v>1643</v>
      </c>
      <c r="M328" s="9" t="s">
        <v>41</v>
      </c>
      <c r="N328" s="11" t="s">
        <v>1634</v>
      </c>
      <c r="O328" s="11" t="s">
        <v>1644</v>
      </c>
      <c r="P328" s="23"/>
      <c r="Q328" s="16"/>
      <c r="R328" s="23"/>
      <c r="S328" s="23"/>
      <c r="T328" s="23"/>
      <c r="U328" s="23"/>
      <c r="V328" s="23"/>
      <c r="W328" s="23"/>
      <c r="X328" s="24"/>
      <c r="Y328" s="9" t="s">
        <v>44</v>
      </c>
      <c r="Z328" s="13" t="str">
        <f t="shared" si="1"/>
        <v>{"id":"M4-NyO-33a-A-2-BR","stimulus":"&lt;p&gt;Nanda quer vender alguns brinquedos repetidos do irmão dela, pois ele tem {{Q1}} versões do mesmo brinquedo. Sendo assim, ela mediu a massa de todos esses brinquedos e obteve um total de {{T1}} g. Quantas gramas pesa cada brinquedo?&lt;/p&gt;","template":"&lt;p&gt;Cada brinquedo pesa {{response}} g.&lt;/p&gt;","hint":"&lt;p&gt;Quando terminar de dividir a parte inteira, coloque uma vírgula no quociente e continue a divisão.&lt;/p&gt;","feedback":"&lt;p&gt;Quando terminar de dividir a parte inteira, coloque uma vírgula no quociente e continue a divisão.&lt;/p&gt;&lt;p style=\"text-align: center\"&gt;{{T1}} : {{Q1}} = {{A1}}&lt;/p&gt;","seed":{"parameters":[{"name":"Q1","label":null,"min":2,"max":9,"step":1},{"name":"Q2","label":null,"min":10.05,"max":50.95,"step":0.1}],"calculated":[{"name":"T1","function":"Lemonlib.round({{Q1}}*{{Q2}}, 2)","temp":true},{"name":"A1","label":"{{function}}","function":" {{Q2}}"}],"uniques":true},"algorithm":{"name":"calculateOperation","params":{"method":"equivLiteral","keyboard":"INTERMEDIATE"}}}</v>
      </c>
      <c r="AA328" s="11" t="s">
        <v>1648</v>
      </c>
      <c r="AB328" s="14" t="str">
        <f t="shared" si="2"/>
        <v>M4-NyO-33a-A-2</v>
      </c>
      <c r="AC328" s="14" t="str">
        <f t="shared" si="3"/>
        <v>M4-NyO-33a-A-2-BR</v>
      </c>
      <c r="AD328" s="7" t="s">
        <v>261</v>
      </c>
      <c r="AE328" s="7" t="s">
        <v>341</v>
      </c>
      <c r="AF328" s="16" t="s">
        <v>46</v>
      </c>
      <c r="AG328" s="7" t="s">
        <v>47</v>
      </c>
    </row>
    <row r="329" ht="75.0" customHeight="1">
      <c r="A329" s="9" t="s">
        <v>1629</v>
      </c>
      <c r="B329" s="12" t="s">
        <v>1630</v>
      </c>
      <c r="C329" s="9" t="s">
        <v>67</v>
      </c>
      <c r="D329" s="7" t="s">
        <v>35</v>
      </c>
      <c r="E329" s="9"/>
      <c r="F329" s="12" t="s">
        <v>1649</v>
      </c>
      <c r="G329" s="12" t="s">
        <v>1650</v>
      </c>
      <c r="H329" s="12"/>
      <c r="I329" s="9" t="s">
        <v>37</v>
      </c>
      <c r="J329" s="9" t="s">
        <v>92</v>
      </c>
      <c r="K329" s="12" t="s">
        <v>1642</v>
      </c>
      <c r="L329" s="12" t="s">
        <v>1643</v>
      </c>
      <c r="M329" s="9" t="s">
        <v>41</v>
      </c>
      <c r="N329" s="11" t="s">
        <v>1634</v>
      </c>
      <c r="O329" s="11" t="s">
        <v>1644</v>
      </c>
      <c r="P329" s="23"/>
      <c r="Q329" s="16"/>
      <c r="R329" s="23"/>
      <c r="S329" s="23"/>
      <c r="T329" s="23"/>
      <c r="U329" s="23"/>
      <c r="V329" s="23"/>
      <c r="W329" s="23"/>
      <c r="X329" s="24"/>
      <c r="Y329" s="9" t="s">
        <v>44</v>
      </c>
      <c r="Z329" s="13" t="str">
        <f t="shared" si="1"/>
        <v>{"id":"M4-NyO-33a-A-3-BR","stimulus":"&lt;p&gt;Miguel preparou {{T1}} cl de uma batida de morando para comemorar o aniversário da avó dele. Como ele distribuiu a batida igualmente em {{Q1}} copos, quantos centilitros ficou em cada um?&lt;/p&gt;","template":"&lt;p&gt;Cada copo ficou com {{response}} cl.&lt;/p&gt;","hint":"&lt;p&gt;Quando terminar de dividir a parte inteira, coloque uma vírgula no quociente e continue a divisão.&lt;/p&gt;","feedback":"&lt;p&gt;Quando terminar de dividir a parte inteira, coloque uma vírgula no quociente e continue a divisão.&lt;/p&gt;&lt;p style=\"text-align: center\"&gt;{{T1}} : {{Q1}} = {{A1}}&lt;/p&gt;","seed":{"parameters":[{"name":"Q1","label":null,"min":2,"max":9,"step":1},{"name":"Q2","label":null,"min":10.05,"max":50.95,"step":0.1}],"calculated":[{"name":"T1","function":"Lemonlib.round({{Q1}}*{{Q2}}, 2)","temp":true},{"name":"A1","label":"{{function}}","function":" {{Q2}}"}],"uniques":true},"algorithm":{"name":"calculateOperation","params":{"method":"equivLiteral","keyboard":"INTERMEDIATE"}}}</v>
      </c>
      <c r="AA329" s="11" t="s">
        <v>1651</v>
      </c>
      <c r="AB329" s="14" t="str">
        <f t="shared" si="2"/>
        <v>M4-NyO-33a-A-3</v>
      </c>
      <c r="AC329" s="14" t="str">
        <f t="shared" si="3"/>
        <v>M4-NyO-33a-A-3-BR</v>
      </c>
      <c r="AD329" s="7" t="s">
        <v>261</v>
      </c>
      <c r="AE329" s="7" t="s">
        <v>341</v>
      </c>
      <c r="AF329" s="16" t="s">
        <v>46</v>
      </c>
      <c r="AG329" s="7" t="s">
        <v>47</v>
      </c>
    </row>
    <row r="330" ht="75.0" customHeight="1">
      <c r="A330" s="9" t="s">
        <v>1652</v>
      </c>
      <c r="B330" s="12" t="s">
        <v>1653</v>
      </c>
      <c r="C330" s="9" t="s">
        <v>34</v>
      </c>
      <c r="D330" s="7" t="s">
        <v>35</v>
      </c>
      <c r="E330" s="9"/>
      <c r="F330" s="12" t="s">
        <v>1654</v>
      </c>
      <c r="G330" s="12"/>
      <c r="H330" s="12"/>
      <c r="I330" s="9" t="s">
        <v>37</v>
      </c>
      <c r="J330" s="9" t="s">
        <v>391</v>
      </c>
      <c r="K330" s="12" t="s">
        <v>1655</v>
      </c>
      <c r="L330" s="12" t="s">
        <v>1656</v>
      </c>
      <c r="M330" s="9" t="s">
        <v>41</v>
      </c>
      <c r="N330" s="11" t="s">
        <v>1634</v>
      </c>
      <c r="O330" s="11" t="s">
        <v>1635</v>
      </c>
      <c r="P330" s="42"/>
      <c r="Q330" s="16"/>
      <c r="R330" s="23"/>
      <c r="S330" s="23"/>
      <c r="T330" s="23"/>
      <c r="U330" s="23"/>
      <c r="V330" s="23"/>
      <c r="W330" s="23"/>
      <c r="X330" s="24"/>
      <c r="Y330" s="9" t="s">
        <v>44</v>
      </c>
      <c r="Z330" s="13" t="str">
        <f t="shared" si="1"/>
        <v>{"id":"M4-NyO-33b-I-1-BR","stimulus":"&lt;p&gt;Selecione o resultado desta divisão.&lt;/p&gt;&lt;p style=\"text-align: center\"&gt;{{T1}} : {{T2}} = ...&lt;/p&gt;","hint":"&lt;p&gt;Quando terminar de dividir a parte inteira, coloque uma vírgula no quociente e continue a divisão.&lt;/p&gt;","feedback":"&lt;p&gt;Quando terminar de dividir a parte inteira, coloque uma vírgula no quociente e continue a divisão.&lt;/p&gt;","seed":{"parameters":[{"name":"Q1","label":null,"min":1,"max":21,"step":2},{"name":"Q2","label":null,"min":2,"max":9,"step":1},{"name":"Q3","list":[2,4,5]},{"name":"Q4","label":null,"min":2,"max":9,"step":1},{"name":"Q5","label":null,"min":2,"max":9,"step":1}],"calculated":[{"name":"T1","function":"{{Q1}}*{{Q2}}","temp":true},{"name":"T2","function":"{{Q2}}*{{Q3}}","temp":true},{"name":"A1","label":"{{function}}","function":"Lemonlib.round({{Q1}}/{{Q3}}, 2)"},{"name":"A2","label":"{{function}}","function":"Lemonlib.round({{Q1}}/{{Q4}}, 2)","incorrect":true},{"name":"A3","label":"{{function}}","function":"Lemonlib.round({{Q1}}/{{Q5}}, 2)","incorrect":true}],"uniques":true},"algorithm":{"name":"trueFalse","template":"Multiple choice – standard","params":{"countCorrect":1,"countIncorrect":2,"showCheckIcon":false,
            "columns": 3
        }
    }
}</v>
      </c>
      <c r="AA330" s="11" t="s">
        <v>1657</v>
      </c>
      <c r="AB330" s="14" t="str">
        <f t="shared" si="2"/>
        <v>M4-NyO-33b-I-1</v>
      </c>
      <c r="AC330" s="14" t="str">
        <f t="shared" si="3"/>
        <v>M4-NyO-33b-I-1-BR</v>
      </c>
      <c r="AD330" s="7" t="s">
        <v>261</v>
      </c>
      <c r="AE330" s="16"/>
      <c r="AF330" s="16" t="s">
        <v>46</v>
      </c>
      <c r="AG330" s="7" t="s">
        <v>47</v>
      </c>
    </row>
    <row r="331" ht="75.0" customHeight="1">
      <c r="A331" s="9" t="s">
        <v>1652</v>
      </c>
      <c r="B331" s="12" t="s">
        <v>1653</v>
      </c>
      <c r="C331" s="9" t="s">
        <v>48</v>
      </c>
      <c r="D331" s="7" t="s">
        <v>35</v>
      </c>
      <c r="E331" s="9"/>
      <c r="F331" s="12" t="s">
        <v>950</v>
      </c>
      <c r="G331" s="12" t="s">
        <v>1658</v>
      </c>
      <c r="H331" s="12"/>
      <c r="I331" s="9" t="s">
        <v>37</v>
      </c>
      <c r="J331" s="9" t="s">
        <v>92</v>
      </c>
      <c r="K331" s="12" t="s">
        <v>1659</v>
      </c>
      <c r="L331" s="12" t="s">
        <v>1660</v>
      </c>
      <c r="M331" s="9" t="s">
        <v>41</v>
      </c>
      <c r="N331" s="11" t="s">
        <v>1634</v>
      </c>
      <c r="O331" s="11" t="s">
        <v>1635</v>
      </c>
      <c r="P331" s="42"/>
      <c r="Q331" s="16"/>
      <c r="R331" s="23"/>
      <c r="S331" s="23"/>
      <c r="T331" s="23"/>
      <c r="U331" s="23"/>
      <c r="V331" s="23"/>
      <c r="W331" s="23"/>
      <c r="X331" s="24"/>
      <c r="Y331" s="9" t="s">
        <v>44</v>
      </c>
      <c r="Z331" s="13" t="str">
        <f t="shared" si="1"/>
        <v>{"id":"M4-NyO-33b-E-1-BR","stimulus":"&lt;p&gt;Calcule esta divisão.&lt;/p&gt;","template":"&lt;p style=\"text-align: center\"&gt;{{T1}} : {{T2}} = {{response}}&lt;/p&gt;","hint":"&lt;p&gt;Quando terminar de dividir a parte inteira, coloque uma vírgula no quociente e continue a divisão.&lt;/p&gt;","feedback":"&lt;p&gt;Quando terminar de dividir a parte inteira, coloque uma vírgula no quociente e continue a divisão.&lt;/p&gt;","seed":{"parameters":[{"name":"Q1","label":null,"min":1,"max":21,"step":2},{"name":"Q2","label":null,"min":2,"max":9,"step":1},{"name":"Q3","list":[2,4,5]}],"calculated":[{"name":"T1","function":"{{Q1}}*{{Q2}}","temp":true},{"name":"T2","function":"{{Q2}}*{{Q3}}","temp":true},{"name":"A1","label":"{{function}}","function":"Lemonlib.round({{Q1}}/{{Q3}}, 2)"}],"uniques":true},"algorithm":{"name":"calculateOperation","params":{"method":"equivLiteral","keyboard":"INTERMEDIATE"}}}</v>
      </c>
      <c r="AA331" s="11" t="s">
        <v>1661</v>
      </c>
      <c r="AB331" s="14" t="str">
        <f t="shared" si="2"/>
        <v>M4-NyO-33b-E-1</v>
      </c>
      <c r="AC331" s="14" t="str">
        <f t="shared" si="3"/>
        <v>M4-NyO-33b-E-1-BR</v>
      </c>
      <c r="AD331" s="7" t="s">
        <v>261</v>
      </c>
      <c r="AE331" s="16"/>
      <c r="AF331" s="16" t="s">
        <v>46</v>
      </c>
      <c r="AG331" s="7" t="s">
        <v>47</v>
      </c>
    </row>
    <row r="332" ht="75.0" customHeight="1">
      <c r="A332" s="9" t="s">
        <v>1652</v>
      </c>
      <c r="B332" s="12" t="s">
        <v>1653</v>
      </c>
      <c r="C332" s="9" t="s">
        <v>67</v>
      </c>
      <c r="D332" s="7" t="s">
        <v>35</v>
      </c>
      <c r="E332" s="9"/>
      <c r="F332" s="11" t="s">
        <v>1662</v>
      </c>
      <c r="G332" s="11" t="s">
        <v>1663</v>
      </c>
      <c r="H332" s="12"/>
      <c r="I332" s="9" t="s">
        <v>37</v>
      </c>
      <c r="J332" s="9" t="s">
        <v>92</v>
      </c>
      <c r="K332" s="12" t="s">
        <v>1659</v>
      </c>
      <c r="L332" s="12" t="s">
        <v>1660</v>
      </c>
      <c r="M332" s="9" t="s">
        <v>41</v>
      </c>
      <c r="N332" s="11" t="s">
        <v>1634</v>
      </c>
      <c r="O332" s="21" t="s">
        <v>1664</v>
      </c>
      <c r="P332" s="23"/>
      <c r="Q332" s="16"/>
      <c r="R332" s="23"/>
      <c r="S332" s="23"/>
      <c r="T332" s="23"/>
      <c r="U332" s="23"/>
      <c r="V332" s="23"/>
      <c r="W332" s="23"/>
      <c r="X332" s="16"/>
      <c r="Y332" s="9" t="s">
        <v>44</v>
      </c>
      <c r="Z332" s="13" t="str">
        <f t="shared" si="1"/>
        <v>{"id":"M4-NyO-33b-A-1-BR","stimulus":"&lt;p&gt;Na escola de Túlio foram usados {{T1}} l de tinta acrílica para pintar {{T2}} murais. Como todos os murais são do mesmo tamanho e receberam a mesma quantidade de tinta, quantos litros foram usados em cada um?&lt;/p&gt;","template":"&lt;p&gt;Foram usados {{response}} l em cada mural.&lt;/p&gt;","hint":"&lt;p&gt;Quando terminar de dividir a parte inteira, coloque uma vírgula no quociente e continue a divisão.&lt;/p&gt;","feedback":"&lt;p&gt;Quando terminar de dividir a parte inteira, coloque uma vírgula no quociente e continue a divisão.&lt;/p&gt;&lt;p style=\"text-align: center\"&gt;{{T1}} : {{T2}} = {{A1}}&lt;/p&gt;","seed":{"parameters":[{"name":"Q1","label":null,"min":1,"max":21,"step":2},{"name":"Q2","label":null,"min":2,"max":9,"step":1},{"name":"Q3","list":[2,4,5]}],"calculated":[{"name":"T1","function":"{{Q1}}*{{Q2}}","temp":true},{"name":"T2","function":"{{Q2}}*{{Q3}}","temp":true},{"name":"A1","label":"{{function}}","function":"Lemonlib.round({{Q1}}/{{Q3}}, 2)"}],"uniques":true},"algorithm":{"name":"calculateOperation","params":{"method":"equivLiteral","keyboard":"INTERMEDIATE"}}}</v>
      </c>
      <c r="AA332" s="11" t="s">
        <v>1665</v>
      </c>
      <c r="AB332" s="14" t="str">
        <f t="shared" si="2"/>
        <v>M4-NyO-33b-A-1</v>
      </c>
      <c r="AC332" s="14" t="str">
        <f t="shared" si="3"/>
        <v>M4-NyO-33b-A-1-BR</v>
      </c>
      <c r="AD332" s="7" t="s">
        <v>261</v>
      </c>
      <c r="AE332" s="7" t="s">
        <v>341</v>
      </c>
      <c r="AF332" s="16" t="s">
        <v>46</v>
      </c>
      <c r="AG332" s="7" t="s">
        <v>47</v>
      </c>
    </row>
    <row r="333" ht="75.0" customHeight="1">
      <c r="A333" s="9" t="s">
        <v>1652</v>
      </c>
      <c r="B333" s="12" t="s">
        <v>1653</v>
      </c>
      <c r="C333" s="9" t="s">
        <v>67</v>
      </c>
      <c r="D333" s="7" t="s">
        <v>35</v>
      </c>
      <c r="E333" s="9"/>
      <c r="F333" s="12" t="s">
        <v>1666</v>
      </c>
      <c r="G333" s="12" t="s">
        <v>1667</v>
      </c>
      <c r="H333" s="12"/>
      <c r="I333" s="9" t="s">
        <v>37</v>
      </c>
      <c r="J333" s="9" t="s">
        <v>92</v>
      </c>
      <c r="K333" s="12" t="s">
        <v>1659</v>
      </c>
      <c r="L333" s="12" t="s">
        <v>1660</v>
      </c>
      <c r="M333" s="9" t="s">
        <v>41</v>
      </c>
      <c r="N333" s="11" t="s">
        <v>1634</v>
      </c>
      <c r="O333" s="21" t="s">
        <v>1664</v>
      </c>
      <c r="P333" s="23"/>
      <c r="Q333" s="16"/>
      <c r="R333" s="23"/>
      <c r="S333" s="23"/>
      <c r="T333" s="23"/>
      <c r="U333" s="23"/>
      <c r="V333" s="23"/>
      <c r="W333" s="23"/>
      <c r="X333" s="16"/>
      <c r="Y333" s="9" t="s">
        <v>44</v>
      </c>
      <c r="Z333" s="13" t="str">
        <f t="shared" si="1"/>
        <v>{"id":"M4-NyO-33b-A-2-BR","stimulus":"&lt;p&gt;Em um concurso de rádio, Alberto e seu pai obtiveram {{T1}} pontos após responderem {{T2}} perguntas. Quantos pontos eles ganharam em cada questão?&lt;/p&gt;","template":"&lt;p&gt;Eles conseguiram {{response}} pontos por pergunta.&lt;/p&gt;","hint":"&lt;p&gt;Quando terminar de dividir a parte inteira, coloque uma vírgula no quociente e continue a divisão.&lt;/p&gt;","feedback":"&lt;p&gt;Quando terminar de dividir a parte inteira, coloque uma vírgula no quociente e continue a divisão.&lt;/p&gt;&lt;p style=\"text-align: center\"&gt;{{T1}} : {{T2}} = {{A1}}&lt;/p&gt;","seed":{"parameters":[{"name":"Q1","label":null,"min":1,"max":21,"step":2},{"name":"Q2","label":null,"min":2,"max":9,"step":1},{"name":"Q3","list":[2,4,5]}],"calculated":[{"name":"T1","function":"{{Q1}}*{{Q2}}","temp":true},{"name":"T2","function":"{{Q2}}*{{Q3}}","temp":true},{"name":"A1","label":"{{function}}","function":"Lemonlib.round({{Q1}}/{{Q3}}, 2)"}],"uniques":true},"algorithm":{"name":"calculateOperation","params":{"method":"equivLiteral","keyboard":"INTERMEDIATE"}}}</v>
      </c>
      <c r="AA333" s="11" t="s">
        <v>1668</v>
      </c>
      <c r="AB333" s="14" t="str">
        <f t="shared" si="2"/>
        <v>M4-NyO-33b-A-2</v>
      </c>
      <c r="AC333" s="14" t="str">
        <f t="shared" si="3"/>
        <v>M4-NyO-33b-A-2-BR</v>
      </c>
      <c r="AD333" s="7" t="s">
        <v>261</v>
      </c>
      <c r="AE333" s="7" t="s">
        <v>341</v>
      </c>
      <c r="AF333" s="16" t="s">
        <v>46</v>
      </c>
      <c r="AG333" s="7" t="s">
        <v>47</v>
      </c>
    </row>
    <row r="334" ht="75.0" customHeight="1">
      <c r="A334" s="9" t="s">
        <v>1652</v>
      </c>
      <c r="B334" s="12" t="s">
        <v>1653</v>
      </c>
      <c r="C334" s="9" t="s">
        <v>67</v>
      </c>
      <c r="D334" s="7" t="s">
        <v>35</v>
      </c>
      <c r="E334" s="9"/>
      <c r="F334" s="11" t="s">
        <v>1669</v>
      </c>
      <c r="G334" s="12" t="s">
        <v>1670</v>
      </c>
      <c r="H334" s="12"/>
      <c r="I334" s="9" t="s">
        <v>37</v>
      </c>
      <c r="J334" s="9" t="s">
        <v>92</v>
      </c>
      <c r="K334" s="12" t="s">
        <v>1659</v>
      </c>
      <c r="L334" s="12" t="s">
        <v>1660</v>
      </c>
      <c r="M334" s="9" t="s">
        <v>41</v>
      </c>
      <c r="N334" s="11" t="s">
        <v>1634</v>
      </c>
      <c r="O334" s="21" t="s">
        <v>1664</v>
      </c>
      <c r="P334" s="23"/>
      <c r="Q334" s="16"/>
      <c r="R334" s="23"/>
      <c r="S334" s="23"/>
      <c r="T334" s="23"/>
      <c r="U334" s="23"/>
      <c r="V334" s="23"/>
      <c r="W334" s="23"/>
      <c r="X334" s="16"/>
      <c r="Y334" s="9" t="s">
        <v>44</v>
      </c>
      <c r="Z334" s="13" t="str">
        <f t="shared" si="1"/>
        <v>{"id":"M4-NyO-33b-A-3-BR","stimulus":"&lt;p&gt;Uma comedoria de um cinema recebeu um pacote pesando {{T1}} hg e contendo {{T2}} sacos de pipoca. Quantos hectogramas cada saco pesa?&lt;/p&gt;","template":"&lt;p&gt;Cada saco pesa {{response}} hg.&lt;/p&gt;","hint":"&lt;p&gt;Ao terminar de dividir a parte inteira, coloque uma vírgula no quociente e continue dividindo.&lt;/p&gt;","feedback":"&lt;p&gt;Quando terminar de dividir a parte inteira, coloque uma vírgula no quociente e continue dividindo.&lt;/p&gt;&lt;p style=\"text-align: center\"&gt;{{T1}} : {{T2}} = {{A1}}&lt;/p&gt;","seed":{"parameters":[{"name":"Q1","label":null,"min":1,"max":21,"step":2},{"name":"Q2","label":null,"min":2,"max":9,"step":1},{"name":"Q3","list":[2,4,5]}],"calculated":[{"name":"T1","function":"{{Q1}}*{{Q2}}","temp":true},{"name":"T2","function":"{{Q2}}*{{Q3}}","temp":true},{"name":"A1","label":"{{function}}","function":"Lemonlib.round({{Q1}}/{{Q3}}, 2)"}],"uniques":true},"algorithm":{"name":"calculateOperation","params":{"method":"equivLiteral","keyboard":"INTERMEDIATE"}}}</v>
      </c>
      <c r="AA334" s="11" t="s">
        <v>1671</v>
      </c>
      <c r="AB334" s="14" t="str">
        <f t="shared" si="2"/>
        <v>M4-NyO-33b-A-3</v>
      </c>
      <c r="AC334" s="14" t="str">
        <f t="shared" si="3"/>
        <v>M4-NyO-33b-A-3-BR</v>
      </c>
      <c r="AD334" s="7" t="s">
        <v>261</v>
      </c>
      <c r="AE334" s="7" t="s">
        <v>341</v>
      </c>
      <c r="AF334" s="16" t="s">
        <v>46</v>
      </c>
      <c r="AG334" s="7" t="s">
        <v>47</v>
      </c>
    </row>
    <row r="335" ht="75.0" customHeight="1">
      <c r="A335" s="9" t="s">
        <v>1672</v>
      </c>
      <c r="B335" s="12" t="s">
        <v>1673</v>
      </c>
      <c r="C335" s="9" t="s">
        <v>34</v>
      </c>
      <c r="D335" s="10" t="s">
        <v>35</v>
      </c>
      <c r="E335" s="9"/>
      <c r="F335" s="12" t="s">
        <v>1674</v>
      </c>
      <c r="G335" s="12"/>
      <c r="H335" s="24"/>
      <c r="I335" s="9" t="s">
        <v>37</v>
      </c>
      <c r="J335" s="9" t="s">
        <v>391</v>
      </c>
      <c r="K335" s="12" t="s">
        <v>1675</v>
      </c>
      <c r="L335" s="11" t="s">
        <v>1676</v>
      </c>
      <c r="M335" s="9" t="s">
        <v>41</v>
      </c>
      <c r="N335" s="12" t="s">
        <v>1677</v>
      </c>
      <c r="O335" s="12" t="s">
        <v>1678</v>
      </c>
      <c r="P335" s="23"/>
      <c r="Q335" s="16"/>
      <c r="R335" s="23"/>
      <c r="S335" s="23"/>
      <c r="T335" s="23"/>
      <c r="U335" s="23"/>
      <c r="V335" s="23"/>
      <c r="W335" s="23"/>
      <c r="X335" s="24"/>
      <c r="Y335" s="9" t="s">
        <v>44</v>
      </c>
      <c r="Z335" s="13" t="str">
        <f t="shared" si="1"/>
        <v>{"id":"M4-NyO-33c-I-1-BR","stimulus":"&lt;p&gt;Selecione a divisão que é equivalente à seguinte:&lt;/p&gt;&lt;p style=\"text-align: center\"&gt;{{T1}} : {{Q3}}&lt;/p&gt;","hint":"&lt;p&gt;Para obter uma divisão equivalente, multiplique ou divida o dividendo e o divisor pelo mesmo número.&lt;/p&gt;","feedback":"&lt;p&gt;Para obter uma divisão equivalente, pode-se multiplicar ou dividir o dividendo e o divisor pelo mesmo número.&lt;/p&gt;&lt;p&gt;O resultado das duas divisões é o mesmo.&lt;/p&gt;&lt;p style=\"text-align: center\"&gt;{{T1}} : {{Q3}} = {{T7}}&lt;/p&gt;&lt;p&gt;{{T3}} : {{T6}} = {{T7}}&lt;/p&gt;","seed":{"parameters":[{"name":"Q1","label":null,"min":1,"max":9,"step":1},{"name":"Q2","label":null,"min":1,"max":99,"step":1},{"name":"Q3","label":null,"min":2,"max":9,"step":1}],"calculated":[{"name":"T1","label":"{{function}}","function":"Lemonlib.round({{Q1}}+{{Q2}}/100, 2)","temp":true},{"name":"T2","label":"{{function}}","function":"Lemonlib.round({{Q1}}*10+{{Q2}}/10, 1)","temp":true},{"name":"T3","label":"{{function}}","function":"{{Q1}}*100+{{Q2}}","temp":true},{"name":"T4","label":"{{function}}","function":"{{Q1}}*1000+{{Q2}}*10","temp":true},{"name":"T5","label":"{{function}}","function":"{{Q3}}*10","temp":true},{"name":"T6","label":"{{function}}","function":"{{Q3}}*100","temp":true},{"name":"T7","label":"{{function}}","function":"Lemonlib.round({{T1}}/{{Q2}}, 2)","temp":true},{"name":"A1","label":"{{T3}} : {{T6}}"},{"name":"A2","label":"{{T2}} : {{T6}}","incorrect":true},{"name":"A3","label":"{{T3}} : {{T5}}","incorrect":true},{"name":"A4","label":"{{T4}} : {{T5}}","incorrect":true},{"name":"A5","label":"{{T4}} : {{T6}}","incorrect":true}],"uniques":true},"algorithm":{"name":"trueFalse","template":"Multiple choice – standard","params":{"countCorrect":1,"countIncorrect":2,"showCheckIcon":false,
            "columns": 3
        }
    }
}</v>
      </c>
      <c r="AA335" s="11" t="s">
        <v>1679</v>
      </c>
      <c r="AB335" s="14" t="str">
        <f t="shared" si="2"/>
        <v>M4-NyO-33c-I-1</v>
      </c>
      <c r="AC335" s="14" t="str">
        <f t="shared" si="3"/>
        <v>M4-NyO-33c-I-1-BR</v>
      </c>
      <c r="AD335" s="7" t="s">
        <v>261</v>
      </c>
      <c r="AE335" s="16"/>
      <c r="AF335" s="16" t="s">
        <v>46</v>
      </c>
      <c r="AG335" s="7" t="s">
        <v>47</v>
      </c>
    </row>
    <row r="336" ht="75.0" customHeight="1">
      <c r="A336" s="9" t="s">
        <v>1672</v>
      </c>
      <c r="B336" s="12" t="s">
        <v>1673</v>
      </c>
      <c r="C336" s="9" t="s">
        <v>48</v>
      </c>
      <c r="D336" s="10" t="s">
        <v>35</v>
      </c>
      <c r="E336" s="9"/>
      <c r="F336" s="12" t="s">
        <v>1680</v>
      </c>
      <c r="G336" s="12" t="s">
        <v>1681</v>
      </c>
      <c r="H336" s="24"/>
      <c r="I336" s="9" t="s">
        <v>37</v>
      </c>
      <c r="J336" s="9" t="s">
        <v>92</v>
      </c>
      <c r="K336" s="12" t="s">
        <v>1675</v>
      </c>
      <c r="L336" s="12" t="s">
        <v>1682</v>
      </c>
      <c r="M336" s="9" t="s">
        <v>41</v>
      </c>
      <c r="N336" s="12" t="s">
        <v>1677</v>
      </c>
      <c r="O336" s="12" t="s">
        <v>1683</v>
      </c>
      <c r="P336" s="23"/>
      <c r="Q336" s="16"/>
      <c r="R336" s="23"/>
      <c r="S336" s="23"/>
      <c r="T336" s="23"/>
      <c r="U336" s="23"/>
      <c r="V336" s="23"/>
      <c r="W336" s="23"/>
      <c r="X336" s="24"/>
      <c r="Y336" s="9" t="s">
        <v>44</v>
      </c>
      <c r="Z336" s="13" t="str">
        <f t="shared" si="1"/>
        <v>{"id":"M4-NyO-33c-E-1-BR","stimulus":"&lt;p&gt;Complete a seguinte divisão para que fique equivalente a esta:&lt;/p&gt;&lt;p style=\"text-align: center\"&gt;{{T1}} : {{Q3}}&lt;/p&gt;","template":"&lt;p&gt;{{T2}} : {{response}}&lt;/p&gt;","hint":"&lt;p&gt;Para obter uma divisão equivalente, multiplique ou divida o dividendo e o divisor pelo mesmo número.&lt;/p&gt;","feedback":"&lt;p&gt;Para obter uma divisão equivalente, multiplique ou divida o dividendo e o divisor pelo mesmo número.&lt;/p&gt;&lt;p&gt;O resultado das duas divisões será o mesmo.&lt;/p&gt;&lt;p style=\"text-align: center\"&gt;{{T1}} : {{Q3}} = {{T3}}&lt;/p&gt;&lt;p&gt;{{T2}} : {{A1}} = {{T3}}&lt;/p&gt;","seed":{"parameters":[{"name":"Q1","label":null,"min":1,"max":9,"step":1},{"name":"Q2","label":null,"min":1,"max":99,"step":1},{"name":"Q3","label":null,"min":2,"max":9,"step":1}],"calculated":[{"name":"T1","label":"{{function}}","function":"Lemonlib.round({{Q1}}+{{Q2}}/100, 2)","temp":true},{"name":"T2","label":"{{function}}","function":"{{Q1}}*100+{{Q2}}","temp":true},{"name":"T3","label":"{{function}}","function":"Lemonlib.round({{T1}}/{{Q3}}, 3)","temp":true},{"name":"A1","label":"{{function}}","function":"{{Q3}}*100"}],"uniques":true},"algorithm":{"name":"calculateOperation","params":{"method":"equivLiteral","keyboard":"INTERMEDIATE"}}}</v>
      </c>
      <c r="AA336" s="11" t="s">
        <v>1684</v>
      </c>
      <c r="AB336" s="14" t="str">
        <f t="shared" si="2"/>
        <v>M4-NyO-33c-E-1</v>
      </c>
      <c r="AC336" s="14" t="str">
        <f t="shared" si="3"/>
        <v>M4-NyO-33c-E-1-BR</v>
      </c>
      <c r="AD336" s="7" t="s">
        <v>261</v>
      </c>
      <c r="AE336" s="16"/>
      <c r="AF336" s="16" t="s">
        <v>46</v>
      </c>
      <c r="AG336" s="7" t="s">
        <v>47</v>
      </c>
    </row>
    <row r="337" ht="75.0" customHeight="1">
      <c r="A337" s="9" t="s">
        <v>1672</v>
      </c>
      <c r="B337" s="12" t="s">
        <v>1673</v>
      </c>
      <c r="C337" s="7" t="s">
        <v>48</v>
      </c>
      <c r="D337" s="10" t="s">
        <v>35</v>
      </c>
      <c r="E337" s="9"/>
      <c r="F337" s="12" t="s">
        <v>1680</v>
      </c>
      <c r="G337" s="12" t="s">
        <v>1685</v>
      </c>
      <c r="H337" s="12"/>
      <c r="I337" s="9" t="s">
        <v>37</v>
      </c>
      <c r="J337" s="9" t="s">
        <v>92</v>
      </c>
      <c r="K337" s="12" t="s">
        <v>1675</v>
      </c>
      <c r="L337" s="12" t="s">
        <v>1686</v>
      </c>
      <c r="M337" s="9" t="s">
        <v>41</v>
      </c>
      <c r="N337" s="12" t="s">
        <v>1677</v>
      </c>
      <c r="O337" s="12" t="s">
        <v>1687</v>
      </c>
      <c r="P337" s="23"/>
      <c r="Q337" s="16"/>
      <c r="R337" s="23"/>
      <c r="S337" s="23"/>
      <c r="T337" s="23"/>
      <c r="U337" s="23"/>
      <c r="V337" s="23"/>
      <c r="W337" s="23"/>
      <c r="X337" s="16"/>
      <c r="Y337" s="9" t="s">
        <v>44</v>
      </c>
      <c r="Z337" s="13" t="str">
        <f t="shared" si="1"/>
        <v>{"id":"M4-NyO-33c-E-2-BR","stimulus":"&lt;p&gt;Complete a seguinte divisão para que fique equivalente a esta:&lt;/p&gt;&lt;p style=\"text-align: center\"&gt;{{T1}} : {{Q3}}&lt;/p&gt;","template":"&lt;p style=\"text-align: center\"&gt;{{response}} : {{T2}}&lt;/p&gt;","hint":"&lt;p&gt;Para obter uma divisão equivalente, multiplique ou divida o dividendo e o divisor pelo mesmo número.&lt;/p&gt;","feedback":"&lt;p&gt;Para obter uma divisão equivalente, multiplique ou divida o dividendo e o divisor pelo mesmo número.&lt;/p&gt;&lt;p&gt;O resultado das duas divisões será o mesmo.&lt;/p&gt;&lt;p style=\"text-align: center\"&gt;{{T1}} : {{Q3}} = {{T3}}&lt;/p&gt;&lt;p&gt;{{T2}} : {{A1}} = {{T3}}&lt;/p&gt;","seed":{"parameters":[{"name":"Q1","label":null,"min":1,"max":9,"step":1},{"name":"Q2","label":null,"min":1,"max":99,"step":1},{"name":"Q3","label":null,"min":2,"max":9,"step":1}],"calculated":[{"name":"T1","label":"{{function}}","function":"Lemonlib.round({{Q1}}+{{Q2}}/100, 2)","temp":true},{"name":"T2","label":"{{function}}","function":"{{Q3}}*100","temp":true},{"name":"T3","label":"{{function}}","function":"Lemonlib.round({{T1}}/{{Q3}}, 2)","temp":true},{"name":"A1","label":"{{function}}","function":"{{Q1}}*100+{{Q2}}"}],"uniques":true},"algorithm":{"name":"calculateOperation","params":{"method":"equivLiteral","keyboard":"INTERMEDIATE"}}}</v>
      </c>
      <c r="AA337" s="11" t="s">
        <v>1688</v>
      </c>
      <c r="AB337" s="14" t="str">
        <f t="shared" si="2"/>
        <v>M4-NyO-33c-E-2</v>
      </c>
      <c r="AC337" s="14" t="str">
        <f t="shared" si="3"/>
        <v>M4-NyO-33c-E-2-BR</v>
      </c>
      <c r="AD337" s="7" t="s">
        <v>261</v>
      </c>
      <c r="AE337" s="16"/>
      <c r="AF337" s="16" t="s">
        <v>46</v>
      </c>
      <c r="AG337" s="7" t="s">
        <v>47</v>
      </c>
    </row>
    <row r="338" ht="75.0" customHeight="1">
      <c r="A338" s="9" t="s">
        <v>1689</v>
      </c>
      <c r="B338" s="12" t="s">
        <v>1690</v>
      </c>
      <c r="C338" s="9" t="s">
        <v>34</v>
      </c>
      <c r="D338" s="10" t="s">
        <v>35</v>
      </c>
      <c r="E338" s="9"/>
      <c r="F338" s="12" t="s">
        <v>1691</v>
      </c>
      <c r="G338" s="12" t="s">
        <v>1692</v>
      </c>
      <c r="H338" s="12"/>
      <c r="I338" s="9" t="s">
        <v>37</v>
      </c>
      <c r="J338" s="9" t="s">
        <v>944</v>
      </c>
      <c r="K338" s="11" t="s">
        <v>1693</v>
      </c>
      <c r="L338" s="12" t="s">
        <v>1694</v>
      </c>
      <c r="M338" s="9" t="s">
        <v>41</v>
      </c>
      <c r="N338" s="11" t="s">
        <v>1695</v>
      </c>
      <c r="O338" s="11" t="s">
        <v>1696</v>
      </c>
      <c r="P338" s="24"/>
      <c r="Q338" s="16"/>
      <c r="R338" s="23"/>
      <c r="S338" s="23"/>
      <c r="T338" s="23"/>
      <c r="U338" s="23"/>
      <c r="V338" s="23"/>
      <c r="W338" s="23"/>
      <c r="X338" s="16"/>
      <c r="Y338" s="9" t="s">
        <v>44</v>
      </c>
      <c r="Z338" s="13" t="str">
        <f t="shared" si="1"/>
        <v>{"id":"M4-NyO-33d-I-1-BR","stimulus":"&lt;p&gt;Selecione o resultado desta divisão.&lt;/p&gt;","template":"&lt;p style=\"text-align: center\"&gt;{{T1}} : {{T2}} = {{response}}&lt;/p&gt;","hint":"&lt;p&gt;Para resolver uma divisão com decimais no divisor, resolva uma divisão equivalente sem decimais. Neste caso:&lt;/p&gt;&lt;p style=\"text-align: center\"&gt;{{T3}} : {{T4}}&lt;/p&gt;","feedback":"&lt;p&gt;Para resolver uma divisão com decimais no divisor, resolva uma divisão equivalente sem decimais. Neste caso:&lt;/p&gt;&lt;p style=\"text-align: center\"&gt;{{T3}} : {{T4}} = {{A1}}&lt;/p&gt;","seed":{"parameters":[{"name":"Q1","list":["1","2","3","4","5"]},{"name":"Q2","list":["1","2","3","4","5"]},{"name":"Q3","list":["2","4","8"]},{"name":"Q4","list":["3","5","7","9"]},{"name":"Q5","list":["3","5","7","9"]}],"calculated":[{"name":"T1","function":"Lemonlib.round(({{Q1}}+0.5)*({{Q2}}+{{Q3}}/10), 2)","temp":true},{"name":"T2","function":"{{Q1}}+0.5","temp":true},{"name":"T3","function":"Lemonlib.round(({{Q1}}+0.5)*({{Q2}}+{{Q3}}/10)*10, 1)","temp":true},{"name":"T4","function":"({{Q1}}+0.5)*10","temp":true},{"name":"A1","label":"{{function}}","function":"{{Q2}}+{{Q3}}/10"},{"name":"A2","label":"{{function}}","function":"{{Q2}}+{{Q4}}/10","incorrect":true},{"name":"A3","label":"{{function}}","function":"{{Q2}}+{{Q5}}/10","incorrect":true}],"uniques":true},"algorithm":{"name":"groupResponses","template":"Cloze with drop down"}}</v>
      </c>
      <c r="AA338" s="11" t="s">
        <v>1697</v>
      </c>
      <c r="AB338" s="14" t="str">
        <f t="shared" si="2"/>
        <v>M4-NyO-33d-I-1</v>
      </c>
      <c r="AC338" s="14" t="str">
        <f t="shared" si="3"/>
        <v>M4-NyO-33d-I-1-BR</v>
      </c>
      <c r="AD338" s="7" t="s">
        <v>261</v>
      </c>
      <c r="AE338" s="7"/>
      <c r="AF338" s="16" t="s">
        <v>46</v>
      </c>
      <c r="AG338" s="7" t="s">
        <v>47</v>
      </c>
    </row>
    <row r="339" ht="75.0" customHeight="1">
      <c r="A339" s="9" t="s">
        <v>1689</v>
      </c>
      <c r="B339" s="12" t="s">
        <v>1690</v>
      </c>
      <c r="C339" s="9" t="s">
        <v>48</v>
      </c>
      <c r="D339" s="10" t="s">
        <v>35</v>
      </c>
      <c r="E339" s="9"/>
      <c r="F339" s="12" t="s">
        <v>950</v>
      </c>
      <c r="G339" s="12" t="s">
        <v>1658</v>
      </c>
      <c r="H339" s="24"/>
      <c r="I339" s="9" t="s">
        <v>37</v>
      </c>
      <c r="J339" s="9" t="s">
        <v>92</v>
      </c>
      <c r="K339" s="12" t="s">
        <v>1698</v>
      </c>
      <c r="L339" s="12" t="s">
        <v>1699</v>
      </c>
      <c r="M339" s="9" t="s">
        <v>41</v>
      </c>
      <c r="N339" s="11" t="s">
        <v>1695</v>
      </c>
      <c r="O339" s="11" t="s">
        <v>1696</v>
      </c>
      <c r="P339" s="24"/>
      <c r="Q339" s="16"/>
      <c r="R339" s="23"/>
      <c r="S339" s="23"/>
      <c r="T339" s="23"/>
      <c r="U339" s="23"/>
      <c r="V339" s="23"/>
      <c r="W339" s="23"/>
      <c r="X339" s="16"/>
      <c r="Y339" s="9" t="s">
        <v>44</v>
      </c>
      <c r="Z339" s="13" t="str">
        <f t="shared" si="1"/>
        <v>{"id":"M4-NyO-33d-E-1-BR","stimulus":"&lt;p&gt;Calcule esta divisão.&lt;/p&gt;","template":"&lt;p style=\"text-align: center\"&gt;{{T1}} : {{T2}} = {{response}}&lt;/p&gt;","hint":"&lt;p&gt;Para resolver uma divisão com decimais no divisor, resolva uma divisão equivalente sem decimais. Neste caso:&lt;/p&gt;&lt;p style=\"text-align: center\"&gt;{{T3}} : {{T4}}&lt;/p&gt;","feedback":"&lt;p&gt;Para resolver uma divisão com decimais no divisor, resolva uma divisão equivalente sem decimais. Neste caso:&lt;/p&gt;&lt;p style=\"text-align: center\"&gt;{{T3}} : {{T4}} = {{A1}}&lt;/p&gt;","seed":{"parameters":[{"name":"Q1","list":["1","2","3","4","5"]},{"name":"Q2","list":["1","2","3","4","5"]},{"name":"Q3","list":["2","4","8"]}],"calculated":[{"name":"T1","function":"Lemonlib.round(({{Q1}}+0.5)*({{Q2}}+{{Q3}}/10), 2)","temp":true},{"name":"T2","function":"{{Q1}}+0.5","temp":true},{"name":"T3","function":"Lemonlib.round(({{Q1}}+0.5)*({{Q2}}+{{Q3}}/10)*10, 1)","temp":true},{"name":"T4","function":"({{Q1}}+0.5)*10","temp":true},{"name":"A1","label":"{{function}}","function":"{{Q2}}+{{Q3}}/10"}],"uniques":true},"algorithm":{"name":"calculateOperation","params":{"method":"equivLiteral","keyboard":"INTERMEDIATE"}}}</v>
      </c>
      <c r="AA339" s="11" t="s">
        <v>1700</v>
      </c>
      <c r="AB339" s="14" t="str">
        <f t="shared" si="2"/>
        <v>M4-NyO-33d-E-1</v>
      </c>
      <c r="AC339" s="14" t="str">
        <f t="shared" si="3"/>
        <v>M4-NyO-33d-E-1-BR</v>
      </c>
      <c r="AD339" s="7" t="s">
        <v>261</v>
      </c>
      <c r="AE339" s="7"/>
      <c r="AF339" s="16" t="s">
        <v>46</v>
      </c>
      <c r="AG339" s="7" t="s">
        <v>47</v>
      </c>
    </row>
    <row r="340" ht="75.0" customHeight="1">
      <c r="A340" s="9" t="s">
        <v>1689</v>
      </c>
      <c r="B340" s="12" t="s">
        <v>1690</v>
      </c>
      <c r="C340" s="9" t="s">
        <v>67</v>
      </c>
      <c r="D340" s="7" t="s">
        <v>35</v>
      </c>
      <c r="E340" s="9"/>
      <c r="F340" s="11" t="s">
        <v>1701</v>
      </c>
      <c r="G340" s="12" t="s">
        <v>1702</v>
      </c>
      <c r="H340" s="24"/>
      <c r="I340" s="9" t="s">
        <v>37</v>
      </c>
      <c r="J340" s="9" t="s">
        <v>92</v>
      </c>
      <c r="K340" s="12" t="s">
        <v>1698</v>
      </c>
      <c r="L340" s="12" t="s">
        <v>1699</v>
      </c>
      <c r="M340" s="9" t="s">
        <v>41</v>
      </c>
      <c r="N340" s="24" t="s">
        <v>1703</v>
      </c>
      <c r="O340" s="24" t="s">
        <v>1704</v>
      </c>
      <c r="P340" s="24"/>
      <c r="Q340" s="16"/>
      <c r="R340" s="23"/>
      <c r="S340" s="23"/>
      <c r="T340" s="23"/>
      <c r="U340" s="23"/>
      <c r="V340" s="23"/>
      <c r="W340" s="23"/>
      <c r="X340" s="16"/>
      <c r="Y340" s="9" t="s">
        <v>44</v>
      </c>
      <c r="Z340" s="13" t="str">
        <f t="shared" si="1"/>
        <v>{"id":"M4-NyO-33d-A-1-BR","stimulus":"&lt;p&gt;Kaike tem {{T1}} dl de molho que ele quer dividir igualmente em tigelas com capacidade de {{T2}} dl. Quantas tigelas ele poderá encher?&lt;/p&gt;","template":"&lt;p&gt;Ele poderá encher {{response}} tigelas.&lt;/p&gt;","hint":"&lt;p&gt;Para resolver uma divisão com decimais no divisor, resolva uma divisão equivalente sem decimais. Neste caso:&lt;/p&gt;&lt;p style=\"text-align: center\"&gt;{{T3}} : {{T4}}&lt;/p&gt;","feedback":"&lt;p&gt;Para resolver uma divisão com decimais no divisor, resolva uma divisão equivalente sem decimais. Neste caso:&lt;/p&gt;&lt;p style=\"text-align: center\"&gt;{{T3}} : {{T4}} = {{A1}}&lt;/p&gt;","seed":{"parameters":[{"name":"Q1","list":["1","2","3","4","5"]},{"name":"Q2","list":["1","2","3","4","5"]},{"name":"Q3","list":["2","4","8"]}],"calculated":[{"name":"T1","function":"Lemonlib.round(({{Q1}}+0.5)*({{Q2}}+{{Q3}}/10), 2)","temp":true},{"name":"T2","function":"{{Q1}}+0.5","temp":true},{"name":"T3","function":"Lemonlib.round(({{Q1}}+0.5)*({{Q2}}+{{Q3}}/10)*10, 1)","temp":true},{"name":"T4","function":"({{Q1}}+0.5)*10","temp":true},{"name":"A1","label":"{{function}}","function":"{{Q2}}+{{Q3}}/10"}],"uniques":true},"algorithm":{"name":"calculateOperation","params":{"method":"equivLiteral","keyboard":"INTERMEDIATE"}}}</v>
      </c>
      <c r="AA340" s="11" t="s">
        <v>1705</v>
      </c>
      <c r="AB340" s="14" t="str">
        <f t="shared" si="2"/>
        <v>M4-NyO-33d-A-1</v>
      </c>
      <c r="AC340" s="14" t="str">
        <f t="shared" si="3"/>
        <v>M4-NyO-33d-A-1-BR</v>
      </c>
      <c r="AD340" s="7" t="s">
        <v>261</v>
      </c>
      <c r="AE340" s="7" t="s">
        <v>341</v>
      </c>
      <c r="AF340" s="16" t="s">
        <v>46</v>
      </c>
      <c r="AG340" s="7" t="s">
        <v>47</v>
      </c>
    </row>
    <row r="341" ht="75.0" customHeight="1">
      <c r="A341" s="9" t="s">
        <v>1689</v>
      </c>
      <c r="B341" s="12" t="s">
        <v>1690</v>
      </c>
      <c r="C341" s="9" t="s">
        <v>67</v>
      </c>
      <c r="D341" s="7" t="s">
        <v>35</v>
      </c>
      <c r="E341" s="9"/>
      <c r="F341" s="21" t="s">
        <v>1706</v>
      </c>
      <c r="G341" s="12" t="s">
        <v>1707</v>
      </c>
      <c r="H341" s="24"/>
      <c r="I341" s="9" t="s">
        <v>37</v>
      </c>
      <c r="J341" s="9" t="s">
        <v>92</v>
      </c>
      <c r="K341" s="12" t="s">
        <v>1698</v>
      </c>
      <c r="L341" s="12" t="s">
        <v>1699</v>
      </c>
      <c r="M341" s="9" t="s">
        <v>41</v>
      </c>
      <c r="N341" s="24" t="s">
        <v>1703</v>
      </c>
      <c r="O341" s="24" t="s">
        <v>1704</v>
      </c>
      <c r="P341" s="12"/>
      <c r="Q341" s="16"/>
      <c r="R341" s="23"/>
      <c r="S341" s="23"/>
      <c r="T341" s="23"/>
      <c r="U341" s="23"/>
      <c r="V341" s="23"/>
      <c r="W341" s="23"/>
      <c r="X341" s="16"/>
      <c r="Y341" s="9" t="s">
        <v>44</v>
      </c>
      <c r="Z341" s="13" t="str">
        <f t="shared" si="1"/>
        <v>{"id":"M4-NyO-33d-A-2-BR","stimulus":"&lt;p&gt;Uma ONG arrecadou {{T1}} kg de alimentos para doar a diferentes associações. Se cada associação recebeu {{T2}} kg, quantas associações foram ajudadas?&lt;/p&gt;","template":"&lt;p style=\"text-align: center\"&gt;{{response}} associações receberam as doações de alimentos.&lt;/p&gt;","hint":"&lt;p&gt;Para resolver uma divisão com decimais no divisor, resolva uma divisão equivalente sem decimais. Neste caso:&lt;/p&gt;&lt;p style=\"text-align: center\"&gt;{{T3}} : {{T4}}&lt;/p&gt;","feedback":"&lt;p&gt;Para resolver uma divisão com decimais no divisor, resolva uma divisão equivalente sem decimais. Neste caso:&lt;/p&gt;&lt;p style=\"text-align: center\"&gt;{{T3}} : {{T4}} = {{A1}}&lt;/p&gt;","seed":{"parameters":[{"name":"Q1","list":["1","2","3","4","5"]},{"name":"Q2","list":["1","2","3","4","5"]},{"name":"Q3","list":["2","4","8"]}],"calculated":[{"name":"T1","function":"Lemonlib.round(({{Q1}}+0.5)*({{Q2}}+{{Q3}}/10), 2)","temp":true},{"name":"T2","function":"{{Q1}}+0.5","temp":true},{"name":"T3","function":"Lemonlib.round(({{Q1}}+0.5)*({{Q2}}+{{Q3}}/10)*10, 1)","temp":true},{"name":"T4","function":"({{Q1}}+0.5)*10","temp":true},{"name":"A1","label":"{{function}}","function":"{{Q2}}+{{Q3}}/10"}],"uniques":true},"algorithm":{"name":"calculateOperation","params":{"method":"equivLiteral","keyboard":"INTERMEDIATE"}}}</v>
      </c>
      <c r="AA341" s="11" t="s">
        <v>1708</v>
      </c>
      <c r="AB341" s="14" t="str">
        <f t="shared" si="2"/>
        <v>M4-NyO-33d-A-2</v>
      </c>
      <c r="AC341" s="14" t="str">
        <f t="shared" si="3"/>
        <v>M4-NyO-33d-A-2-BR</v>
      </c>
      <c r="AD341" s="7" t="s">
        <v>261</v>
      </c>
      <c r="AE341" s="7" t="s">
        <v>341</v>
      </c>
      <c r="AF341" s="16" t="s">
        <v>46</v>
      </c>
      <c r="AG341" s="7" t="s">
        <v>47</v>
      </c>
    </row>
    <row r="342" ht="75.0" customHeight="1">
      <c r="A342" s="9" t="s">
        <v>1689</v>
      </c>
      <c r="B342" s="12" t="s">
        <v>1690</v>
      </c>
      <c r="C342" s="9" t="s">
        <v>67</v>
      </c>
      <c r="D342" s="7" t="s">
        <v>35</v>
      </c>
      <c r="E342" s="9"/>
      <c r="F342" s="12" t="s">
        <v>1709</v>
      </c>
      <c r="G342" s="12" t="s">
        <v>1710</v>
      </c>
      <c r="H342" s="24"/>
      <c r="I342" s="9" t="s">
        <v>37</v>
      </c>
      <c r="J342" s="9" t="s">
        <v>92</v>
      </c>
      <c r="K342" s="12" t="s">
        <v>1711</v>
      </c>
      <c r="L342" s="12" t="s">
        <v>1699</v>
      </c>
      <c r="M342" s="9" t="s">
        <v>41</v>
      </c>
      <c r="N342" s="24" t="s">
        <v>1703</v>
      </c>
      <c r="O342" s="24" t="s">
        <v>1704</v>
      </c>
      <c r="P342" s="24"/>
      <c r="Q342" s="16"/>
      <c r="R342" s="23"/>
      <c r="S342" s="23"/>
      <c r="T342" s="23"/>
      <c r="U342" s="23"/>
      <c r="V342" s="23"/>
      <c r="W342" s="23"/>
      <c r="X342" s="24"/>
      <c r="Y342" s="9" t="s">
        <v>44</v>
      </c>
      <c r="Z342" s="13" t="str">
        <f t="shared" si="1"/>
        <v>{"id":"M4-NyO-33d-A-3-BR","stimulus":"&lt;p&gt;Todos os dias, Danilo corre {{T1}} km em {{T2}} horas. Quantos quilômetros ele corre em uma hora?&lt;/p&gt;","template":"&lt;p&gt;Ele percorre {{response}} km em uma hora.&lt;/p&gt;","hint":"&lt;p&gt;Para resolver uma divisão com decimais no divisor, resolva uma divisão equivalente sem decimais. Neste caso:&lt;/p&gt;&lt;p style=\"text-align: center\"&gt;{{T3}} : {{T4}}&lt;/p&gt;","feedback":"&lt;p&gt;Para resolver uma divisão com decimais no divisor, resolva uma divisão equivalente sem decimais. Neste caso:&lt;/p&gt;&lt;p style=\"text-align: center\"&gt;{{T3}} : {{T4}} = {{A1}}&lt;/p&gt;","seed":{"parameters":[{"name":"Q1","list":["1","2","3"]},{"name":"Q2","list":["1","2","3","4","5"]},{"name":"Q3","list":["2","4","8"]}],"calculated":[{"name":"T1","function":"Lemonlib.round(({{Q1}}+0.5)*({{Q2}}+{{Q3}}/10), 2)","temp":true},{"name":"T2","function":"{{Q1}}+0.5","temp":true},{"name":"T3","function":"Lemonlib.round(({{Q1}}+0.5)*({{Q2}}+{{Q3}}/10)*10, 1)","temp":true},{"name":"T4","function":"({{Q1}}+0.5)*10","temp":true},{"name":"A1","label":"{{function}}","function":"{{Q2}}+{{Q3}}/10"}],"uniques":true},"algorithm":{"name":"calculateOperation","params":{"method":"equivLiteral","keyboard":"INTERMEDIATE"}}}</v>
      </c>
      <c r="AA342" s="11" t="s">
        <v>1712</v>
      </c>
      <c r="AB342" s="14" t="str">
        <f t="shared" si="2"/>
        <v>M4-NyO-33d-A-3</v>
      </c>
      <c r="AC342" s="14" t="str">
        <f t="shared" si="3"/>
        <v>M4-NyO-33d-A-3-BR</v>
      </c>
      <c r="AD342" s="7" t="s">
        <v>261</v>
      </c>
      <c r="AE342" s="7" t="s">
        <v>341</v>
      </c>
      <c r="AF342" s="16" t="s">
        <v>46</v>
      </c>
      <c r="AG342" s="7" t="s">
        <v>47</v>
      </c>
    </row>
    <row r="343" ht="75.0" customHeight="1">
      <c r="A343" s="9" t="s">
        <v>1713</v>
      </c>
      <c r="B343" s="12" t="s">
        <v>1714</v>
      </c>
      <c r="C343" s="9" t="s">
        <v>34</v>
      </c>
      <c r="D343" s="7" t="s">
        <v>35</v>
      </c>
      <c r="E343" s="9"/>
      <c r="F343" s="12" t="s">
        <v>1715</v>
      </c>
      <c r="G343" s="12" t="s">
        <v>1658</v>
      </c>
      <c r="H343" s="24"/>
      <c r="I343" s="9" t="s">
        <v>37</v>
      </c>
      <c r="J343" s="9" t="s">
        <v>591</v>
      </c>
      <c r="K343" s="12" t="s">
        <v>1716</v>
      </c>
      <c r="L343" s="12" t="s">
        <v>1717</v>
      </c>
      <c r="M343" s="9" t="s">
        <v>41</v>
      </c>
      <c r="N343" s="11" t="s">
        <v>1718</v>
      </c>
      <c r="O343" s="11" t="s">
        <v>1718</v>
      </c>
      <c r="P343" s="23"/>
      <c r="Q343" s="16"/>
      <c r="R343" s="21"/>
      <c r="S343" s="21"/>
      <c r="T343" s="21"/>
      <c r="U343" s="21"/>
      <c r="V343" s="22"/>
      <c r="W343" s="22"/>
      <c r="X343" s="24"/>
      <c r="Y343" s="9" t="s">
        <v>44</v>
      </c>
      <c r="Z343" s="13" t="str">
        <f t="shared" si="1"/>
        <v>{"id":"M4-NyO-33e-I-1-BR","stimulus":"&lt;p&gt;Arraste o resultado correto desta divisão.&lt;/p&gt;","template":"&lt;p style=\"text-align: center\"&gt;{{T1}} : {{T2}} = {{response}}&lt;/p&gt;","hint":"&lt;p&gt;Quando terminar de dividir a parte inteira, adicione uma vírgula ao quociente e continue a divisão.&lt;/p&gt;","feedback":"&lt;p&gt;Quando terminar de dividir a parte inteira, adicione uma vírgula ao quociente e continue a divisão.&lt;/p&gt;","seed":{"parameters":[{"name":"Q1","label":null,"min":10,"max":99,"step":1},{"name":"Q2","label":null,"min":10,"max":99,"step":1},{"name":"Q3","label":null,"min":10,"max":99,"step":1},{"name":"Q4","label":null,"min":10,"max":99,"step":1}],"calculated":[{"name":"T1","label":"{{function}}","function":"Lemonlib.round({{Q1}}*{{Q2}}/100, 2)","temp":true},{"name":"T2","label":"{{function}}","function":"{{Q1}}/10","temp":true},{"name":"A1","label":"{{function}}","function":"{{Q2}}/10"},{"name":"A2","label":"{{function}}","function":"{{Q3}}/10","incorrect":true},{"name":"A3","label":"{{function}}","function":"{{Q4}}/10","incorrect":true}],"uniques":true},"algorithm":{"name":"calculateOperation","template":"Cloze with drag &amp; drop","params":{"keyboard":"INTERMEDIATE"}}}</v>
      </c>
      <c r="AA343" s="11" t="s">
        <v>1719</v>
      </c>
      <c r="AB343" s="14" t="str">
        <f t="shared" si="2"/>
        <v>M4-NyO-33e-I-1</v>
      </c>
      <c r="AC343" s="14" t="str">
        <f t="shared" si="3"/>
        <v>M4-NyO-33e-I-1-BR</v>
      </c>
      <c r="AD343" s="7" t="s">
        <v>261</v>
      </c>
      <c r="AE343" s="16"/>
      <c r="AF343" s="16" t="s">
        <v>46</v>
      </c>
      <c r="AG343" s="7" t="s">
        <v>47</v>
      </c>
    </row>
    <row r="344" ht="75.0" customHeight="1">
      <c r="A344" s="9" t="s">
        <v>1713</v>
      </c>
      <c r="B344" s="12" t="s">
        <v>1714</v>
      </c>
      <c r="C344" s="9" t="s">
        <v>48</v>
      </c>
      <c r="D344" s="7" t="s">
        <v>35</v>
      </c>
      <c r="E344" s="9"/>
      <c r="F344" s="12" t="s">
        <v>950</v>
      </c>
      <c r="G344" s="12" t="s">
        <v>1658</v>
      </c>
      <c r="H344" s="24"/>
      <c r="I344" s="9" t="s">
        <v>37</v>
      </c>
      <c r="J344" s="9" t="s">
        <v>92</v>
      </c>
      <c r="K344" s="11" t="s">
        <v>1720</v>
      </c>
      <c r="L344" s="11" t="s">
        <v>1721</v>
      </c>
      <c r="M344" s="9" t="s">
        <v>41</v>
      </c>
      <c r="N344" s="11" t="s">
        <v>1718</v>
      </c>
      <c r="O344" s="11" t="s">
        <v>1718</v>
      </c>
      <c r="P344" s="23"/>
      <c r="Q344" s="16"/>
      <c r="R344" s="21"/>
      <c r="S344" s="21"/>
      <c r="T344" s="22"/>
      <c r="U344" s="21"/>
      <c r="V344" s="21"/>
      <c r="W344" s="21"/>
      <c r="X344" s="24"/>
      <c r="Y344" s="9" t="s">
        <v>44</v>
      </c>
      <c r="Z344" s="13" t="str">
        <f t="shared" si="1"/>
        <v>{"id":"M4-NyO-33e-E-1-BR","stimulus":"&lt;p&gt;Calcule esta divisão.&lt;/p&gt;","template":"&lt;p style=\"text-align: center\"&gt;{{T1}} : {{T2}} = {{response}}&lt;/p&gt;","hint":"&lt;p&gt;Quando terminar de dividir a parte inteira, adicione uma vírgula ao quociente e continue a divisão.&lt;/p&gt;","feedback":"&lt;p&gt;Quando terminar de dividir a parte inteira, adicione uma vírgula ao quociente e continue a divisão.&lt;/p&gt;","seed":{"parameters":[{"name":"Q1","label":null,"min":10,"max":99,"step":1},{"name":"Q2","label":null,"min":10,"max":99,"step":1}],"calculated":[{"name":"T1","label":"{{function}}","function":"Lemonlib.round({{Q1}}*{{Q2}}/100, 2)","temp":true},{"name":"T2","label":"{{function}}","function":"{{Q1}}/10","temp":true},{"name":"A1","label":"{{function}}","function":"{{Q2}}/10"}],"uniques":true},"algorithm":{"name":"calculateOperation","params":{"method":"equivLiteral","keyboard":"INTERMEDIATE"}}}</v>
      </c>
      <c r="AA344" s="11" t="s">
        <v>1722</v>
      </c>
      <c r="AB344" s="14" t="str">
        <f t="shared" si="2"/>
        <v>M4-NyO-33e-E-1</v>
      </c>
      <c r="AC344" s="14" t="str">
        <f t="shared" si="3"/>
        <v>M4-NyO-33e-E-1-BR</v>
      </c>
      <c r="AD344" s="7" t="s">
        <v>261</v>
      </c>
      <c r="AE344" s="16"/>
      <c r="AF344" s="16" t="s">
        <v>46</v>
      </c>
      <c r="AG344" s="7" t="s">
        <v>47</v>
      </c>
    </row>
    <row r="345" ht="75.0" customHeight="1">
      <c r="A345" s="9" t="s">
        <v>1713</v>
      </c>
      <c r="B345" s="12" t="s">
        <v>1714</v>
      </c>
      <c r="C345" s="9" t="s">
        <v>67</v>
      </c>
      <c r="D345" s="10" t="s">
        <v>35</v>
      </c>
      <c r="E345" s="9"/>
      <c r="F345" s="12" t="s">
        <v>1723</v>
      </c>
      <c r="G345" s="12" t="s">
        <v>1724</v>
      </c>
      <c r="H345" s="24"/>
      <c r="I345" s="9" t="s">
        <v>37</v>
      </c>
      <c r="J345" s="9" t="s">
        <v>92</v>
      </c>
      <c r="K345" s="12" t="s">
        <v>1725</v>
      </c>
      <c r="L345" s="12" t="s">
        <v>1726</v>
      </c>
      <c r="M345" s="7" t="s">
        <v>41</v>
      </c>
      <c r="N345" s="29" t="s">
        <v>1727</v>
      </c>
      <c r="O345" s="12" t="s">
        <v>1728</v>
      </c>
      <c r="P345" s="23"/>
      <c r="Q345" s="16"/>
      <c r="R345" s="23"/>
      <c r="S345" s="23"/>
      <c r="T345" s="23"/>
      <c r="U345" s="23"/>
      <c r="V345" s="23"/>
      <c r="W345" s="23"/>
      <c r="X345" s="16"/>
      <c r="Y345" s="9" t="s">
        <v>44</v>
      </c>
      <c r="Z345" s="13" t="str">
        <f t="shared" si="1"/>
        <v>{"id":"M4-NyO-33e-A-1-BR","stimulus":"&lt;p&gt;O drone de Érica leva {{T1}} s para subir a uma altura de {{T2}} m acima do solo. Quanto tempo ele levará para voar a uma altura de um metro?&lt;/p&gt;","template":"&lt;p&gt;O avião leva {{response}} s para subir um metro.&lt;/p&gt;","hint":"&lt;p&gt;Quando terminar de dividir a parte inteira, adicione uma vírgula ao quociente e continue a divisão.&lt;/p&gt;","feedback":"&lt;p&gt;Quando terminar de dividir a parte inteira, adicione uma vírgula ao quociente e continue a divisão.&lt;/p&gt;&lt;p style=\"text-align: center\"&gt;{{T1}} : {{T2}} = {{A1}}&lt;/p&gt;","seed":{"parameters":[{"name":"Q1","label":null,"min":3,"max":21,"step":2},{"name":"Q2","label":null,"min":201,"max":499,"step":2}],"calculated":[{"name":"T1","label":"{{function}}","function":"Lemonlib.round({{Q1}}*{{Q2}}/100, 2)","temp":true},{"name":"T2","label":"{{function}}","function":"{{Q1}}/10","temp":true},{"name":"A1","label":"{{function}}","function":"{{Q2}}/10"}],"uniques":true},"algorithm":{"name":"calculateOperation","params":{"method":"equivSymbolic","keyboard":"INTERMEDIATE"}}}</v>
      </c>
      <c r="AA345" s="11" t="s">
        <v>1729</v>
      </c>
      <c r="AB345" s="14" t="str">
        <f t="shared" si="2"/>
        <v>M4-NyO-33e-A-1</v>
      </c>
      <c r="AC345" s="14" t="str">
        <f t="shared" si="3"/>
        <v>M4-NyO-33e-A-1-BR</v>
      </c>
      <c r="AD345" s="7" t="s">
        <v>261</v>
      </c>
      <c r="AE345" s="7" t="s">
        <v>341</v>
      </c>
      <c r="AF345" s="16" t="s">
        <v>46</v>
      </c>
      <c r="AG345" s="7" t="s">
        <v>47</v>
      </c>
    </row>
    <row r="346" ht="75.0" customHeight="1">
      <c r="A346" s="9" t="s">
        <v>1713</v>
      </c>
      <c r="B346" s="12" t="s">
        <v>1714</v>
      </c>
      <c r="C346" s="9" t="s">
        <v>67</v>
      </c>
      <c r="D346" s="10" t="s">
        <v>35</v>
      </c>
      <c r="E346" s="9"/>
      <c r="F346" s="11" t="s">
        <v>1730</v>
      </c>
      <c r="G346" s="12" t="s">
        <v>1731</v>
      </c>
      <c r="H346" s="12"/>
      <c r="I346" s="9" t="s">
        <v>37</v>
      </c>
      <c r="J346" s="9" t="s">
        <v>92</v>
      </c>
      <c r="K346" s="12" t="s">
        <v>1732</v>
      </c>
      <c r="L346" s="11" t="s">
        <v>1733</v>
      </c>
      <c r="M346" s="9" t="s">
        <v>41</v>
      </c>
      <c r="N346" s="11" t="s">
        <v>1718</v>
      </c>
      <c r="O346" s="11" t="s">
        <v>1728</v>
      </c>
      <c r="P346" s="23"/>
      <c r="Q346" s="16"/>
      <c r="R346" s="23"/>
      <c r="S346" s="23"/>
      <c r="T346" s="23"/>
      <c r="U346" s="23"/>
      <c r="V346" s="23"/>
      <c r="W346" s="23"/>
      <c r="X346" s="16"/>
      <c r="Y346" s="9" t="s">
        <v>44</v>
      </c>
      <c r="Z346" s="13" t="str">
        <f t="shared" si="1"/>
        <v>{"id":"M4-NyO-33e-A-2-BR","stimulus":"&lt;p&gt;No aniversário de Jorge, os pais dele compraram {{T2}} kg de doces, que custaram um total de R$ {{T1}}. Quanto custa um quilo desses doces?&lt;/p&gt;","template":"&lt;p&gt;1 kg de doces custa {{response}}.&lt;/p&gt;","hint":"&lt;p&gt;Quando terminar de dividir a parte inteira, adicione uma vírgula ao quociente e continue a divisão.&lt;/p&gt;","feedback":"&lt;p&gt;Quando terminar de dividir a parte inteira, adicione uma vírgula ao quociente e continue a divisão.&lt;/p&gt;&lt;p style=\"text-align: center\"&gt;{{T1}} : {{T2}} = {{A1}}&lt;/p&gt;","seed":{"parameters":[{"name":"Q1","label":null,"min":1,"max":21,"step":2},{"name":"Q2","label":null,"min":201,"max":499,"step":2}],"calculated":[{"name":"T1","label":"{{function}}","function":"Lemonlib.round({{Q1}}*{{Q2}}/100, 2)","temp":true},{"name":"T2","label":"{{function}}","function":"{{Q1}}/10","temp":true},{"name":"A1","label":"{{function}}","function":"{{Q2}}/10"}],"uniques":true},"algorithm":{"name":"calculateOperation","params":{"method":"equivSymbolic","keyboard":"INTERMEDIATE"}}}</v>
      </c>
      <c r="AA346" s="11" t="s">
        <v>1734</v>
      </c>
      <c r="AB346" s="14" t="str">
        <f t="shared" si="2"/>
        <v>M4-NyO-33e-A-2</v>
      </c>
      <c r="AC346" s="14" t="str">
        <f t="shared" si="3"/>
        <v>M4-NyO-33e-A-2-BR</v>
      </c>
      <c r="AD346" s="7" t="s">
        <v>261</v>
      </c>
      <c r="AE346" s="16"/>
      <c r="AF346" s="16" t="s">
        <v>46</v>
      </c>
      <c r="AG346" s="7" t="s">
        <v>47</v>
      </c>
    </row>
    <row r="347" ht="75.0" customHeight="1">
      <c r="A347" s="9" t="s">
        <v>1713</v>
      </c>
      <c r="B347" s="12" t="s">
        <v>1714</v>
      </c>
      <c r="C347" s="9" t="s">
        <v>67</v>
      </c>
      <c r="D347" s="10" t="s">
        <v>35</v>
      </c>
      <c r="E347" s="9"/>
      <c r="F347" s="11" t="s">
        <v>1735</v>
      </c>
      <c r="G347" s="11" t="s">
        <v>1736</v>
      </c>
      <c r="H347" s="12"/>
      <c r="I347" s="9" t="s">
        <v>37</v>
      </c>
      <c r="J347" s="9" t="s">
        <v>92</v>
      </c>
      <c r="K347" s="12" t="s">
        <v>1725</v>
      </c>
      <c r="L347" s="11" t="s">
        <v>1733</v>
      </c>
      <c r="M347" s="7" t="s">
        <v>41</v>
      </c>
      <c r="N347" s="29" t="s">
        <v>1718</v>
      </c>
      <c r="O347" s="24" t="s">
        <v>1728</v>
      </c>
      <c r="P347" s="23"/>
      <c r="Q347" s="16"/>
      <c r="R347" s="23"/>
      <c r="S347" s="23"/>
      <c r="T347" s="23"/>
      <c r="U347" s="23"/>
      <c r="V347" s="23"/>
      <c r="W347" s="23"/>
      <c r="X347" s="16"/>
      <c r="Y347" s="9" t="s">
        <v>44</v>
      </c>
      <c r="Z347" s="13" t="str">
        <f t="shared" si="1"/>
        <v>{"id":"M4-NyO-33e-A-3-BR","stimulus":"&lt;p&gt;Uma fábrica produz {{T1}} l de leite a cada {{T2}} horas. Quantos litros de leite são produzidos por hora?&lt;/p&gt;","template":"&lt;p&gt;A fábrica produz {{response}} l de leite a cada hora.&lt;/p&gt;","hint":"&lt;p&gt;Quando terminar de dividir a parte inteira, adicione uma vírgula ao quociente e continue a divisão.&lt;/p&gt;","feedback":"&lt;p&gt;Quando terminar de dividir a parte inteira, adicione uma vírgula ao quociente e continue a divisão.&lt;/p&gt;&lt;p style=\"text-align: center\"&gt;{{T1}} : {{T2}} = {{A1}}&lt;/p&gt;","seed":{"parameters":[{"name":"Q1","label":null,"min":3,"max":21,"step":2},{"name":"Q2","label":null,"min":201,"max":499,"step":2}],"calculated":[{"name":"T1","label":"{{function}}","function":"Lemonlib.round({{Q1}}*{{Q2}}/100, 2)","temp":true},{"name":"T2","label":"{{function}}","function":"{{Q1}}/10","temp":true},{"name":"A1","label":"{{function}}","function":"{{Q2}}/10"}],"uniques":true},"algorithm":{"name":"calculateOperation","params":{"method":"equivSymbolic","keyboard":"INTERMEDIATE"}}}</v>
      </c>
      <c r="AA347" s="11" t="s">
        <v>1737</v>
      </c>
      <c r="AB347" s="14" t="str">
        <f t="shared" si="2"/>
        <v>M4-NyO-33e-A-3</v>
      </c>
      <c r="AC347" s="14" t="str">
        <f t="shared" si="3"/>
        <v>M4-NyO-33e-A-3-BR</v>
      </c>
      <c r="AD347" s="7" t="s">
        <v>261</v>
      </c>
      <c r="AE347" s="7" t="s">
        <v>341</v>
      </c>
      <c r="AF347" s="16" t="s">
        <v>46</v>
      </c>
      <c r="AG347" s="7" t="s">
        <v>47</v>
      </c>
    </row>
    <row r="348" ht="75.0" customHeight="1">
      <c r="A348" s="9" t="s">
        <v>1738</v>
      </c>
      <c r="B348" s="12" t="s">
        <v>1739</v>
      </c>
      <c r="C348" s="9" t="s">
        <v>34</v>
      </c>
      <c r="D348" s="10" t="s">
        <v>35</v>
      </c>
      <c r="E348" s="9"/>
      <c r="F348" s="12" t="s">
        <v>1740</v>
      </c>
      <c r="G348" s="12"/>
      <c r="H348" s="24"/>
      <c r="I348" s="9" t="s">
        <v>1289</v>
      </c>
      <c r="J348" s="9" t="s">
        <v>391</v>
      </c>
      <c r="K348" s="12" t="s">
        <v>1741</v>
      </c>
      <c r="L348" s="12" t="s">
        <v>1742</v>
      </c>
      <c r="M348" s="9" t="s">
        <v>41</v>
      </c>
      <c r="N348" s="12" t="s">
        <v>1743</v>
      </c>
      <c r="O348" s="12" t="s">
        <v>1744</v>
      </c>
      <c r="P348" s="21"/>
      <c r="Q348" s="16"/>
      <c r="R348" s="23"/>
      <c r="S348" s="23"/>
      <c r="T348" s="23"/>
      <c r="U348" s="23"/>
      <c r="V348" s="23"/>
      <c r="W348" s="23"/>
      <c r="X348" s="24"/>
      <c r="Y348" s="9" t="s">
        <v>44</v>
      </c>
      <c r="Z348" s="13" t="str">
        <f t="shared" si="1"/>
        <v>{
    "id": "M4-NyO-38a-I-1-BR",
    "stimulus": "&lt;p&gt;Ernesto tem essas camisas e calças no armário. Quantas combinações diferentes de camisa e calça ele pode usar?&lt;/p&gt;&lt;div style=\"display:flex; justify-content:center;\"&gt;&lt;img src=\"https://blueberry-assets.oneclick.es/M4_NyO_38a_1.svg\" width=\"600\"&gt;&lt;/img&gt;&lt;/div&gt;",
    "hint": "&lt;p&gt;Conte todas as combinações possíveis: camisa amarela com calça azul, camisa amarela com calça marrom...&lt;/p&gt;",
    "feedback": "&lt;p&gt;Todas as combinações são:&lt;/p&gt;&lt;ul&gt;&lt;li&gt;Camisa amarela com calça azul.&lt;/li&gt;&lt;li&gt;Camisa amarela com calça marrom.&lt;/li&gt;&lt;li&gt;Camisa branca com calça azul.&lt;/li&gt;&lt;li&gt;Camisa branca com calça marrom.&lt;/li&gt;&lt;li&gt;Camisa verde com calça azul.&lt;/li&gt;&lt;li&gt;Camisa verde com calça marrom.&lt;/li&gt;&lt;/ul&gt;",
    "seed": {
        "parameters": [
            {
                "name": "Q1",
                "label": null,
                "list": [
                    3,
                    4,
                    5,
                    7,
                    8
                ]
            },
            {
                "name": "Q2",
                "label": null,
                "list": [
                    3,
                    4,
                    5,
                    7,
                    8
                ]
            }
        ],
        "calculated": [
            {
                "name": "A1",
                "label": "{{function}}",
                "function": "6"
            },
            {
                "name": "A2",
                "label": "{{function}}",
                "function": "{{Q1}}",
                "incorrect": true
            },
            {
                "name": "A3",
                "label": "{{function}}",
                "function": "{{Q2}}",
                "incorrect": true
            }
        ],
        "uniques": true
    },
    "algorithm": {
        "name": "trueFalse",
        "template": "Multiple choice – standard",
        "params": {
            "countCorrect": 1,
            "countIncorrect": 2,
            "showCheckIcon": false,
            "columns": 3
        }
    }
}</v>
      </c>
      <c r="AA348" s="12" t="s">
        <v>1745</v>
      </c>
      <c r="AB348" s="14" t="str">
        <f t="shared" si="2"/>
        <v>M4-NyO-38a-I-1</v>
      </c>
      <c r="AC348" s="14" t="str">
        <f t="shared" si="3"/>
        <v>M4-NyO-38a-I-1-BR</v>
      </c>
      <c r="AD348" s="16"/>
      <c r="AE348" s="16"/>
      <c r="AF348" s="16" t="s">
        <v>46</v>
      </c>
      <c r="AG348" s="16"/>
    </row>
    <row r="349" ht="75.0" customHeight="1">
      <c r="A349" s="9" t="s">
        <v>1738</v>
      </c>
      <c r="B349" s="12" t="s">
        <v>1739</v>
      </c>
      <c r="C349" s="7" t="s">
        <v>34</v>
      </c>
      <c r="D349" s="10" t="s">
        <v>35</v>
      </c>
      <c r="E349" s="9"/>
      <c r="F349" s="11" t="s">
        <v>1746</v>
      </c>
      <c r="G349" s="12"/>
      <c r="H349" s="24"/>
      <c r="I349" s="9" t="s">
        <v>1289</v>
      </c>
      <c r="J349" s="9" t="s">
        <v>391</v>
      </c>
      <c r="K349" s="12" t="s">
        <v>1747</v>
      </c>
      <c r="L349" s="12" t="s">
        <v>1748</v>
      </c>
      <c r="M349" s="9" t="s">
        <v>41</v>
      </c>
      <c r="N349" s="12" t="s">
        <v>1743</v>
      </c>
      <c r="O349" s="12" t="s">
        <v>1749</v>
      </c>
      <c r="P349" s="23"/>
      <c r="Q349" s="16"/>
      <c r="R349" s="23"/>
      <c r="S349" s="23"/>
      <c r="T349" s="23"/>
      <c r="U349" s="23"/>
      <c r="V349" s="23"/>
      <c r="W349" s="23"/>
      <c r="X349" s="16"/>
      <c r="Y349" s="9" t="s">
        <v>44</v>
      </c>
      <c r="Z349" s="13" t="str">
        <f t="shared" si="1"/>
        <v>{
    "id": "M4-NyO-38a-I-2-BR",
    "stimulus": "&lt;p&gt;Ernesto tem essas camisas e calças no armário. Quantas combinações diferentes de camisa e calça ele pode usar?&lt;/p&gt;&lt;div style=\"display:flex; justify-content:center;\"&gt;&lt;img src=\"https://blueberry-assets.oneclick.es/M4_NyO_38a_2.svg\" width=\"600\"&gt;&lt;/img&gt;&lt;/div&gt;",
    "hint": "&lt;p&gt;Conte todas as combinações possíveis: camisa amarela com calça azul, camisa amarela com calça marrom...&lt;/p&gt;",
    "feedback": "&lt;p&gt;Todas as combinações são:&lt;/p&gt;&lt;ul&gt;&lt;li&gt;Camisa amarela com calça azul.&lt;/li&gt;&lt;li&gt;Camisa amarela com calça marrom.&lt;/li&gt;&lt;li&gt;Camisa amarela com calça preta.&lt;/li &gt; &lt;li&gt;Camisa amarela com calça verde.&lt;/li&gt;&lt;li&gt;Camisa branca com calça azul.&lt;/li&gt;&lt;li&gt;Camisa branca com calça marrom.&lt;/li&gt;&lt;li&gt;Camisa branca com calça preta.&lt;/li&gt;&lt;li&gt;Camisa branca com calça verde.&lt;/li&gt;&lt;/ul&gt;",
    "seed": {
        "parameters": [
            {
                "name": "Q1",
                "label": null,
                "list": [
                    5,
                    6,
                    7,
                    9,
                    10,
                    11,
                    12
                ]
            },
            {
                "name": "Q2",
                "label": null,
                "list": [
                    5,
                    6,
                    7,
                    9,
                    10,
                    11,
                    12
                ]
            }
        ],
        "calculated": [
            {
                "name": "A1",
                "label": "{{function}}",
                "function": "8"
            },
            {
                "name": "A2",
                "label": "{{function}}",
                "function": "{{Q1}}",
                "incorrect": true
            },
            {
                "name": "A3",
                "label": "{{function}}",
                "function": "{{Q2}}",
                "incorrect": true
            }
        ],
        "uniques": true
    },
    "algorithm": {
        "name": "trueFalse",
        "template": "Multiple choice – standard",
        "params": {
            "countCorrect": 1,
            "countIncorrect": 2,
            "showCheckIcon": false,
            "columns": 3
        }
    }
}</v>
      </c>
      <c r="AA349" s="12" t="s">
        <v>1750</v>
      </c>
      <c r="AB349" s="14" t="str">
        <f t="shared" si="2"/>
        <v>M4-NyO-38a-I-2</v>
      </c>
      <c r="AC349" s="14" t="str">
        <f t="shared" si="3"/>
        <v>M4-NyO-38a-I-2-BR</v>
      </c>
      <c r="AD349" s="16"/>
      <c r="AE349" s="16"/>
      <c r="AF349" s="16" t="s">
        <v>46</v>
      </c>
      <c r="AG349" s="16"/>
    </row>
    <row r="350" ht="75.0" customHeight="1">
      <c r="A350" s="9" t="s">
        <v>1738</v>
      </c>
      <c r="B350" s="12" t="s">
        <v>1739</v>
      </c>
      <c r="C350" s="7" t="s">
        <v>34</v>
      </c>
      <c r="D350" s="10" t="s">
        <v>35</v>
      </c>
      <c r="E350" s="9"/>
      <c r="F350" s="11" t="s">
        <v>1751</v>
      </c>
      <c r="G350" s="12"/>
      <c r="H350" s="24"/>
      <c r="I350" s="9" t="s">
        <v>1289</v>
      </c>
      <c r="J350" s="9" t="s">
        <v>391</v>
      </c>
      <c r="K350" s="12" t="s">
        <v>1741</v>
      </c>
      <c r="L350" s="12" t="s">
        <v>1742</v>
      </c>
      <c r="M350" s="9" t="s">
        <v>41</v>
      </c>
      <c r="N350" s="12" t="s">
        <v>1752</v>
      </c>
      <c r="O350" s="12" t="s">
        <v>1753</v>
      </c>
      <c r="P350" s="23"/>
      <c r="Q350" s="16"/>
      <c r="R350" s="23"/>
      <c r="S350" s="23"/>
      <c r="T350" s="23"/>
      <c r="U350" s="23"/>
      <c r="V350" s="23"/>
      <c r="W350" s="23"/>
      <c r="X350" s="16"/>
      <c r="Y350" s="9" t="s">
        <v>44</v>
      </c>
      <c r="Z350" s="13" t="str">
        <f t="shared" si="1"/>
        <v>{
    "id": "M4-NyO-38a-I-3-BR",
    "stimulus": "&lt;p&gt;O menu de um restaurante traz as seguintes opções de prato principal e de sobremesa. Quantas combinações podem ser formadas ao se escolher um prato principal e uma sobremesa?&lt;/p&gt;&lt;div style=\"display:flex; justify-content:center;\"&gt;&lt;div class=\"lemo-fixed-to-responsive\" style=\"max-width: 600px;max-height: 250px;position: relative;width: 100%;display: inline-block;\"&gt;&lt;img src=\"https://blueberry-assets.oneclick.es/M4_NyO_38a_3.svg\" alt=\"\" tabindex=\"0\"&gt;&lt;/img&gt;&lt;div class=\"lemo-graphie-container\" style=\"position: absolute;top: 0;left: 0;width: 100%;height: 100%;\"&gt;&lt;div class=\"lemo-graphie\" style=\"position: relative; width: 100%; height: 100%;\"&gt;&lt;span class=\"lemo-graphie-label\" style=\"position: absolute; left: 20%; top: 6%;\"&gt;Principais&lt;/span&gt;&lt;span class=\"lemo-graphie-label\" style=\"position: absolute; left: 66%; top: 6%;\"&gt;De sobremesa&lt;/span&gt;&lt;/div&gt;&lt;/div&gt;&lt;/div&gt;&lt;/div&gt;",
    "hint": "&lt;p&gt;Conte todas as combinações possíveis: peixe e banana, peixe e maçã...&lt;/p&gt;",
    "feedback": "&lt;p&gt;Todas as combinações são:&lt;/p&gt;&lt;ul&gt;&lt;li&gt;Peixe e banana.&lt;/li&gt;&lt;li&gt;Peixe e maçã.&lt;/li&gt;&lt;li&gt;Peixe e pudim.&lt;/li&gt;&lt;li &gt;Salada e banana.&lt;/li&gt;&lt;li&gt;Salada e maçã.&lt;/li&gt;&lt;li&gt;Salada e pudim.&lt;/li&gt;&lt;/ul&gt;",
    "seed": {
        "parameters": [
            {
                "name": "Q1",
                "label": null,
                "list": [
                    3,
                    4,
                    5,
                    7,
                    8
                ]
            },
            {
                "name": "Q2",
                "label": null,
                "list": [
                    3,
                    4,
                    5,
                    7,
                    8
                ]
            }
        ],
        "calculated": [
            {
                "name": "A1",
                "label": "{{function}}",
                "function": "6"
            },
            {
                "name": "A2",
                "label": "{{function}}",
                "function": "{{Q1}}",
                "incorrect": true
            },
            {
                "name": "A3",
                "label": "{{function}}",
                "function": "{{Q2}}",
                "incorrect": true
            }
        ],
        "uniques": true
    },
    "algorithm": {
        "name": "trueFalse",
        "template": "Multiple choice – standard",
        "params": {
            "countCorrect": 1,
            "countIncorrect": 2,
            "showCheckIcon": false,
            "columns": 3
        }
    }
}</v>
      </c>
      <c r="AA350" s="11" t="s">
        <v>1754</v>
      </c>
      <c r="AB350" s="14" t="str">
        <f t="shared" si="2"/>
        <v>M4-NyO-38a-I-3</v>
      </c>
      <c r="AC350" s="14" t="str">
        <f t="shared" si="3"/>
        <v>M4-NyO-38a-I-3-BR</v>
      </c>
      <c r="AD350" s="16"/>
      <c r="AE350" s="16"/>
      <c r="AF350" s="16" t="s">
        <v>46</v>
      </c>
      <c r="AG350" s="16"/>
    </row>
    <row r="351" ht="75.0" customHeight="1">
      <c r="A351" s="9" t="s">
        <v>1738</v>
      </c>
      <c r="B351" s="12" t="s">
        <v>1739</v>
      </c>
      <c r="C351" s="7" t="s">
        <v>34</v>
      </c>
      <c r="D351" s="10" t="s">
        <v>35</v>
      </c>
      <c r="E351" s="9"/>
      <c r="F351" s="11" t="s">
        <v>1755</v>
      </c>
      <c r="G351" s="12"/>
      <c r="H351" s="24"/>
      <c r="I351" s="9" t="s">
        <v>1289</v>
      </c>
      <c r="J351" s="9" t="s">
        <v>391</v>
      </c>
      <c r="K351" s="12" t="s">
        <v>1756</v>
      </c>
      <c r="L351" s="12" t="s">
        <v>1757</v>
      </c>
      <c r="M351" s="9" t="s">
        <v>41</v>
      </c>
      <c r="N351" s="12" t="s">
        <v>1752</v>
      </c>
      <c r="O351" s="12" t="s">
        <v>1758</v>
      </c>
      <c r="P351" s="23"/>
      <c r="Q351" s="16"/>
      <c r="R351" s="23"/>
      <c r="S351" s="23"/>
      <c r="T351" s="23"/>
      <c r="U351" s="23"/>
      <c r="V351" s="23"/>
      <c r="W351" s="23"/>
      <c r="X351" s="16"/>
      <c r="Y351" s="9" t="s">
        <v>44</v>
      </c>
      <c r="Z351" s="13" t="str">
        <f t="shared" si="1"/>
        <v>{
    "id": "M4-NyO-38a-I-4-BR",
    "stimulus": "&lt;p&gt;O menu de um restaurante traz as seguintes opções de prato principal e de sobremesa. Quantas combinações podem ser formadas ao se escolher um prato principal e uma sobremesa?&lt;/p&gt;&lt;div style=\"display:flex; justify-content:center;\"&gt;&lt;div class=\"lemo-fixed-to-responsive\" style=\"max-width: 600px;max-height: 250px;position: relative;width: 100%;display: inline-block;\"&gt;&lt;img src=\"https://blueberry-assets.oneclick.es/M4_NyO_38a_4.svg\" alt=\"\" tabindex=\"0\"&gt;&lt;/img&gt;&lt;div class=\"lemo-graphie-container\" style=\"position: absolute;top: 0;left: 0;width: 100%;height: 100%;\"&gt;&lt;div class=\"lemo-graphie\" style=\"position: relative; width: 100%; height: 100%;\"&gt;&lt;span class=\"lemo-graphie-label\" style=\"position: absolute; left: 20%; top: 6%;\"&gt;Principais&lt;/span&gt;&lt;span class=\"lemo-graphie-label\" style=\"position: absolute; left: 66%; top: 6%;\"&gt;De sobremesa&lt;/span&gt;&lt;/div&gt;&lt;/div&gt;&lt;/div&gt;&lt;/div&gt;",
    "hint": "&lt;p&gt;Conte todas as combinações possíveis: peixe e banana, peixe e maçã...&lt;/p&gt;",
    "feedback": "&lt;p&gt;Todas as combinações são:&lt;/p&gt;&lt;ul&gt;&lt;li&gt;Peixe e banana.&lt;/li&gt;&lt;li&gt;Peixe e maçã.&lt;/li&gt;&lt;li&gt;Peixe e pudim.&lt;/li&gt;&lt;li &gt;Salada e banana.&lt;/li&gt;&lt;li&gt;Salada e maçã.&lt;/li&gt;&lt;li&gt;Salada e pudim.&lt;/li&gt;&lt;li&gt;Macarrão e banana.&lt;/li&gt;&lt;li&gt;Macarrão e maçã.&lt;/li&gt;&lt;li&gt;Macarrão e pudim.&lt;/li&gt;&lt;/ul&gt;",
    "seed": {
        "parameters": [
            {
                "name": "Q1",
                "label": null,
                "list": [
                    5,
                    6,
                    7,
                    8,
                    10,
                    11,
                    12
                ]
            },
            {
                "name": "Q2",
                "label": null,
                "list": [
                    5,
                    6,
                    7,
                    8,
                    10,
                    11,
                    12
                ]
            }
        ],
        "calculated": [
            {
                "name": "A1",
                "label": "{{function}}",
                "function": "9"
            },
            {
                "name": "A2",
                "label": "{{function}}",
                "function": "{{Q1}}",
                "incorrect": true
            },
            {
                "name": "A3",
                "label": "{{function}}",
                "function": "{{Q2}}",
                "incorrect": true
            }
        ],
        "uniques": true
    },
    "algorithm": {
        "name": "trueFalse",
        "template": "Multiple choice – standard",
        "params": {
            "countCorrect": 1,
            "countIncorrect": 2,
            "showCheckIcon": false,
            "columns": 3
        }
    }
}</v>
      </c>
      <c r="AA351" s="11" t="s">
        <v>1759</v>
      </c>
      <c r="AB351" s="14" t="str">
        <f t="shared" si="2"/>
        <v>M4-NyO-38a-I-4</v>
      </c>
      <c r="AC351" s="14" t="str">
        <f t="shared" si="3"/>
        <v>M4-NyO-38a-I-4-BR</v>
      </c>
      <c r="AD351" s="16"/>
      <c r="AE351" s="16"/>
      <c r="AF351" s="16" t="s">
        <v>46</v>
      </c>
      <c r="AG351" s="16"/>
    </row>
    <row r="352" ht="75.0" customHeight="1">
      <c r="A352" s="9" t="s">
        <v>1738</v>
      </c>
      <c r="B352" s="12" t="s">
        <v>1739</v>
      </c>
      <c r="C352" s="7" t="s">
        <v>48</v>
      </c>
      <c r="D352" s="10" t="s">
        <v>35</v>
      </c>
      <c r="E352" s="9"/>
      <c r="F352" s="12" t="s">
        <v>1760</v>
      </c>
      <c r="G352" s="11" t="s">
        <v>1761</v>
      </c>
      <c r="H352" s="24"/>
      <c r="I352" s="7" t="s">
        <v>84</v>
      </c>
      <c r="J352" s="9" t="s">
        <v>92</v>
      </c>
      <c r="K352" s="12" t="s">
        <v>1762</v>
      </c>
      <c r="L352" s="12" t="s">
        <v>712</v>
      </c>
      <c r="M352" s="9" t="s">
        <v>41</v>
      </c>
      <c r="N352" s="12" t="s">
        <v>1763</v>
      </c>
      <c r="O352" s="12" t="s">
        <v>1764</v>
      </c>
      <c r="P352" s="23"/>
      <c r="Q352" s="16"/>
      <c r="R352" s="23"/>
      <c r="S352" s="23"/>
      <c r="T352" s="23"/>
      <c r="U352" s="23"/>
      <c r="V352" s="23"/>
      <c r="W352" s="23"/>
      <c r="X352" s="16"/>
      <c r="Y352" s="9" t="s">
        <v>44</v>
      </c>
      <c r="Z352" s="13" t="str">
        <f t="shared" si="1"/>
        <v>{"id":"M4-NyO-38a-E-1-BR","stimulus":"&lt;p&gt;Em uma cafeteria são servidos {{Q1}} tipos de sucos e {{Q2}} tipos de chás. Ao pedir no café da manhã um suco e um chá nessa cafeteria, quantas combinações diferentes podem ser formadas?&lt;/p&gt;","template":"&lt;p&gt;Podem ser formadas {{response}} combinações.&lt;/p&gt;","hint":"&lt;p&gt;Conte todas as combinações possíveis: suco 1 com chá 1, suco 1 com chá 2...&lt;/p&gt;","feedback":"&lt;p&gt;Para obter todas as combinações, desenhe um diagrama de árvore em seu caderno com todas as possibilidades.&lt;/p&gt;","seed":{"parameters":[{"name":"Q1","label":null,"list":[2,3,4,5,6]},{"name":"Q2","label":null,"list":[2,3,4,5,6]}],"calculated":[{"name":"A1","label":"{{function}}","function":"{{Q1}}*{{Q2}}"}],"uniques":true},"algorithm":{"name":"calculateOperation","params":{"method":"equivLiteral","keyboard":"NUMERICAL"}}}</v>
      </c>
      <c r="AA352" s="11" t="s">
        <v>1765</v>
      </c>
      <c r="AB352" s="14" t="str">
        <f t="shared" si="2"/>
        <v>M4-NyO-38a-E-1</v>
      </c>
      <c r="AC352" s="14" t="str">
        <f t="shared" si="3"/>
        <v>M4-NyO-38a-E-1-BR</v>
      </c>
      <c r="AD352" s="16"/>
      <c r="AE352" s="16"/>
      <c r="AF352" s="16" t="s">
        <v>46</v>
      </c>
      <c r="AG352" s="16"/>
    </row>
    <row r="353" ht="75.0" customHeight="1">
      <c r="A353" s="9" t="s">
        <v>1738</v>
      </c>
      <c r="B353" s="12" t="s">
        <v>1739</v>
      </c>
      <c r="C353" s="7" t="s">
        <v>48</v>
      </c>
      <c r="D353" s="10" t="s">
        <v>35</v>
      </c>
      <c r="E353" s="9"/>
      <c r="F353" s="11" t="s">
        <v>1766</v>
      </c>
      <c r="G353" s="11" t="s">
        <v>1767</v>
      </c>
      <c r="H353" s="24"/>
      <c r="I353" s="7" t="s">
        <v>84</v>
      </c>
      <c r="J353" s="9" t="s">
        <v>92</v>
      </c>
      <c r="K353" s="12" t="s">
        <v>1768</v>
      </c>
      <c r="L353" s="12" t="s">
        <v>712</v>
      </c>
      <c r="M353" s="9" t="s">
        <v>41</v>
      </c>
      <c r="N353" s="12" t="s">
        <v>1769</v>
      </c>
      <c r="O353" s="12" t="s">
        <v>1764</v>
      </c>
      <c r="P353" s="23"/>
      <c r="Q353" s="16"/>
      <c r="R353" s="23"/>
      <c r="S353" s="23"/>
      <c r="T353" s="23"/>
      <c r="U353" s="23"/>
      <c r="V353" s="23"/>
      <c r="W353" s="23"/>
      <c r="X353" s="16"/>
      <c r="Y353" s="9" t="s">
        <v>44</v>
      </c>
      <c r="Z353" s="13" t="str">
        <f t="shared" si="1"/>
        <v>{"id":"M4-NyO-38a-E-2-BR","stimulus":"&lt;p&gt;Para uma competição de xadrez em uma escola, a professora de uma classe irá formar uma dupla de alunos formada por uma menina e um menino. Se na classe há {{Q1}} meninos e {{Q2}} meninas, quantas possibilidades de duplas diferentes poderão ser formados?&lt;/p&gt;","template":"&lt;p&gt;Poderão ser formadas {{response}} duplas diferentes.&lt;/p&gt;","hint":"&lt;p&gt;Conte todas as combinações possíveis: menino 1 com menina 1, menino 1 com menina 2...&lt;/p&gt;","feedback":"&lt;p&gt;Para obter todas as combinações, desenhe um diagrama de árvore em seu caderno com todas as possibilidades.&lt;/p&gt;","seed":{"parameters":[{"name":"Q1","label":null,"list":[5,6,7,8]},{"name":"Q2","label":null,"list":[5,6,7,8]}],"calculated":[{"name":"A1","label":"{{function}}","function":"{{Q1}}*{{Q2}}"}],"uniques":true},"algorithm":{"name":"calculateOperation","params":{"method":"equivLiteral","keyboard":"NUMERICAL"}}}</v>
      </c>
      <c r="AA353" s="11" t="s">
        <v>1770</v>
      </c>
      <c r="AB353" s="14" t="str">
        <f t="shared" si="2"/>
        <v>M4-NyO-38a-E-2</v>
      </c>
      <c r="AC353" s="14" t="str">
        <f t="shared" si="3"/>
        <v>M4-NyO-38a-E-2-BR</v>
      </c>
      <c r="AD353" s="16"/>
      <c r="AE353" s="16"/>
      <c r="AF353" s="16" t="s">
        <v>46</v>
      </c>
      <c r="AG353" s="16"/>
    </row>
    <row r="354" ht="75.0" customHeight="1">
      <c r="A354" s="9" t="s">
        <v>1738</v>
      </c>
      <c r="B354" s="12" t="s">
        <v>1739</v>
      </c>
      <c r="C354" s="7" t="s">
        <v>48</v>
      </c>
      <c r="D354" s="10" t="s">
        <v>35</v>
      </c>
      <c r="E354" s="9"/>
      <c r="F354" s="11" t="s">
        <v>1771</v>
      </c>
      <c r="G354" s="11" t="s">
        <v>1772</v>
      </c>
      <c r="H354" s="24"/>
      <c r="I354" s="7" t="s">
        <v>84</v>
      </c>
      <c r="J354" s="9" t="s">
        <v>92</v>
      </c>
      <c r="K354" s="12" t="s">
        <v>1762</v>
      </c>
      <c r="L354" s="12" t="s">
        <v>712</v>
      </c>
      <c r="M354" s="9" t="s">
        <v>41</v>
      </c>
      <c r="N354" s="12" t="s">
        <v>1773</v>
      </c>
      <c r="O354" s="12" t="s">
        <v>1764</v>
      </c>
      <c r="P354" s="23"/>
      <c r="Q354" s="16"/>
      <c r="R354" s="23"/>
      <c r="S354" s="23"/>
      <c r="T354" s="23"/>
      <c r="U354" s="23"/>
      <c r="V354" s="23"/>
      <c r="W354" s="23"/>
      <c r="X354" s="16"/>
      <c r="Y354" s="9" t="s">
        <v>44</v>
      </c>
      <c r="Z354" s="13" t="str">
        <f t="shared" si="1"/>
        <v>{"id":"M4-NyO-38a-E-3-BR","stimulus":"&lt;p&gt;No refeitório do escritório, Marina pode escolher entre {{Q1}} tipos de sanduíches e {{Q2}} tipos de suco. Quantas combinações possíveis de sanduíche e suco ela pode escolher?&lt;/p&gt;","template":"&lt;p&gt;Ela pode escolher entre {{response}} combinações possíveis.&lt;/p&gt;","hint":"&lt;p&gt;Conte todas as combinações possíveis: sanduíche 1 e suco 1, sanduíche 1 e suco 2...&lt;/p&gt;","feedback":"&lt;p&gt;Para obter todas as combinações, desenhe um diagrama de árvore em seu caderno com todas as possibilidades.&lt;/p&gt;","seed":{"parameters":[{"name":"Q1","label":null,"list":[2,3,4,5,6]},{"name":"Q2","label":null,"list":[2,3,4,5,6]}],"calculated":[{"name":"A1","label":"{{function}}","function":"{{Q1}}*{{Q2}}"}],"uniques":true},"algorithm":{"name":"calculateOperation","params":{"method":"equivLiteral","keyboard":"NUMERICAL"}}}</v>
      </c>
      <c r="AA354" s="11" t="s">
        <v>1774</v>
      </c>
      <c r="AB354" s="14" t="str">
        <f t="shared" si="2"/>
        <v>M4-NyO-38a-E-3</v>
      </c>
      <c r="AC354" s="14" t="str">
        <f t="shared" si="3"/>
        <v>M4-NyO-38a-E-3-BR</v>
      </c>
      <c r="AD354" s="16"/>
      <c r="AE354" s="16"/>
      <c r="AF354" s="16" t="s">
        <v>46</v>
      </c>
      <c r="AG354" s="16"/>
    </row>
    <row r="355" ht="75.0" customHeight="1">
      <c r="A355" s="9" t="s">
        <v>1775</v>
      </c>
      <c r="B355" s="12" t="s">
        <v>1776</v>
      </c>
      <c r="C355" s="9" t="s">
        <v>34</v>
      </c>
      <c r="D355" s="10" t="s">
        <v>35</v>
      </c>
      <c r="E355" s="9"/>
      <c r="F355" s="12" t="s">
        <v>1777</v>
      </c>
      <c r="G355" s="12"/>
      <c r="H355" s="24"/>
      <c r="I355" s="9" t="s">
        <v>1289</v>
      </c>
      <c r="J355" s="9" t="s">
        <v>391</v>
      </c>
      <c r="K355" s="12" t="s">
        <v>337</v>
      </c>
      <c r="L355" s="12" t="s">
        <v>337</v>
      </c>
      <c r="M355" s="9" t="s">
        <v>41</v>
      </c>
      <c r="N355" s="11" t="s">
        <v>1778</v>
      </c>
      <c r="O355" s="11" t="s">
        <v>1779</v>
      </c>
      <c r="P355" s="23"/>
      <c r="Q355" s="16"/>
      <c r="R355" s="23"/>
      <c r="S355" s="23"/>
      <c r="T355" s="23"/>
      <c r="U355" s="23"/>
      <c r="V355" s="23"/>
      <c r="W355" s="23"/>
      <c r="X355" s="16"/>
      <c r="Y355" s="9" t="s">
        <v>44</v>
      </c>
      <c r="Z355" s="13" t="str">
        <f t="shared" si="1"/>
        <v>{"id":"M4-NyO-39a-I-1-BR","stimulus":"&lt;p&gt;Em qual das opções a seguir foi pintado &lt;span class=\"fr-math-v2 fr-draggable\" contenteditable=\"false\" data-original-math=\"\\(\\frac{1}{2}\\)\" draggable=\"true\"&gt;\\(\\frac{1}{2}\\)&lt;/span&gt; da figura?&lt;/p&gt;","hint":"&lt;p&gt;O &lt;b&gt;denominador&lt;/b&gt; da fração representa número de partes em que o todo foi dividido. O &lt;b&gt;numerador&lt;/b&gt; representa o número de partes pintadas.&lt;/p&gt;","feedback":"&lt;p&gt;O &lt;b&gt;denominador&lt;/b&gt; da fração representa número de partes em que o todo foi dividido. O &lt;b&gt;numerador&lt;/b&gt; representa o número de partes pintadas.&lt;/p&gt;","seed":{"parameters":[],"calculated":[{"name":"A1","label":"&lt;div style=\"display:flex; justify-content:center;\"&gt;&lt;img src=\"https://blueberry-assets.oneclick.es/M4_NyO_39a_1.svg\" width=\"300\"&gt;&lt;/img&gt;&lt;/div&gt;"},{"name":"A2","label":"&lt;div style=\"display:flex; justify-content:center;\"&gt;&lt;img src=\"https://blueberry-assets.oneclick.es/M4_NyO_39a_2.svg\" width=\"300\"&gt;&lt;/img&gt;&lt;/div&gt;"},{"name":"A3","label":"&lt;div style=\"display:flex; justify-content:center;\"&gt;&lt;img src=\"https://blueberry-assets.oneclick.es/M4_NyO_39a_3.svg\" width=\"300\"&gt;&lt;/img&gt;&lt;/div&gt;","incorrect":true},{"name":"A4","label":"&lt;div style=\"display:flex; justify-content:center;\"&gt;&lt;img src=\"https://blueberry-assets.oneclick.es/M4_NyO_39a_4.svg\" width=\"300\"&gt;&lt;/img&gt;&lt;/div&gt;","incorrect":true},{"name":"A5","label":"&lt;div style=\"display:flex; justify-content:center;\"&gt;&lt;img src=\"https://blueberry-assets.oneclick.es/M4_NyO_39a_5.svg\" width=\"300\"&gt;&lt;/img&gt;&lt;/div&gt;","incorrect":true},{"name":"A6","label":"&lt;div style=\"display:flex; justify-content:center;\"&gt;&lt;img src=\"https://blueberry-assets.oneclick.es/M4_NyO_39a_6.svg\" width=\"300\"&gt;&lt;/img&gt;&lt;/div&gt;","incorrect":true},{"name":"A7","label":"&lt;div style=\"display:flex; justify-content:center;\"&gt;&lt;img src=\"https://blueberry-assets.oneclick.es/M4_NyO_39a_7.svg\" width=\"300\"&gt;&lt;/img&gt;&lt;/div&gt;","incorrect":true},{"name":"A8","label":"&lt;div style=\"display:flex; justify-content:center;\"&gt;&lt;img src=\"https://blueberry-assets.oneclick.es/M4_NyO_39a_8.svg\" width=\"300\"&gt;&lt;/img&gt;&lt;/div&gt;","incorrect":true},{"name":"A9","label":"&lt;div style=\"display:flex; justify-content:center;\"&gt;&lt;img src=\"https://blueberry-assets.oneclick.es/M4_NyO_39a_9.svg\" width=\"300\"&gt;&lt;/img&gt;&lt;/div&gt;","incorrect":true}],"uniques":true},"algorithm":{"name":"trueFalse","template":"Multiple choice – standard","params":{"countCorrect":1,"countIncorrect":3,"showCheckIcon":false,"columns":4}}}</v>
      </c>
      <c r="AA355" s="12" t="s">
        <v>1780</v>
      </c>
      <c r="AB355" s="14" t="str">
        <f t="shared" si="2"/>
        <v>M4-NyO-39a-I-1</v>
      </c>
      <c r="AC355" s="14" t="str">
        <f t="shared" si="3"/>
        <v>M4-NyO-39a-I-1-BR</v>
      </c>
      <c r="AD355" s="16"/>
      <c r="AE355" s="16"/>
      <c r="AF355" s="16" t="s">
        <v>46</v>
      </c>
      <c r="AG355" s="16"/>
    </row>
    <row r="356" ht="75.0" customHeight="1">
      <c r="A356" s="9" t="s">
        <v>1775</v>
      </c>
      <c r="B356" s="12" t="s">
        <v>1776</v>
      </c>
      <c r="C356" s="9" t="s">
        <v>34</v>
      </c>
      <c r="D356" s="10" t="s">
        <v>35</v>
      </c>
      <c r="E356" s="9"/>
      <c r="F356" s="12" t="s">
        <v>1781</v>
      </c>
      <c r="G356" s="12"/>
      <c r="H356" s="24"/>
      <c r="I356" s="9" t="s">
        <v>1289</v>
      </c>
      <c r="J356" s="9" t="s">
        <v>391</v>
      </c>
      <c r="K356" s="12" t="s">
        <v>337</v>
      </c>
      <c r="L356" s="12" t="s">
        <v>337</v>
      </c>
      <c r="M356" s="9" t="s">
        <v>41</v>
      </c>
      <c r="N356" s="11" t="s">
        <v>1778</v>
      </c>
      <c r="O356" s="11" t="s">
        <v>1779</v>
      </c>
      <c r="P356" s="23"/>
      <c r="Q356" s="16"/>
      <c r="R356" s="23"/>
      <c r="S356" s="23"/>
      <c r="T356" s="23"/>
      <c r="U356" s="23"/>
      <c r="V356" s="23"/>
      <c r="W356" s="23"/>
      <c r="X356" s="16"/>
      <c r="Y356" s="9" t="s">
        <v>44</v>
      </c>
      <c r="Z356" s="13" t="str">
        <f t="shared" si="1"/>
        <v>{"id":"M4-NyO-39a-I-2-BR","stimulus":"&lt;p&gt;Em qual das opções a seguir foi pintado &lt;span class=\"fr-math-v2 fr-draggable\" contenteditable=\"false\" data-original-math=\"\\(\\frac{1}{3}\\)\" draggable=\"true\"&gt;\\(\\frac{1}{3}\\)&lt;/span&gt; da figura?&lt;/p&gt;","hint":"&lt;p&gt;O &lt;b&gt;denominador&lt;/b&gt; da fração representa número de partes em que o todo foi dividido. O &lt;b&gt;numerador&lt;/b&gt; representa o número de partes pintadas.&lt;/p&gt;","feedback":"&lt;p&gt;O &lt;b&gt;denominador&lt;/b&gt; da fração representa número de partes em que o todo foi dividido. O &lt;b&gt;numerador&lt;/b&gt; representa o número de partes pintadas.&lt;/p&gt;","seed":{"parameters":[],"calculated":[{"name":"A1","label":"&lt;div style=\"display:flex; justify-content:center;\"&gt;&lt;img src=\"https://blueberry-assets.oneclick.es/M4_NyO_39a_1.svg\" width=\"300\"&gt;&lt;/img&gt;&lt;/div&gt;","incorrect":true},{"name":"A2","label":"&lt;div style=\"display:flex; justify-content:center;\"&gt;&lt;img src=\"https://blueberry-assets.oneclick.es/M4_NyO_39a_2.svg\" width=\"300\"&gt;&lt;/img&gt;&lt;/div&gt;","incorrect":true},{"name":"A3","label":"&lt;div style=\"display:flex; justify-content:center;\"&gt;&lt;img src=\"https://blueberry-assets.oneclick.es/M4_NyO_39a_3.svg\" width=\"300\"&gt;&lt;/img&gt;&lt;/div&gt;"},{"name":"A4","label":"&lt;div style=\"display:flex; justify-content:center;\"&gt;&lt;img src=\"https://blueberry-assets.oneclick.es/M4_NyO_39a_4.svg\" width=\"300\"&gt;&lt;/img&gt;&lt;/div&gt;"},{"name":"A5","label":"&lt;div style=\"display:flex; justify-content:center;\"&gt;&lt;img src=\"https://blueberry-assets.oneclick.es/M4_NyO_39a_5.svg\" width=\"300\"&gt;&lt;/img&gt;&lt;/div&gt;","incorrect":true},{"name":"A6","label":"&lt;div style=\"display:flex; justify-content:center;\"&gt;&lt;img src=\"https://blueberry-assets.oneclick.es/M4_NyO_39a_6.svg\" width=\"300\"&gt;&lt;/img&gt;&lt;/div&gt;","incorrect":true},{"name":"A7","label":"&lt;div style=\"display:flex; justify-content:center;\"&gt;&lt;img src=\"https://blueberry-assets.oneclick.es/M4_NyO_39a_7.svg\" width=\"300\"&gt;&lt;/img&gt;&lt;/div&gt;","incorrect":true},{"name":"A8","label":"&lt;div style=\"display:flex; justify-content:center;\"&gt;&lt;img src=\"https://blueberry-assets.oneclick.es/M4_NyO_39a_8.svg\" width=\"300\"&gt;&lt;/img&gt;&lt;/div&gt;","incorrect":true},{"name":"A9","label":"&lt;div style=\"display:flex; justify-content:center;\"&gt;&lt;img src=\"https://blueberry-assets.oneclick.es/M4_NyO_39a_9.svg\" width=\"300\"&gt;&lt;/img&gt;&lt;/div&gt;","incorrect":true}],"uniques":true},"algorithm":{"name":"trueFalse","template":"Multiple choice – standard","params":{"countCorrect":1,"countIncorrect":3,"showCheckIcon":false,"columns":4}}}</v>
      </c>
      <c r="AA356" s="12" t="s">
        <v>1782</v>
      </c>
      <c r="AB356" s="14" t="str">
        <f t="shared" si="2"/>
        <v>M4-NyO-39a-I-2</v>
      </c>
      <c r="AC356" s="14" t="str">
        <f t="shared" si="3"/>
        <v>M4-NyO-39a-I-2-BR</v>
      </c>
      <c r="AD356" s="16"/>
      <c r="AE356" s="16"/>
      <c r="AF356" s="16" t="s">
        <v>46</v>
      </c>
      <c r="AG356" s="16"/>
    </row>
    <row r="357" ht="75.0" customHeight="1">
      <c r="A357" s="9" t="s">
        <v>1775</v>
      </c>
      <c r="B357" s="12" t="s">
        <v>1776</v>
      </c>
      <c r="C357" s="9" t="s">
        <v>34</v>
      </c>
      <c r="D357" s="10" t="s">
        <v>35</v>
      </c>
      <c r="E357" s="9"/>
      <c r="F357" s="12" t="s">
        <v>1783</v>
      </c>
      <c r="G357" s="12"/>
      <c r="H357" s="24"/>
      <c r="I357" s="9" t="s">
        <v>1289</v>
      </c>
      <c r="J357" s="9" t="s">
        <v>391</v>
      </c>
      <c r="K357" s="12" t="s">
        <v>337</v>
      </c>
      <c r="L357" s="12" t="s">
        <v>337</v>
      </c>
      <c r="M357" s="9" t="s">
        <v>41</v>
      </c>
      <c r="N357" s="11" t="s">
        <v>1778</v>
      </c>
      <c r="O357" s="11" t="s">
        <v>1779</v>
      </c>
      <c r="P357" s="23"/>
      <c r="Q357" s="16"/>
      <c r="R357" s="23"/>
      <c r="S357" s="23"/>
      <c r="T357" s="23"/>
      <c r="U357" s="23"/>
      <c r="V357" s="23"/>
      <c r="W357" s="23"/>
      <c r="X357" s="16"/>
      <c r="Y357" s="9" t="s">
        <v>44</v>
      </c>
      <c r="Z357" s="13" t="str">
        <f t="shared" si="1"/>
        <v>{"id":"M4-NyO-39a-I-3-BR","stimulus":"&lt;p&gt;Em qual das opções a seguir foi pintado &lt;span class=\"fr-math-v2 fr-draggable\" contenteditable=\"false\" data-original-math=\"\\(\\frac{1}{5}\\)\" draggable=\"true\"&gt;\\(\\frac{1}{5}\\)&lt;/span&gt; de la figura?&lt;/p&gt;","hint":"&lt;p&gt;O &lt;b&gt;denominador&lt;/b&gt; da fração representa número de partes em que o todo foi dividido. O &lt;b&gt;numerador&lt;/b&gt; representa o número de partes pintadas.&lt;/p&gt;","feedback":"&lt;p&gt;O &lt;b&gt;denominador&lt;/b&gt; da fração representa número de partes em que o todo foi dividido. O &lt;b&gt;numerador&lt;/b&gt; representa o número de partes pintadas.&lt;/p&gt;","seed":{"parameters":[],"calculated":[{"name":"A1","label":"&lt;div style=\"display:flex; justify-content:center;\"&gt;&lt;img src=\"https://blueberry-assets.oneclick.es/M4_NyO_39a_1.svg\" width=\"300\"&gt;&lt;/img&gt;&lt;/div&gt;","incorrect":true},{"name":"A2","label":"&lt;div style=\"display:flex; justify-content:center;\"&gt;&lt;img src=\"https://blueberry-assets.oneclick.es/M4_NyO_39a_2.svg\" width=\"300\"&gt;&lt;/img&gt;&lt;/div&gt;","incorrect":true},{"name":"A3","label":"&lt;div style=\"display:flex; justify-content:center;\"&gt;&lt;img src=\"https://blueberry-assets.oneclick.es/M4_NyO_39a_3.svg\" width=\"300\"&gt;&lt;/img&gt;&lt;/div&gt;","incorrect":true},{"name":"A4","label":"&lt;div style=\"display:flex; justify-content:center;\"&gt;&lt;img src=\"https://blueberry-assets.oneclick.es/M4_NyO_39a_4.svg\" width=\"300\"&gt;&lt;/img&gt;&lt;/div&gt;","incorrect":true},{"name":"A5","label":"&lt;div style=\"display:flex; justify-content:center;\"&gt;&lt;img src=\"https://blueberry-assets.oneclick.es/M4_NyO_39a_5.svg\" width=\"300\"&gt;&lt;/img&gt;&lt;/div&gt;","incorrect":true},{"name":"A6","label":"&lt;div style=\"display:flex; justify-content:center;\"&gt;&lt;img src=\"https://blueberry-assets.oneclick.es/M4_NyO_39a_6.svg\" width=\"300\"&gt;&lt;/img&gt;&lt;/div&gt;","incorrect":true},{"name":"A7","label":"&lt;div style=\"display:flex; justify-content:center;\"&gt;&lt;img src=\"https://blueberry-assets.oneclick.es/M4_NyO_39a_7.svg\" width=\"300\"&gt;&lt;/img&gt;&lt;/div&gt;","incorrect":true},{"name":"A8","label":"&lt;div style=\"display:flex; justify-content:center;\"&gt;&lt;img src=\"https://blueberry-assets.oneclick.es/M4_NyO_39a_8.svg\" width=\"300\"&gt;&lt;/img&gt;&lt;/div&gt;"},{"name":"A9","label":"&lt;div style=\"display:flex; justify-content:center;\"&gt;&lt;img src=\"https://blueberry-assets.oneclick.es/M4_NyO_39a_9.svg\" width=\"300\"&gt;&lt;/img&gt;&lt;/div&gt;"}],"uniques":true},"algorithm":{"name":"trueFalse","template":"Multiple choice – standard","params":{"countCorrect":1,"countIncorrect":3,"showCheckIcon":false,"columns":4}}}</v>
      </c>
      <c r="AA357" s="12" t="s">
        <v>1784</v>
      </c>
      <c r="AB357" s="14" t="str">
        <f t="shared" si="2"/>
        <v>M4-NyO-39a-I-3</v>
      </c>
      <c r="AC357" s="14" t="str">
        <f t="shared" si="3"/>
        <v>M4-NyO-39a-I-3-BR</v>
      </c>
      <c r="AD357" s="16"/>
      <c r="AE357" s="16"/>
      <c r="AF357" s="16" t="s">
        <v>46</v>
      </c>
      <c r="AG357" s="16"/>
    </row>
    <row r="358" ht="75.0" customHeight="1">
      <c r="A358" s="9" t="s">
        <v>1775</v>
      </c>
      <c r="B358" s="12" t="s">
        <v>1776</v>
      </c>
      <c r="C358" s="9" t="s">
        <v>48</v>
      </c>
      <c r="D358" s="10" t="s">
        <v>35</v>
      </c>
      <c r="E358" s="9"/>
      <c r="F358" s="11" t="s">
        <v>1785</v>
      </c>
      <c r="G358" s="11" t="s">
        <v>1786</v>
      </c>
      <c r="H358" s="24"/>
      <c r="I358" s="9" t="s">
        <v>1289</v>
      </c>
      <c r="J358" s="9" t="s">
        <v>92</v>
      </c>
      <c r="K358" s="12" t="s">
        <v>1787</v>
      </c>
      <c r="L358" s="12" t="s">
        <v>1788</v>
      </c>
      <c r="M358" s="9" t="s">
        <v>41</v>
      </c>
      <c r="N358" s="11" t="s">
        <v>1778</v>
      </c>
      <c r="O358" s="11" t="s">
        <v>1779</v>
      </c>
      <c r="P358" s="23"/>
      <c r="Q358" s="16"/>
      <c r="R358" s="23"/>
      <c r="S358" s="23"/>
      <c r="T358" s="23"/>
      <c r="U358" s="23"/>
      <c r="V358" s="23"/>
      <c r="W358" s="23"/>
      <c r="X358" s="16"/>
      <c r="Y358" s="9" t="s">
        <v>44</v>
      </c>
      <c r="Z358" s="13" t="str">
        <f t="shared" si="1"/>
        <v>{
    "id": "M4-NyO-39a-E-1-BR",
    "stimulus": "&lt;p&gt;Que fração representa a parte colorida da figura?&lt;/p&gt;&lt;div style=\"display:flex; justify-content:center;\"&gt;&lt;img src=\"https://blueberry-assets.oneclick.es/{{Q1}}\" width=\"300\"&gt;&lt;/img&gt;&lt;/div&gt;",
    "template": "&lt;p&gt;A parte colorida corresponde a {{response}} do total da figura.&lt;/p&gt;",
    "hint": "&lt;p&gt;O &lt;b&gt;denominador&lt;/b&gt; da fração representa número de partes em que o todo foi dividido. O &lt;b&gt;numerador&lt;/b&gt; representa o número de partes pintadas.&lt;/p&gt;",
    "feedback": "&lt;p&gt;O &lt;b&gt;denominador&lt;/b&gt; da fração representa número de partes em que o todo foi dividido. O &lt;b&gt;numerador&lt;/b&gt; representa o número de partes pintadas.&lt;/p&gt;",
    "seed": {
        "parameters": [
            {
                "name": "Q1",
                "label": null,
                "list": [
                    "M4_NyO_39a_3.svg",
                    "M4_NyO_39a_4.svg"
                ]
            }
        ],
        "calculated": [
            {
                "name": "A1",
                "label": "{{function}}",
                "function": "\\frac{1}{3}"
            }
        ],
        "uniques": true
    },
    "algorithm": {
        "name": "calculateOperation",
        "params": {
            "method": "equivLiteral",
            "keyboard": "INTERMEDIATE"
        }
    }
}</v>
      </c>
      <c r="AA358" s="12" t="s">
        <v>1789</v>
      </c>
      <c r="AB358" s="14" t="str">
        <f t="shared" si="2"/>
        <v>M4-NyO-39a-E-1</v>
      </c>
      <c r="AC358" s="14" t="str">
        <f t="shared" si="3"/>
        <v>M4-NyO-39a-E-1-BR</v>
      </c>
      <c r="AD358" s="16"/>
      <c r="AE358" s="16"/>
      <c r="AF358" s="16" t="s">
        <v>46</v>
      </c>
      <c r="AG358" s="16"/>
    </row>
    <row r="359" ht="75.0" customHeight="1">
      <c r="A359" s="9" t="s">
        <v>1775</v>
      </c>
      <c r="B359" s="12" t="s">
        <v>1776</v>
      </c>
      <c r="C359" s="9" t="s">
        <v>48</v>
      </c>
      <c r="D359" s="10" t="s">
        <v>35</v>
      </c>
      <c r="E359" s="9"/>
      <c r="F359" s="11" t="s">
        <v>1785</v>
      </c>
      <c r="G359" s="11" t="s">
        <v>1786</v>
      </c>
      <c r="H359" s="24"/>
      <c r="I359" s="9" t="s">
        <v>1289</v>
      </c>
      <c r="J359" s="9" t="s">
        <v>92</v>
      </c>
      <c r="K359" s="12" t="s">
        <v>1790</v>
      </c>
      <c r="L359" s="12" t="s">
        <v>1791</v>
      </c>
      <c r="M359" s="9" t="s">
        <v>41</v>
      </c>
      <c r="N359" s="11" t="s">
        <v>1778</v>
      </c>
      <c r="O359" s="11" t="s">
        <v>1779</v>
      </c>
      <c r="P359" s="23"/>
      <c r="Q359" s="16"/>
      <c r="R359" s="23"/>
      <c r="S359" s="23"/>
      <c r="T359" s="23"/>
      <c r="U359" s="23"/>
      <c r="V359" s="23"/>
      <c r="W359" s="23"/>
      <c r="X359" s="16"/>
      <c r="Y359" s="9" t="s">
        <v>44</v>
      </c>
      <c r="Z359" s="13" t="str">
        <f t="shared" si="1"/>
        <v>{
    "id": "M4-NyO-39a-E-2-BR",
    "stimulus": "&lt;p&gt;Que fração representa a parte colorida da figura?&lt;/p&gt;&lt;div style=\"display:flex; justify-content:center;\"&gt;&lt;img src=\"https://blueberry-assets.oneclick.es/{{Q1}}\" width=\"300\"&gt;&lt;/img&gt;&lt;/div&gt;",
    "template": "&lt;p&gt;A parte colorida corresponde a {{response}} do total da figura.&lt;/p&gt;",
    "hint": "&lt;p&gt;O &lt;b&gt;denominador&lt;/b&gt; da fração representa número de partes em que o todo foi dividido. O &lt;b&gt;numerador&lt;/b&gt; representa o número de partes pintadas.&lt;/p&gt;",
    "feedback": "&lt;p&gt;O &lt;b&gt;denominador&lt;/b&gt; da fração representa número de partes em que o todo foi dividido. O &lt;b&gt;numerador&lt;/b&gt; representa o número de partes pintadas.&lt;/p&gt;",
    "seed": {
        "parameters": [
            {
                "name": "Q1",
                "label": null,
                "list": [
                    "M4_NyO_39a_5.svg",
                    "M4_NyO_39a_6.svg",
                    "M4_NyO_39a_7.svg"
                ]
            }
        ],
        "calculated": [
            {
                "name": "A1",
                "label": "{{function}}",
                "function": "\\frac{1}{4}"
            }
        ],
        "uniques": true
    },
    "algorithm": {
        "name": "calculateOperation",
        "params": {
            "method": "equivLiteral",
            "keyboard": "INTERMEDIATE"
        }
    }
}</v>
      </c>
      <c r="AA359" s="12" t="s">
        <v>1792</v>
      </c>
      <c r="AB359" s="14" t="str">
        <f t="shared" si="2"/>
        <v>M4-NyO-39a-E-2</v>
      </c>
      <c r="AC359" s="14" t="str">
        <f t="shared" si="3"/>
        <v>M4-NyO-39a-E-2-BR</v>
      </c>
      <c r="AD359" s="16"/>
      <c r="AE359" s="16"/>
      <c r="AF359" s="16" t="s">
        <v>46</v>
      </c>
      <c r="AG359" s="16"/>
    </row>
    <row r="360" ht="75.0" customHeight="1">
      <c r="A360" s="9" t="s">
        <v>1775</v>
      </c>
      <c r="B360" s="12" t="s">
        <v>1776</v>
      </c>
      <c r="C360" s="9" t="s">
        <v>48</v>
      </c>
      <c r="D360" s="10" t="s">
        <v>35</v>
      </c>
      <c r="E360" s="9"/>
      <c r="F360" s="11" t="s">
        <v>1785</v>
      </c>
      <c r="G360" s="11" t="s">
        <v>1786</v>
      </c>
      <c r="H360" s="12"/>
      <c r="I360" s="9" t="s">
        <v>1289</v>
      </c>
      <c r="J360" s="9" t="s">
        <v>92</v>
      </c>
      <c r="K360" s="12" t="s">
        <v>1793</v>
      </c>
      <c r="L360" s="12" t="s">
        <v>1794</v>
      </c>
      <c r="M360" s="9" t="s">
        <v>41</v>
      </c>
      <c r="N360" s="11" t="s">
        <v>1778</v>
      </c>
      <c r="O360" s="11" t="s">
        <v>1779</v>
      </c>
      <c r="P360" s="23"/>
      <c r="Q360" s="16"/>
      <c r="R360" s="23"/>
      <c r="S360" s="23"/>
      <c r="T360" s="23"/>
      <c r="U360" s="23"/>
      <c r="V360" s="23"/>
      <c r="W360" s="23"/>
      <c r="X360" s="16"/>
      <c r="Y360" s="9" t="s">
        <v>44</v>
      </c>
      <c r="Z360" s="13" t="str">
        <f t="shared" si="1"/>
        <v>{
    "id": "M4-NyO-39a-E-3-BR",
    "stimulus": "&lt;p&gt;Que fração representa a parte colorida da figura?&lt;/p&gt;&lt;div style=\"display:flex; justify-content:center;\"&gt;&lt;img src=\"https://blueberry-assets.oneclick.es/{{Q1}}\" width=\"300\"&gt;&lt;/img&gt;&lt;/div&gt;",
    "template": "&lt;p&gt;A parte colorida corresponde a {{response}} do total da figura.&lt;/p&gt;",
    "hint": "&lt;p&gt;O &lt;b&gt;denominador&lt;/b&gt; da fração representa número de partes em que o todo foi dividido. O &lt;b&gt;numerador&lt;/b&gt; representa o número de partes pintadas.&lt;/p&gt;",
    "feedback": "&lt;p&gt;O &lt;b&gt;denominador&lt;/b&gt; da fração representa número de partes em que o todo foi dividido. O &lt;b&gt;numerador&lt;/b&gt; representa o número de partes pintadas.&lt;/p&gt;",
    "seed": {
        "parameters": [
            {
                "name": "Q1",
                "label": null,
                "list": [
                    "M4_NyO_39a_8.svg",
                    "M4_NyO_39a_9.svg"
                ]
            }
        ],
        "calculated": [
            {
                "name": "A1",
                "label": "{{function}}",
                "function": "\\frac{1}{5}"
            }
        ],
        "uniques": true
    },
    "algorithm": {
        "name": "calculateOperation",
        "params": {
            "method": "equivLiteral",
            "keyboard": "INTERMEDIATE"
        }
    }
}</v>
      </c>
      <c r="AA360" s="12" t="s">
        <v>1795</v>
      </c>
      <c r="AB360" s="14" t="str">
        <f t="shared" si="2"/>
        <v>M4-NyO-39a-E-3</v>
      </c>
      <c r="AC360" s="14" t="str">
        <f t="shared" si="3"/>
        <v>M4-NyO-39a-E-3-BR</v>
      </c>
      <c r="AD360" s="16"/>
      <c r="AE360" s="16"/>
      <c r="AF360" s="16" t="s">
        <v>46</v>
      </c>
      <c r="AG360" s="16"/>
    </row>
    <row r="361" ht="75.0" customHeight="1">
      <c r="A361" s="9" t="s">
        <v>1796</v>
      </c>
      <c r="B361" s="12" t="s">
        <v>1797</v>
      </c>
      <c r="C361" s="9" t="s">
        <v>34</v>
      </c>
      <c r="D361" s="10" t="s">
        <v>35</v>
      </c>
      <c r="E361" s="9"/>
      <c r="F361" s="11" t="s">
        <v>1798</v>
      </c>
      <c r="G361" s="12" t="s">
        <v>1799</v>
      </c>
      <c r="H361" s="16" t="s">
        <v>84</v>
      </c>
      <c r="I361" s="9"/>
      <c r="J361" s="9" t="s">
        <v>591</v>
      </c>
      <c r="K361" s="12" t="s">
        <v>1800</v>
      </c>
      <c r="L361" s="12" t="s">
        <v>1801</v>
      </c>
      <c r="M361" s="9" t="s">
        <v>41</v>
      </c>
      <c r="N361" s="11" t="s">
        <v>1802</v>
      </c>
      <c r="O361" s="11" t="s">
        <v>1803</v>
      </c>
      <c r="P361" s="23"/>
      <c r="Q361" s="16"/>
      <c r="R361" s="23"/>
      <c r="S361" s="23"/>
      <c r="T361" s="23"/>
      <c r="U361" s="23"/>
      <c r="V361" s="23"/>
      <c r="W361" s="23"/>
      <c r="X361" s="16"/>
      <c r="Y361" s="9" t="s">
        <v>44</v>
      </c>
      <c r="Z361" s="13" t="str">
        <f t="shared" si="1"/>
        <v>{"id":"M4-NyO-39c-I-1-BR","stimulus":"&lt;p&gt;Arraste a resposta do seguinte cálculo.&lt;/p&gt;","template":"&lt;p style=\"text-align: center\"&gt;&lt;span class=\"fr-math-v2 fr-draggable\" contenteditable=\"false\" data-original-math=\"\\(\\frac{1}{{{Q1}}}\\)\" draggable=\"true\"&gt;\\(\\frac{1}{{{Q1}}}\\)&lt;/span&gt; de {{T1}} = {{response}}&lt;/p&gt;","hint":"&lt;p&gt;Como o valor do numerador é 1, divida o número pelo denominador.&lt;/p&gt;","feedback":"&lt;p&gt;Para calcular a fração de um número, se o valor do numerador for 1, basta dividir o número pelo denominador.&lt;/p&gt;&lt;p style=\"text-align: center\"&gt;{{T1}} : {{Q1}} = {{Q2}}&lt;/p&gt;","seed":{"parameters":[{"name":"Q1","label":null,"list":[2,3,4,5,10,100]},{"name":"Q2","label":null,"min":5,"max":20,"step":1},{"name":"Q3","label":null,"min":5,"max":20,"step":1},{"name":"Q4","label":null,"min":5,"max":20,"step":1}],"calculated":[{"name":"T1","label":"{{function}}","function":"{{Q2}}*{{Q1}}","temp":true},{"name":"A1","label":"{{function}}","function":"{{Q2}}"},{"name":"A2","label":"{{function}}","function":"{{Q3}}","incorrect":true},{"name":"A3","label":"{{function}}","function":"{{Q4}}","incorrect":true}],"uniques":true},"algorithm":{"name":"calculateOperation","template":"Cloze with drag &amp; drop","params":{"keyboard":"INTERMEDIATE"}}}</v>
      </c>
      <c r="AA361" s="11" t="s">
        <v>1804</v>
      </c>
      <c r="AB361" s="14" t="str">
        <f t="shared" si="2"/>
        <v>M4-NyO-39c-I-1</v>
      </c>
      <c r="AC361" s="14" t="str">
        <f t="shared" si="3"/>
        <v>M4-NyO-39c-I-1-BR</v>
      </c>
      <c r="AD361" s="16"/>
      <c r="AE361" s="16"/>
      <c r="AF361" s="16" t="s">
        <v>46</v>
      </c>
      <c r="AG361" s="16"/>
    </row>
    <row r="362" ht="75.0" customHeight="1">
      <c r="A362" s="9" t="s">
        <v>1796</v>
      </c>
      <c r="B362" s="12" t="s">
        <v>1797</v>
      </c>
      <c r="C362" s="9" t="s">
        <v>48</v>
      </c>
      <c r="D362" s="10" t="s">
        <v>35</v>
      </c>
      <c r="E362" s="9"/>
      <c r="F362" s="12" t="s">
        <v>1805</v>
      </c>
      <c r="G362" s="12" t="s">
        <v>1799</v>
      </c>
      <c r="H362" s="24"/>
      <c r="I362" s="9"/>
      <c r="J362" s="9" t="s">
        <v>92</v>
      </c>
      <c r="K362" s="12" t="s">
        <v>1806</v>
      </c>
      <c r="L362" s="12" t="s">
        <v>1807</v>
      </c>
      <c r="M362" s="9" t="s">
        <v>41</v>
      </c>
      <c r="N362" s="11" t="s">
        <v>1802</v>
      </c>
      <c r="O362" s="11" t="s">
        <v>1803</v>
      </c>
      <c r="P362" s="23"/>
      <c r="Q362" s="16"/>
      <c r="R362" s="23"/>
      <c r="S362" s="23"/>
      <c r="T362" s="23"/>
      <c r="U362" s="23"/>
      <c r="V362" s="23"/>
      <c r="W362" s="23"/>
      <c r="X362" s="16"/>
      <c r="Y362" s="9" t="s">
        <v>44</v>
      </c>
      <c r="Z362" s="13" t="str">
        <f t="shared" si="1"/>
        <v>{"id":"M4-NyO-39c-E-1-BR","stimulus":"&lt;p&gt;Calcule quanto vale &lt;span class=\"fr-math-v2 fr-draggable\" contenteditable=\"false\" data-original-math=\"\\(\\frac{1}{{{Q1}}}\\)\" draggable=\"true\"&gt;\\(\\frac{1}{{{Q1}}}\\)&lt;/span&gt; de {{T1}}.&lt;/p&gt;","template":"&lt;p style=\"text-align: center\"&gt;&lt;span class=\"fr-math-v2 fr-draggable\" contenteditable=\"false\" data-original-math=\"\\(\\frac{1}{{{Q1}}}\\)\" draggable=\"true\"&gt;\\(\\frac{1}{{{Q1}}}\\)&lt;/span&gt; de {{T1}} = {{response}}&lt;/p&gt;","hint":"&lt;p&gt;Como o valor do numerador é 1, divida o número pelo denominador.&lt;/p&gt;","feedback":"&lt;p&gt;Para calcular a fração de um número, se o valor do numerador for 1, basta dividir o número pelo denominador.&lt;/p&gt;&lt;p style=\"text-align: center\"&gt;{{T1}} : {{Q1}} = {{Q2}}&lt;/p&gt;","seed":{"parameters":[{"name":"Q1","label":null,"list":[2,3,4,5,10,100]},{"name":"Q2","label":null,"min":5,"max":20,"step":1}],"calculated":[{"name":"T1","label":"{{function}}","function":"{{Q2}}*{{Q1}}","temp":true},{"name":"A1","label":"{{function}}","function":"{{Q2}}"}],"uniques":true},"algorithm":{"name":"calculateOperation","params":{"method":"equivLiteral","keyboard":"INTERMEDIATE"}}}</v>
      </c>
      <c r="AA362" s="11" t="s">
        <v>1808</v>
      </c>
      <c r="AB362" s="14" t="str">
        <f t="shared" si="2"/>
        <v>M4-NyO-39c-E-1</v>
      </c>
      <c r="AC362" s="14" t="str">
        <f t="shared" si="3"/>
        <v>M4-NyO-39c-E-1-BR</v>
      </c>
      <c r="AD362" s="16"/>
      <c r="AE362" s="16"/>
      <c r="AF362" s="16" t="s">
        <v>46</v>
      </c>
      <c r="AG362" s="16"/>
    </row>
    <row r="363" ht="75.0" customHeight="1">
      <c r="A363" s="9" t="s">
        <v>1796</v>
      </c>
      <c r="B363" s="12" t="s">
        <v>1797</v>
      </c>
      <c r="C363" s="9" t="s">
        <v>67</v>
      </c>
      <c r="D363" s="10" t="s">
        <v>35</v>
      </c>
      <c r="E363" s="9"/>
      <c r="F363" s="21" t="s">
        <v>1809</v>
      </c>
      <c r="G363" s="12" t="s">
        <v>1810</v>
      </c>
      <c r="H363" s="24"/>
      <c r="I363" s="9"/>
      <c r="J363" s="9" t="s">
        <v>92</v>
      </c>
      <c r="K363" s="12" t="s">
        <v>1806</v>
      </c>
      <c r="L363" s="12" t="s">
        <v>1807</v>
      </c>
      <c r="M363" s="9" t="s">
        <v>41</v>
      </c>
      <c r="N363" s="11" t="s">
        <v>1802</v>
      </c>
      <c r="O363" s="11" t="s">
        <v>1811</v>
      </c>
      <c r="P363" s="23"/>
      <c r="Q363" s="16"/>
      <c r="R363" s="23"/>
      <c r="S363" s="23"/>
      <c r="T363" s="23"/>
      <c r="U363" s="23"/>
      <c r="V363" s="23"/>
      <c r="W363" s="23"/>
      <c r="X363" s="16"/>
      <c r="Y363" s="9" t="s">
        <v>44</v>
      </c>
      <c r="Z363" s="13" t="str">
        <f t="shared" si="1"/>
        <v>{"id":"M4-NyO-39c-A-1-BR","stimulus":"&lt;p&gt;Devido a uma promoção em uma loja de calçados, alguns sapatos que custavam R$ {{T1}} passaram a custar &lt;span class=\"fr-math-v2 fr-draggable\" contenteditable=\"false\" data-original-math=\"\\(\\frac{1}{{{Q1}}}\\)\" draggable=\"true\"&gt;\\(\\frac{1}{{{Q1}}}\\)&lt;/span&gt; desse valor. Quanto ficou o preço de um sapato com desconto?&lt;/p&gt;","template":"&lt;p style=\"text-align: center\"&gt;&lt;span class=\"fr-math-v2 fr-draggable\" contenteditable=\"false\" data-original-math=\"\\(\\frac{1}{{{Q1}}}\\)\" draggable=\"true\"&gt;\\(\\frac{1}{{{Q1}}}\\)&lt;/span&gt; de R$ {{T1}} = R$ {{response}}&lt;/p&gt;","hint":"&lt;p&gt;Como o valor do numerador é 1, divida o número pelo denominador.&lt;/p&gt;","feedback":"&lt;p&gt;Para calcular a fração de um número, se o valor do numerador for 1, basta dividir o número pelo denominador.&lt;/p&gt;&lt;p style=\"text-align: center\"&gt;{{T1}} : {{Q1}} = {{Q2}}&lt;/p&gt;","seed":{"parameters":[{"name":"Q1","label":null,"list":[2,3,4,5,10,100]},{"name":"Q2","label":null,"min":5,"max":20,"step":1}],"calculated":[{"name":"T1","label":"{{function}}","function":"{{Q2}}*{{Q1}}","temp":true},{"name":"A1","label":"{{function}}","function":"{{Q2}}"}],"uniques":true},"algorithm":{"name":"calculateOperation","params":{"method":"equivLiteral","keyboard":"INTERMEDIATE"}}}</v>
      </c>
      <c r="AA363" s="11" t="s">
        <v>1812</v>
      </c>
      <c r="AB363" s="14" t="str">
        <f t="shared" si="2"/>
        <v>M4-NyO-39c-A-1</v>
      </c>
      <c r="AC363" s="14" t="str">
        <f t="shared" si="3"/>
        <v>M4-NyO-39c-A-1-BR</v>
      </c>
      <c r="AD363" s="16"/>
      <c r="AE363" s="16"/>
      <c r="AF363" s="16" t="s">
        <v>46</v>
      </c>
      <c r="AG363" s="16"/>
    </row>
    <row r="364" ht="75.0" customHeight="1">
      <c r="A364" s="9" t="s">
        <v>1796</v>
      </c>
      <c r="B364" s="12" t="s">
        <v>1797</v>
      </c>
      <c r="C364" s="9" t="s">
        <v>67</v>
      </c>
      <c r="D364" s="10" t="s">
        <v>35</v>
      </c>
      <c r="E364" s="9"/>
      <c r="F364" s="11" t="s">
        <v>1813</v>
      </c>
      <c r="G364" s="12" t="s">
        <v>1814</v>
      </c>
      <c r="H364" s="24"/>
      <c r="I364" s="9"/>
      <c r="J364" s="9" t="s">
        <v>92</v>
      </c>
      <c r="K364" s="12" t="s">
        <v>1806</v>
      </c>
      <c r="L364" s="12" t="s">
        <v>1807</v>
      </c>
      <c r="M364" s="9" t="s">
        <v>41</v>
      </c>
      <c r="N364" s="11" t="s">
        <v>1802</v>
      </c>
      <c r="O364" s="11" t="s">
        <v>1815</v>
      </c>
      <c r="P364" s="23"/>
      <c r="Q364" s="16"/>
      <c r="R364" s="23"/>
      <c r="S364" s="23"/>
      <c r="T364" s="23"/>
      <c r="U364" s="23"/>
      <c r="V364" s="23"/>
      <c r="W364" s="23"/>
      <c r="X364" s="16"/>
      <c r="Y364" s="9" t="s">
        <v>44</v>
      </c>
      <c r="Z364" s="13" t="str">
        <f t="shared" si="1"/>
        <v>{"id":"M4-NyO-39c-A-2-BR","stimulus":"&lt;p&gt;Adriano vai comer &lt;span class=\"fr-math-v2 fr-draggable\" contenteditable=\"false\" data-original-math=\"\\(\\frac{1}{{{Q1}}}\\)\" draggable=\"true\"&gt;\\(\\frac{1}{{{Q1}}}\\)&lt;/span&gt; dos {{T1}} morangos que ele colheu no pomar. Quantos morangos ele vai comer?&lt;/p&gt;","template":"&lt;p style=\"text-align: center\"&gt;&lt;span class=\"fr-math-v2 fr-draggable\" contenteditable=\"false\" data-original-math=\"\\(\\frac{1}{{{Q1}}}\\)\" draggable=\"true\"&gt;\\(\\frac{1}{{{Q1}}}\\)&lt;/span&gt; de {{T1}} morangos = {{response}} morangos&lt;/p&gt;","hint":"&lt;p&gt;Como o valor do numerador é 1, divida o número pelo denominador.&lt;/p&gt;","feedback":"&lt;p&gt;Para calcular a fração de um número, se o valor do numerador for 1, basta dividir o número pelo denominador.&lt;/p&gt;&lt;p style=\"text-align: center\"&gt;{{T1}} : {{Q1}} = {{Q2}}&lt;/p&gt;","seed":{"parameters":[{"name":"Q1","label":null,"list":[2,3,4,5,10,100]},{"name":"Q2","label":null,"min":5,"max":20,"step":1}],"calculated":[{"name":"T1","label":"{{function}}","function":"{{Q2}}*{{Q1}}","temp":true},{"name":"A1","label":"{{function}}","function":"{{Q2}}"}],"uniques":true},"algorithm":{"name":"calculateOperation","params":{"method":"equivLiteral","keyboard":"INTERMEDIATE"}}}</v>
      </c>
      <c r="AA364" s="11" t="s">
        <v>1816</v>
      </c>
      <c r="AB364" s="14" t="str">
        <f t="shared" si="2"/>
        <v>M4-NyO-39c-A-2</v>
      </c>
      <c r="AC364" s="14" t="str">
        <f t="shared" si="3"/>
        <v>M4-NyO-39c-A-2-BR</v>
      </c>
      <c r="AD364" s="16"/>
      <c r="AE364" s="16"/>
      <c r="AF364" s="16" t="s">
        <v>46</v>
      </c>
      <c r="AG364" s="16"/>
    </row>
    <row r="365" ht="75.0" customHeight="1">
      <c r="A365" s="9" t="s">
        <v>1796</v>
      </c>
      <c r="B365" s="12" t="s">
        <v>1797</v>
      </c>
      <c r="C365" s="9" t="s">
        <v>67</v>
      </c>
      <c r="D365" s="10" t="s">
        <v>35</v>
      </c>
      <c r="E365" s="9"/>
      <c r="F365" s="11" t="s">
        <v>1817</v>
      </c>
      <c r="G365" s="11" t="s">
        <v>1818</v>
      </c>
      <c r="H365" s="24"/>
      <c r="I365" s="9"/>
      <c r="J365" s="9" t="s">
        <v>92</v>
      </c>
      <c r="K365" s="12" t="s">
        <v>1806</v>
      </c>
      <c r="L365" s="12" t="s">
        <v>1807</v>
      </c>
      <c r="M365" s="9" t="s">
        <v>41</v>
      </c>
      <c r="N365" s="11" t="s">
        <v>1802</v>
      </c>
      <c r="O365" s="11" t="s">
        <v>1819</v>
      </c>
      <c r="P365" s="23"/>
      <c r="Q365" s="16"/>
      <c r="R365" s="23"/>
      <c r="S365" s="23"/>
      <c r="T365" s="23"/>
      <c r="U365" s="23"/>
      <c r="V365" s="23"/>
      <c r="W365" s="23"/>
      <c r="X365" s="16"/>
      <c r="Y365" s="9" t="s">
        <v>44</v>
      </c>
      <c r="Z365" s="13" t="str">
        <f t="shared" si="1"/>
        <v>{"id":"M4-NyO-39c-A-3-BR","stimulus":"&lt;p&gt;Em uma loja de brinquedos, &lt;span class=\"fr-math-v2 fr-draggable\" contenteditable=\"false\" data-original-math=\"\\(\\frac{1}{{{Q1}}}\\)\" draggable=\"true\"&gt;\\(\\frac{1}{{{Q1}}}\\)&lt;/span&gt; das {{T1}} bolas que estão à venda são de futebol. Quantas bolas de futebol estão à venda na loja?&lt;/p&gt;","template":"&lt;p style=\"text-align: center\"&gt;&lt;span class=\"fr-math-v2 fr-draggable\" contenteditable=\"false\" data-original-math=\"\\(\\frac{1}{{{Q1}}}\\)\" draggable=\"true\"&gt;\\(\\frac{1}{{{Q1}}}\\)&lt;/span&gt; de {{T1}} bolas = {{response}} bolas de futebol&lt;/p&gt;","hint":"&lt;p&gt;Como o valor do numerador é 1, divida o número pelo denominador.&lt;/p&gt;","feedback":"&lt;p&gt;Para calcular a fração de um número, se o valor do numerador for 1, basta dividir o número pelo denominador.&lt;/p&gt;&lt;p style=\"text-align: center\"&gt;{{T1}} : {{Q1}} = {{Q2}}&lt;/p&gt;","seed":{"parameters":[{"name":"Q1","label":null,"list":[2,3,4,5,10,100]},{"name":"Q2","label":null,"min":5,"max":20,"step":1}],"calculated":[{"name":"T1","label":"{{function}}","function":"{{Q2}}*{{Q1}}","temp":true},{"name":"A1","label":"{{function}}","function":"{{Q2}}"}],"uniques":true},"algorithm":{"name":"calculateOperation","params":{"method":"equivLiteral","keyboard":"INTERMEDIATE"}}}</v>
      </c>
      <c r="AA365" s="11" t="s">
        <v>1820</v>
      </c>
      <c r="AB365" s="14" t="str">
        <f t="shared" si="2"/>
        <v>M4-NyO-39c-A-3</v>
      </c>
      <c r="AC365" s="14" t="str">
        <f t="shared" si="3"/>
        <v>M4-NyO-39c-A-3-BR</v>
      </c>
      <c r="AD365" s="16"/>
      <c r="AE365" s="16"/>
      <c r="AF365" s="16" t="s">
        <v>46</v>
      </c>
      <c r="AG365" s="16"/>
    </row>
    <row r="366" ht="75.0" customHeight="1">
      <c r="A366" s="9" t="s">
        <v>1821</v>
      </c>
      <c r="B366" s="12" t="s">
        <v>1822</v>
      </c>
      <c r="C366" s="9" t="s">
        <v>34</v>
      </c>
      <c r="D366" s="10" t="s">
        <v>35</v>
      </c>
      <c r="E366" s="10"/>
      <c r="F366" s="11" t="s">
        <v>1823</v>
      </c>
      <c r="G366" s="12"/>
      <c r="H366" s="24"/>
      <c r="I366" s="9"/>
      <c r="J366" s="9" t="s">
        <v>391</v>
      </c>
      <c r="K366" s="11" t="s">
        <v>1824</v>
      </c>
      <c r="L366" s="18" t="s">
        <v>1825</v>
      </c>
      <c r="M366" s="9" t="s">
        <v>41</v>
      </c>
      <c r="N366" s="18" t="s">
        <v>1826</v>
      </c>
      <c r="O366" s="18" t="s">
        <v>1826</v>
      </c>
      <c r="P366" s="23"/>
      <c r="Q366" s="16"/>
      <c r="R366" s="23"/>
      <c r="S366" s="23"/>
      <c r="T366" s="23"/>
      <c r="U366" s="23"/>
      <c r="V366" s="23"/>
      <c r="W366" s="23"/>
      <c r="X366" s="16"/>
      <c r="Y366" s="9" t="s">
        <v>44</v>
      </c>
      <c r="Z366" s="13" t="str">
        <f t="shared" si="1"/>
        <v>{"id":"M4-NyO-39d-I-1-BR","stimulus":"&lt;p&gt;Selecione a fração que &lt;i&gt;não&lt;/i&gt; está expressa corretamente.&lt;/p&gt;","hint":"&lt;p&gt;Para frações, escreva primeiro o numerador e depois o denominador na forma fracionária, por exemplo, meios, terços, quartos ou quintos.&lt;/p&gt;","feedback":"&lt;p&gt;Para frações, escreva primeiro o numerador e depois o denominador na forma fracionária, por exemplo, meios, terços, quartos ou quintos.&lt;/p&gt;","seed":{"parameters":[{"name":"Q1","label":null,"min":2,"max":12,"step":1},{"name":"Q2","label":null,"min":2,"max":12,"step":1},{"name":"Q3","label":null,"min":2,"max":12,"step":1}],"calculated":[{"name":"A1","label":"&lt;span class=\"fr-math-v2 fr-draggable\" contenteditable=\"false\" data-original-math=\"\\(\\frac{1}{{{Q1}}}\\)\" draggable=\"true\"&gt;\\(\\frac{1}{{{Q1}}}\\)&lt;/span&gt; se lê {{function}}.","function":"Lemonlib.fractionToWords(1, {{Q1}}, 'pt')","incorrect":true},{"name":"A2","label":"&lt;span class=\"fr-math-v2 fr-draggable\" contenteditable=\"false\" data-original-math=\"\\(\\frac{1}{{{Q2}}}\\)\" draggable=\"true\"&gt;\\(\\frac{1}{{{Q2}}}\\)&lt;/span&gt; se lê {{function}}.","function":"Lemonlib.fractionToWords(1, {{Q2}}, 'pt')","incorrect":true},{"name":"A3","label":"&lt;span class=\"fr-math-v2 fr-draggable\" contenteditable=\"false\" data-original-math=\"\\(\\frac{1}{{{Q3}}}\\)\" draggable=\"true\"&gt;\\(\\frac{1}{{{Q3}}}\\)&lt;/span&gt; se lê {{function}}.","function":"Lemonlib.fractionToWords(1, {{Q3}}+1, 'pt')"},{"name":"A4","label":"&lt;span class=\"fr-math-v2 fr-draggable\" contenteditable=\"false\" data-original-math=\"\\(\\frac{1}{{{Q3}}}\\)\" draggable=\"true\"&gt;\\(\\frac{1}{{{Q3}}}\\)&lt;/span&gt; se lê {{function}}.","function":"Lemonlib.fractionToWords(1, {{Q3}}+2, 'pt')"}],"uniques":true},"algorithm":{"name":"trueFalse","template":"Multiple choice – standard","params":{"countCorrect":1,"countIncorrect":2,"showCheckIcon":false,
            "columns": 3
        }
    }
}</v>
      </c>
      <c r="AA366" s="11" t="s">
        <v>1827</v>
      </c>
      <c r="AB366" s="14" t="str">
        <f t="shared" si="2"/>
        <v>M4-NyO-39d-I-1</v>
      </c>
      <c r="AC366" s="14" t="str">
        <f t="shared" si="3"/>
        <v>M4-NyO-39d-I-1-BR</v>
      </c>
      <c r="AD366" s="16"/>
      <c r="AE366" s="16"/>
      <c r="AF366" s="16" t="s">
        <v>46</v>
      </c>
      <c r="AG366" s="16"/>
    </row>
    <row r="367" ht="75.0" customHeight="1">
      <c r="A367" s="9" t="s">
        <v>1821</v>
      </c>
      <c r="B367" s="12" t="s">
        <v>1822</v>
      </c>
      <c r="C367" s="9" t="s">
        <v>48</v>
      </c>
      <c r="D367" s="10" t="s">
        <v>35</v>
      </c>
      <c r="E367" s="10"/>
      <c r="F367" s="11" t="s">
        <v>1828</v>
      </c>
      <c r="G367" s="8" t="s">
        <v>1829</v>
      </c>
      <c r="H367" s="24"/>
      <c r="I367" s="9"/>
      <c r="J367" s="9" t="s">
        <v>51</v>
      </c>
      <c r="K367" s="11" t="s">
        <v>1830</v>
      </c>
      <c r="L367" s="12" t="s">
        <v>1831</v>
      </c>
      <c r="M367" s="9" t="s">
        <v>41</v>
      </c>
      <c r="N367" s="18" t="s">
        <v>1826</v>
      </c>
      <c r="O367" s="18" t="s">
        <v>1826</v>
      </c>
      <c r="P367" s="23"/>
      <c r="Q367" s="16"/>
      <c r="R367" s="23"/>
      <c r="S367" s="23"/>
      <c r="T367" s="23"/>
      <c r="U367" s="23"/>
      <c r="V367" s="23"/>
      <c r="W367" s="23"/>
      <c r="X367" s="16"/>
      <c r="Y367" s="9" t="s">
        <v>44</v>
      </c>
      <c r="Z367" s="13" t="str">
        <f t="shared" si="1"/>
        <v>{"id":"M4-NyO-39d-E-1-BR","stimulus":"&lt;p&gt;Escreva como se lê a fração &lt;span class=\"fr-math-v2 fr-draggable\" contenteditable=\"false\" data-original-math=\"\\(\\frac{1}{{{Q1}}}\\)\" draggable=\"true\"&gt;\\(\\frac{1}{{{Q1}}}\\)&lt;/span&gt;.&lt;/p&gt;","template":"&lt;p&gt;Lê-se: {{response}}.&lt;/p&gt;","hint":"&lt;p&gt;Para frações, escreva primeiro o numerador e depois o denominador na forma fracionária, por exemplo, meios, terços, quartos ou quintos.&lt;/p&gt;","feedback":"&lt;p&gt;Para frações, escreva primeiro o numerador e depois o denominador na forma fracionária, por exemplo, meios, terços, quartos ou quintos.&lt;/p&gt;","seed":{"parameters":[{"name":"Q1","label":null,"min":2,"max":12,"step":1}],"calculated":[{"name":"A1","label":"{{function}}","function":"Lemonlib.fractionToWords(1, {{Q1}}, 'pt')"}],"uniques":true},"algorithm":{"name":"calculateOperation","template":"Cloze with text"}}</v>
      </c>
      <c r="AA367" s="12" t="s">
        <v>1832</v>
      </c>
      <c r="AB367" s="14" t="str">
        <f t="shared" si="2"/>
        <v>M4-NyO-39d-E-1</v>
      </c>
      <c r="AC367" s="14" t="str">
        <f t="shared" si="3"/>
        <v>M4-NyO-39d-E-1-BR</v>
      </c>
      <c r="AD367" s="16"/>
      <c r="AE367" s="16"/>
      <c r="AF367" s="16" t="s">
        <v>46</v>
      </c>
      <c r="AG367" s="16"/>
    </row>
    <row r="368" ht="75.0" customHeight="1">
      <c r="A368" s="9" t="s">
        <v>1821</v>
      </c>
      <c r="B368" s="12" t="s">
        <v>1822</v>
      </c>
      <c r="C368" s="9" t="s">
        <v>67</v>
      </c>
      <c r="D368" s="10" t="s">
        <v>35</v>
      </c>
      <c r="E368" s="10"/>
      <c r="F368" s="11" t="s">
        <v>1833</v>
      </c>
      <c r="G368" s="8" t="s">
        <v>1829</v>
      </c>
      <c r="H368" s="24"/>
      <c r="I368" s="9"/>
      <c r="J368" s="9" t="s">
        <v>51</v>
      </c>
      <c r="K368" s="11" t="s">
        <v>1830</v>
      </c>
      <c r="L368" s="12" t="s">
        <v>1831</v>
      </c>
      <c r="M368" s="9" t="s">
        <v>41</v>
      </c>
      <c r="N368" s="18" t="s">
        <v>1826</v>
      </c>
      <c r="O368" s="18" t="s">
        <v>1826</v>
      </c>
      <c r="P368" s="23"/>
      <c r="Q368" s="16"/>
      <c r="R368" s="23"/>
      <c r="S368" s="23"/>
      <c r="T368" s="23"/>
      <c r="U368" s="23"/>
      <c r="V368" s="23"/>
      <c r="W368" s="23"/>
      <c r="X368" s="16"/>
      <c r="Y368" s="9" t="s">
        <v>44</v>
      </c>
      <c r="Z368" s="13" t="str">
        <f t="shared" si="1"/>
        <v>{"id":"M4-NyO-39d-A-1-BR","stimulus":"&lt;p&gt;Daniela quer comer &lt;span class=\"fr-math-v2 fr-draggable\" contenteditable=\"false\" data-original-math=\"\\(\\frac{1}{{{Q1}}}\\)\" draggable=\"true\"&gt;\\(\\frac{1}{{{Q1}}}\\)&lt;/span&gt; dos morangos que comprou. Como se lê essa fração?&lt;/p&gt;","template":"&lt;p&gt;Lê-se: {{response}}.&lt;/p&gt;","hint":"&lt;p&gt;Para frações, escreva primeiro o numerador e depois o denominador na forma fracionária, por exemplo, meios, terços, quartos ou quintos.&lt;/p&gt;","feedback":"&lt;p&gt;Para frações, escreva primeiro o numerador e depois o denominador na forma fracionária, por exemplo, meios, terços, quartos ou quintos.&lt;/p&gt;","seed":{"parameters":[{"name":"Q1","label":null,"min":2,"max":12,"step":1}],"calculated":[{"name":"A1","label":"{{function}}","function":"Lemonlib.fractionToWords(1, {{Q1}}, 'pt')"}],"uniques":true},"algorithm":{"name":"calculateOperation","template":"Cloze with text"}}</v>
      </c>
      <c r="AA368" s="12" t="s">
        <v>1834</v>
      </c>
      <c r="AB368" s="14" t="str">
        <f t="shared" si="2"/>
        <v>M4-NyO-39d-A-1</v>
      </c>
      <c r="AC368" s="14" t="str">
        <f t="shared" si="3"/>
        <v>M4-NyO-39d-A-1-BR</v>
      </c>
      <c r="AD368" s="16"/>
      <c r="AE368" s="16"/>
      <c r="AF368" s="16" t="s">
        <v>46</v>
      </c>
      <c r="AG368" s="16"/>
    </row>
    <row r="369" ht="75.0" customHeight="1">
      <c r="A369" s="9" t="s">
        <v>1821</v>
      </c>
      <c r="B369" s="12" t="s">
        <v>1822</v>
      </c>
      <c r="C369" s="9" t="s">
        <v>67</v>
      </c>
      <c r="D369" s="10" t="s">
        <v>35</v>
      </c>
      <c r="E369" s="10"/>
      <c r="F369" s="11" t="s">
        <v>1835</v>
      </c>
      <c r="G369" s="8" t="s">
        <v>1829</v>
      </c>
      <c r="H369" s="24"/>
      <c r="I369" s="9"/>
      <c r="J369" s="9" t="s">
        <v>51</v>
      </c>
      <c r="K369" s="11" t="s">
        <v>1830</v>
      </c>
      <c r="L369" s="12" t="s">
        <v>1831</v>
      </c>
      <c r="M369" s="9" t="s">
        <v>41</v>
      </c>
      <c r="N369" s="18" t="s">
        <v>1826</v>
      </c>
      <c r="O369" s="18" t="s">
        <v>1826</v>
      </c>
      <c r="P369" s="23"/>
      <c r="Q369" s="16"/>
      <c r="R369" s="23"/>
      <c r="S369" s="23"/>
      <c r="T369" s="23"/>
      <c r="U369" s="23"/>
      <c r="V369" s="23"/>
      <c r="W369" s="23"/>
      <c r="X369" s="16"/>
      <c r="Y369" s="9" t="s">
        <v>44</v>
      </c>
      <c r="Z369" s="13" t="str">
        <f t="shared" si="1"/>
        <v>{"id":"M4-NyO-39d-A-2-BR","stimulus":"&lt;p&gt;Júlio pedalou &lt;span class=\"fr-math-v2 fr-draggable\" contenteditable=\"false\" data-original-math=\"\\(\\frac{1}{{{Q1}}}\\)\" draggable=\"true\"&gt;\\(\\frac{1}{{{Q1}}}\\)&lt;/span&gt; do percurso de uma trilha em um bosque. Como se lê essa fração?&lt;/p&gt;","template":"&lt;p&gt;Lê-se: {{response}}.&lt;/p&gt;","hint":"&lt;p&gt;Para frações, escreva primeiro o numerador e depois o denominador na forma fracionária, por exemplo, meios, terços, quartos ou quintos.&lt;/p&gt;","feedback":"&lt;p&gt;Para frações, escreva primeiro o numerador e depois o denominador na forma fracionária, por exemplo, meios, terços, quartos ou quintos.&lt;/p&gt;","seed":{"parameters":[{"name":"Q1","label":null,"min":1,"max":12,"step":1}],"calculated":[{"name":"A1","label":"{{function}}","function":"Lemonlib.fractionToWords(1, {{Q1}}, 'pt')"}],"uniques":true},"algorithm":{"name":"calculateOperation","template":"Cloze with text"}}</v>
      </c>
      <c r="AA369" s="12" t="s">
        <v>1836</v>
      </c>
      <c r="AB369" s="14" t="str">
        <f t="shared" si="2"/>
        <v>M4-NyO-39d-A-2</v>
      </c>
      <c r="AC369" s="14" t="str">
        <f t="shared" si="3"/>
        <v>M4-NyO-39d-A-2-BR</v>
      </c>
      <c r="AD369" s="16"/>
      <c r="AE369" s="16"/>
      <c r="AF369" s="16" t="s">
        <v>46</v>
      </c>
      <c r="AG369" s="16"/>
    </row>
    <row r="370" ht="75.0" customHeight="1">
      <c r="A370" s="9" t="s">
        <v>1821</v>
      </c>
      <c r="B370" s="12" t="s">
        <v>1822</v>
      </c>
      <c r="C370" s="9" t="s">
        <v>67</v>
      </c>
      <c r="D370" s="10" t="s">
        <v>35</v>
      </c>
      <c r="E370" s="10"/>
      <c r="F370" s="11" t="s">
        <v>1837</v>
      </c>
      <c r="G370" s="8" t="s">
        <v>1829</v>
      </c>
      <c r="H370" s="24"/>
      <c r="I370" s="9"/>
      <c r="J370" s="9" t="s">
        <v>51</v>
      </c>
      <c r="K370" s="11" t="s">
        <v>1830</v>
      </c>
      <c r="L370" s="12" t="s">
        <v>1831</v>
      </c>
      <c r="M370" s="9" t="s">
        <v>41</v>
      </c>
      <c r="N370" s="18" t="s">
        <v>1826</v>
      </c>
      <c r="O370" s="18" t="s">
        <v>1826</v>
      </c>
      <c r="P370" s="23"/>
      <c r="Q370" s="16"/>
      <c r="R370" s="23"/>
      <c r="S370" s="23"/>
      <c r="T370" s="23"/>
      <c r="U370" s="23"/>
      <c r="V370" s="23"/>
      <c r="W370" s="23"/>
      <c r="X370" s="16"/>
      <c r="Y370" s="9" t="s">
        <v>44</v>
      </c>
      <c r="Z370" s="13" t="str">
        <f t="shared" si="1"/>
        <v>{"id":"M4-NyO-39d-A-3-BR","stimulus":"&lt;p&gt;Rafaela dedica &lt;span class=\"fr-math-v2 fr-draggable\" contenteditable=\"false\" data-original-math=\"\\(\\frac{1}{{{Q1}}}\\)\" draggable=\"true\"&gt;\\(\\frac{1}{{{Q1}}}\\)&lt;/span&gt; do seu tempo de estudo à tarde para estudar Matemática. Como se lê essa fração?&lt;/p&gt;","template":"&lt;p&gt;Lê-se: {{response}}.&lt;/p&gt;","hint":"&lt;p&gt;Para frações, escreva primeiro o numerador e depois o denominador na forma fracionária, por exemplo, meios, terços, quartos ou quintos.&lt;/p&gt;","feedback":"&lt;p&gt;Para frações, escreva primeiro o numerador e depois o denominador na forma fracionária, por exemplo, meios, terços, quartos ou quintos.&lt;/p&gt;","seed":{"parameters":[{"name":"Q1","label":null,"min":2,"max":12,"step":1}],"calculated":[{"name":"A1","label":"{{function}}","function":"Lemonlib.fractionToWords(1, {{Q1}}, 'pt')"}],"uniques":true},"algorithm":{"name":"calculateOperation","template":"Cloze with text"}}</v>
      </c>
      <c r="AA370" s="12" t="s">
        <v>1838</v>
      </c>
      <c r="AB370" s="14" t="str">
        <f t="shared" si="2"/>
        <v>M4-NyO-39d-A-3</v>
      </c>
      <c r="AC370" s="14" t="str">
        <f t="shared" si="3"/>
        <v>M4-NyO-39d-A-3-BR</v>
      </c>
      <c r="AD370" s="16"/>
      <c r="AE370" s="16"/>
      <c r="AF370" s="16" t="s">
        <v>46</v>
      </c>
      <c r="AG370" s="16"/>
    </row>
    <row r="371" ht="75.0" customHeight="1">
      <c r="A371" s="9" t="s">
        <v>1839</v>
      </c>
      <c r="B371" s="12" t="s">
        <v>1840</v>
      </c>
      <c r="C371" s="9" t="s">
        <v>34</v>
      </c>
      <c r="D371" s="10" t="s">
        <v>35</v>
      </c>
      <c r="E371" s="9"/>
      <c r="F371" s="12" t="s">
        <v>1841</v>
      </c>
      <c r="G371" s="12"/>
      <c r="H371" s="24"/>
      <c r="I371" s="9"/>
      <c r="J371" s="9" t="s">
        <v>391</v>
      </c>
      <c r="K371" s="11" t="s">
        <v>1842</v>
      </c>
      <c r="L371" s="12" t="s">
        <v>1843</v>
      </c>
      <c r="M371" s="9" t="s">
        <v>41</v>
      </c>
      <c r="N371" s="11" t="s">
        <v>1844</v>
      </c>
      <c r="O371" s="11" t="s">
        <v>1845</v>
      </c>
      <c r="P371" s="23"/>
      <c r="Q371" s="16"/>
      <c r="R371" s="23"/>
      <c r="S371" s="23"/>
      <c r="T371" s="23"/>
      <c r="U371" s="23"/>
      <c r="V371" s="23"/>
      <c r="W371" s="23"/>
      <c r="X371" s="16"/>
      <c r="Y371" s="9" t="s">
        <v>44</v>
      </c>
      <c r="Z371" s="13" t="str">
        <f t="shared" si="1"/>
        <v>{"id":"M4-NyO-39e-I-1-BR","stimulus":"&lt;p&gt;Indique qual das seguintes frações não está escrita corretamente.&lt;/p&gt;","hint":"&lt;p&gt;Para ler uma fração com 1 no numerador, comece dizendo &lt;i&gt;um&lt;/i&gt; seguido do número que indica o denominador.&lt;/p&gt;","feedback":"&lt;p&gt;Alguns exemplos de como ler uma fração com numerador 1 são:&lt;/p&gt;&lt;p&gt;&lt;span class=\"fr-math-v2 fr-draggable\" contenteditable=\"false\" data-original-math=\"\\(\\frac{1}{2}\\)\" draggable=\"true\"&gt;\\(\\frac{1}{2}\\)&lt;/span&gt; se lê como &lt;i&gt;um meio.&lt;/i&gt;&lt;/p&gt;&lt;p&gt;&lt;span class=\"fr-math-v2 fr-draggable\" contenteditable=\"false\" data-original-math=\"\\(\\frac{1}{3}\\)\" draggable=\"true\"&gt;\\(\\frac{1}{3}\\)&lt;/span&gt; se lê como &lt;i&gt;um terço.&lt;/i&gt;&lt;/p&gt;&lt;p&gt;&lt;span class=\"fr-math-v2 fr-draggable\" contenteditable=\"false\" data-original-math=\"\\(\\frac{1}{4}\\)\" draggable=\"true\"&gt;\\(\\frac{1}{4}\\)&lt;/span&gt; se lê como &lt;i&gt;um quarto.&lt;/i&gt;&lt;/p&gt;&lt;p&gt;&lt;span class=\"fr-math-v2 fr-draggable\" contenteditable=\"false\" data-original-math=\"\\(\\frac{1}{5}\\)\" draggable=\"true\"&gt;\\(\\frac{1}{5}\\)&lt;/span&gt; se lê como &lt;i&gt;um quinto.&lt;/i&gt;&lt;/p&gt;","seed":{"parameters":[{"name":"Q1","label":null,"min":2,"max":12,"step":1},{"name":"Q2","label":null,"min":2,"max":12,"step":1},{"name":"Q3","label":null,"min":2,"max":12,"step":1},{"name":"Q4","label":null,"min":2,"max":12,"step":1}],"calculated":[{"name":"A1","label":"&lt;span class=\"fr-math-v2 fr-draggable\" contenteditable=\"false\" data-original-math=\"\\(\\frac{1}{{{Q1}}}\\)\" draggable=\"true\"&gt;\\(\\frac{1}{{{Q1}}}\\)&lt;/span&gt; se lê como &lt;i&gt;{{function}}&lt;/i&gt;.","function":"Lemonlib.fractionToWords(1, {{Q1}}, 'pt')","incorrect":true},{"name":"A2","label":"&lt;span class=\"fr-math-v2 fr-draggable\" contenteditable=\"false\" data-original-math=\"\\(\\frac{1}{{{Q2}}}\\)\" draggable=\"true\"&gt;\\(\\frac{1}{{{Q2}}}\\)&lt;/span&gt; se lê como &lt;i&gt;{{function}}&lt;/i&gt;.","function":"Lemonlib.fractionToWords(1, {{Q2}}, 'pt')","incorrect":true},{"name":"A3","label":"{{Q3}}º se lê como &lt;i&gt;{{function}}&lt;/i&gt;.","function":"Lemonlib.fractionToWords(1, {{Q3}}, 'pt')"},{"name":"A4","label":"&lt;span class=\"fr-math-v2 fr-draggable\" contenteditable=\"false\" data-original-math=\"\\(\\frac{1}{10}\\)\" draggable=\"true\"&gt;\\(\\frac{1}{10}\\)&lt;/span&gt; se lê como &lt;i&gt;um décimo primeiro.&lt;/i&gt;"},{"name":"A5","label":"&lt;span class=\"fr-math-v2 fr-draggable\" contenteditable=\"false\" data-original-math=\"\\(\\frac{1}{{{Q4}}}\\)\" draggable=\"true\"&gt;\\(\\frac{1}{{{Q4}}}\\)&lt;/span&gt; se lê como &lt;i&gt;{{function}}&lt;/i&gt;.","function":"Lemonlib.fractionToWords(1, {{Q3}}+1, 'pt')"}],"uniques":true},"algorithm":{"name":"trueFalse","template":"Multiple choice – standard","params":{"countCorrect":1,"countIncorrect":2,"showCheckIcon":false,
            "columns": 3
        }
    }
}</v>
      </c>
      <c r="AA371" s="11" t="s">
        <v>1846</v>
      </c>
      <c r="AB371" s="14" t="str">
        <f t="shared" si="2"/>
        <v>M4-NyO-39e-I-1</v>
      </c>
      <c r="AC371" s="14" t="str">
        <f t="shared" si="3"/>
        <v>M4-NyO-39e-I-1-BR</v>
      </c>
      <c r="AD371" s="16"/>
      <c r="AE371" s="16"/>
      <c r="AF371" s="16" t="s">
        <v>46</v>
      </c>
      <c r="AG371" s="16"/>
    </row>
    <row r="372" ht="75.0" customHeight="1">
      <c r="A372" s="9" t="s">
        <v>1839</v>
      </c>
      <c r="B372" s="12" t="s">
        <v>1840</v>
      </c>
      <c r="C372" s="9" t="s">
        <v>48</v>
      </c>
      <c r="D372" s="10" t="s">
        <v>35</v>
      </c>
      <c r="E372" s="9"/>
      <c r="F372" s="11" t="s">
        <v>1847</v>
      </c>
      <c r="G372" s="11" t="s">
        <v>1848</v>
      </c>
      <c r="H372" s="24"/>
      <c r="I372" s="9"/>
      <c r="J372" s="9" t="s">
        <v>92</v>
      </c>
      <c r="K372" s="11" t="s">
        <v>1849</v>
      </c>
      <c r="L372" s="8" t="s">
        <v>1850</v>
      </c>
      <c r="M372" s="9" t="s">
        <v>41</v>
      </c>
      <c r="N372" s="11" t="s">
        <v>1844</v>
      </c>
      <c r="O372" s="11" t="s">
        <v>1845</v>
      </c>
      <c r="P372" s="23"/>
      <c r="Q372" s="16"/>
      <c r="R372" s="23"/>
      <c r="S372" s="23"/>
      <c r="T372" s="23"/>
      <c r="U372" s="23"/>
      <c r="V372" s="23"/>
      <c r="W372" s="23"/>
      <c r="X372" s="16"/>
      <c r="Y372" s="9" t="s">
        <v>44</v>
      </c>
      <c r="Z372" s="13" t="str">
        <f t="shared" si="1"/>
        <v>{"id":"M4-NyO-39e-E-1-BR","stimulus":"&lt;p&gt;Escreva &lt;i&gt;{{T1}}&lt;/i&gt; em forma de fração.&lt;/p&gt;","template":"&lt;p&gt;A fração é {{response}}.&lt;/p&gt;","hint":"&lt;p&gt;Para ler uma fração com 1 no numerador, comece dizendo &lt;i&gt;um&lt;/i&gt; seguido do número que indica o denominador.&lt;/p&gt;","feedback":"&lt;p&gt;Alguns exemplos de como ler uma fração com numerador 1 são:&lt;/p&gt;&lt;p&gt;&lt;span class=\"fr-math-v2 fr-draggable\" contenteditable=\"false\" data-original-math=\"\\(\\frac{1}{2}\\)\" draggable=\"true\"&gt;\\(\\frac{1}{2}\\)&lt;/span&gt; se lê como &lt;i&gt;um meio.&lt;/i&gt;&lt;/p&gt;&lt;p&gt;&lt;span class=\"fr-math-v2 fr-draggable\" contenteditable=\"false\" data-original-math=\"\\(\\frac{1}{3}\\)\" draggable=\"true\"&gt;\\(\\frac{1}{3}\\)&lt;/span&gt; se lê como &lt;i&gt;um terço.&lt;/i&gt;&lt;/p&gt;&lt;p&gt;&lt;span class=\"fr-math-v2 fr-draggable\" contenteditable=\"false\" data-original-math=\"\\(\\frac{1}{4}\\)\" draggable=\"true\"&gt;\\(\\frac{1}{4}\\)&lt;/span&gt; se lê como &lt;i&gt;um quarto.&lt;/i&gt;&lt;/p&gt;&lt;p&gt;&lt;span class=\"fr-math-v2 fr-draggable\" contenteditable=\"false\" data-original-math=\"\\(\\frac{1}{5}\\)\" draggable=\"true\"&gt;\\(\\frac{1}{5}\\)&lt;/span&gt; se lê como &lt;i&gt;um quinto.&lt;/i&gt;&lt;/p&gt;","seed":{"parameters":[{"name":"Q1","label":null,"min":2,"max":12,"step":1}],"calculated":[{"name":"T1","label":"{{function}}","function":"Lemonlib.fractionToWords(1, {{Q1}}, 'pt')","temp":true},{"name":"A1","label":"{{function}}","function":"\\frac{1}{{{Q1}}}"}],"uniques":true},"algorithm":{"name":"calculateOperation","params":{"method":"equivLiteral","keyboard":"INTERMEDIATE"}}}</v>
      </c>
      <c r="AA372" s="12" t="s">
        <v>1851</v>
      </c>
      <c r="AB372" s="14" t="str">
        <f t="shared" si="2"/>
        <v>M4-NyO-39e-E-1</v>
      </c>
      <c r="AC372" s="14" t="str">
        <f t="shared" si="3"/>
        <v>M4-NyO-39e-E-1-BR</v>
      </c>
      <c r="AD372" s="16"/>
      <c r="AE372" s="16"/>
      <c r="AF372" s="16" t="s">
        <v>46</v>
      </c>
      <c r="AG372" s="16"/>
    </row>
    <row r="373" ht="75.0" customHeight="1">
      <c r="A373" s="9" t="s">
        <v>1839</v>
      </c>
      <c r="B373" s="12" t="s">
        <v>1840</v>
      </c>
      <c r="C373" s="9" t="s">
        <v>67</v>
      </c>
      <c r="D373" s="10" t="s">
        <v>35</v>
      </c>
      <c r="E373" s="9"/>
      <c r="F373" s="11" t="s">
        <v>1852</v>
      </c>
      <c r="G373" s="12" t="s">
        <v>1853</v>
      </c>
      <c r="H373" s="24"/>
      <c r="I373" s="9"/>
      <c r="J373" s="9" t="s">
        <v>92</v>
      </c>
      <c r="K373" s="11" t="s">
        <v>1849</v>
      </c>
      <c r="L373" s="18" t="s">
        <v>1854</v>
      </c>
      <c r="M373" s="9" t="s">
        <v>41</v>
      </c>
      <c r="N373" s="11" t="s">
        <v>1844</v>
      </c>
      <c r="O373" s="11" t="s">
        <v>1845</v>
      </c>
      <c r="P373" s="23"/>
      <c r="Q373" s="16"/>
      <c r="R373" s="23"/>
      <c r="S373" s="23"/>
      <c r="T373" s="23"/>
      <c r="U373" s="23"/>
      <c r="V373" s="23"/>
      <c r="W373" s="23"/>
      <c r="X373" s="16"/>
      <c r="Y373" s="9" t="s">
        <v>44</v>
      </c>
      <c r="Z373" s="13" t="str">
        <f t="shared" si="1"/>
        <v>{"id":"M4-NyO-39e-A-1-BR","stimulus":"&lt;p&gt;Marcela passa {{T1}} da tarde dela lendo. Como esse valor é expresso em forma de fração?&lt;/p&gt;","template":"&lt;p&gt;É expresso como {{response}}.&lt;/p&gt;","hint":"&lt;p&gt;Para ler uma fração com 1 no numerador, comece dizendo &lt;i&gt;um&lt;/i&gt; seguido do número que indica o denominador.&lt;/p&gt;","feedback":"&lt;p&gt;Alguns exemplos de como ler uma fração com numerador 1 são:&lt;/p&gt;&lt;p&gt;&lt;span class=\"fr-math-v2 fr-draggable\" contenteditable=\"false\" data-original-math=\"\\(\\frac{1}{2}\\)\" draggable=\"true\"&gt;\\(\\frac{1}{2}\\)&lt;/span&gt; se lê como &lt;i&gt;um meio.&lt;/i&gt;&lt;/p&gt;&lt;p&gt;&lt;span class=\"fr-math-v2 fr-draggable\" contenteditable=\"false\" data-original-math=\"\\(\\frac{1}{3}\\)\" draggable=\"true\"&gt;\\(\\frac{1}{3}\\)&lt;/span&gt; se lê como &lt;i&gt;um terço.&lt;/i&gt;&lt;/p&gt;&lt;p&gt;&lt;span class=\"fr-math-v2 fr-draggable\" contenteditable=\"false\" data-original-math=\"\\(\\frac{1}{4}\\)\" draggable=\"true\"&gt;\\(\\frac{1}{4}\\)&lt;/span&gt; se lê como &lt;i&gt;um quarto.&lt;/i&gt;&lt;/p&gt;&lt;p&gt;&lt;span class=\"fr-math-v2 fr-draggable\" contenteditable=\"false\" data-original-math=\"\\(\\frac{1}{5}\\)\" draggable=\"true\"&gt;\\(\\frac{1}{5}\\)&lt;/span&gt; se lê como &lt;i&gt;um quinto.&lt;/i&gt;&lt;/p&gt;","seed":{"parameters":[{"name":"Q1","label":null,"min":2,"max":12,"step":1}],"calculated":[{"name":"T1","label":"{{function}}","function":"Lemonlib.fractionToWords(1, {{Q1}}, 'pt')","temp":true},{"name":"A1","label":"{{function}}","function":"\\frac{1}{{{Q1}}}"}],"uniques":true},"algorithm":{"name":"calculateOperation","params":{"method":"equivLiteral","keyboard":"INTERMEDIATE"}}}</v>
      </c>
      <c r="AA373" s="12" t="s">
        <v>1855</v>
      </c>
      <c r="AB373" s="14" t="str">
        <f t="shared" si="2"/>
        <v>M4-NyO-39e-A-1</v>
      </c>
      <c r="AC373" s="14" t="str">
        <f t="shared" si="3"/>
        <v>M4-NyO-39e-A-1-BR</v>
      </c>
      <c r="AD373" s="16"/>
      <c r="AE373" s="16"/>
      <c r="AF373" s="16" t="s">
        <v>46</v>
      </c>
      <c r="AG373" s="16"/>
    </row>
    <row r="374" ht="75.0" customHeight="1">
      <c r="A374" s="9" t="s">
        <v>1839</v>
      </c>
      <c r="B374" s="12" t="s">
        <v>1840</v>
      </c>
      <c r="C374" s="9" t="s">
        <v>67</v>
      </c>
      <c r="D374" s="10" t="s">
        <v>35</v>
      </c>
      <c r="E374" s="9"/>
      <c r="F374" s="11" t="s">
        <v>1856</v>
      </c>
      <c r="G374" s="12" t="s">
        <v>1853</v>
      </c>
      <c r="H374" s="24"/>
      <c r="I374" s="9"/>
      <c r="J374" s="9" t="s">
        <v>92</v>
      </c>
      <c r="K374" s="11" t="s">
        <v>1849</v>
      </c>
      <c r="L374" s="18" t="s">
        <v>1857</v>
      </c>
      <c r="M374" s="9" t="s">
        <v>41</v>
      </c>
      <c r="N374" s="11" t="s">
        <v>1844</v>
      </c>
      <c r="O374" s="11" t="s">
        <v>1845</v>
      </c>
      <c r="P374" s="23"/>
      <c r="Q374" s="16"/>
      <c r="R374" s="23"/>
      <c r="S374" s="23"/>
      <c r="T374" s="23"/>
      <c r="U374" s="23"/>
      <c r="V374" s="23"/>
      <c r="W374" s="23"/>
      <c r="X374" s="16"/>
      <c r="Y374" s="9" t="s">
        <v>44</v>
      </c>
      <c r="Z374" s="13" t="str">
        <f t="shared" si="1"/>
        <v>{"id":"M4-NyO-39e-A-2-BR","stimulus":"&lt;p&gt;Para fazer um bolo, utiliza-se uma mistura de farinha de trigo e farinha de milho em que a farinha de trigo deve ser {{T1}} da mistura. Como esse valor é expresso em fração?&lt;/p&gt;","template":"&lt;p&gt;É expresso como {{response}}.&lt;/p&gt;","hint":"&lt;p&gt;Para ler uma fração com 1 no numerador, comece dizendo &lt;i&gt;um&lt;/i&gt; seguido do número que indica o denominador.&lt;/p&gt;","feedback":"&lt;p&gt;Alguns exemplos de como ler uma fração com numerador 1 são:&lt;/p&gt;&lt;p&gt;&lt;span class=\"fr-math-v2 fr-draggable\" contenteditable=\"false\" data-original-math=\"\\(\\frac{1}{2}\\)\" draggable=\"true\"&gt;\\(\\frac{1}{2}\\)&lt;/span&gt; se lê como &lt;i&gt;um meio.&lt;/i&gt;&lt;/p&gt;&lt;p&gt;&lt;span class=\"fr-math-v2 fr-draggable\" contenteditable=\"false\" data-original-math=\"\\(\\frac{1}{3}\\)\" draggable=\"true\"&gt;\\(\\frac{1}{3}\\)&lt;/span&gt; se lê como &lt;i&gt;um terço.&lt;/i&gt;&lt;/p&gt;&lt;p&gt;&lt;span class=\"fr-math-v2 fr-draggable\" contenteditable=\"false\" data-original-math=\"\\(\\frac{1}{4}\\)\" draggable=\"true\"&gt;\\(\\frac{1}{4}\\)&lt;/span&gt; se lê como &lt;i&gt;um quarto.&lt;/i&gt;&lt;/p&gt;&lt;p&gt;&lt;span class=\"fr-math-v2 fr-draggable\" contenteditable=\"false\" data-original-math=\"\\(\\frac{1}{5}\\)\" draggable=\"true\"&gt;\\(\\frac{1}{5}\\)&lt;/span&gt; se lê como &lt;i&gt;um quinto.&lt;/i&gt;&lt;/p&gt;","seed":{"parameters":[{"name":"Q1","label":null,"min":2,"max":12,"step":1}],"calculated":[{"name":"T1","label":"{{function}}","function":"Lemonlib.fractionToWords(1, {{Q1}}, 'pt')","temp":true},{"name":"A1","label":"{{function}}","function":"\\frac{1}{{{Q1}}}"}],"uniques":true},"algorithm":{"name":"calculateOperation","params":{"method":"equivLiteral","keyboard":"INTERMEDIATE"}}}</v>
      </c>
      <c r="AA374" s="12" t="s">
        <v>1858</v>
      </c>
      <c r="AB374" s="14" t="str">
        <f t="shared" si="2"/>
        <v>M4-NyO-39e-A-2</v>
      </c>
      <c r="AC374" s="14" t="str">
        <f t="shared" si="3"/>
        <v>M4-NyO-39e-A-2-BR</v>
      </c>
      <c r="AD374" s="16"/>
      <c r="AE374" s="16"/>
      <c r="AF374" s="16" t="s">
        <v>46</v>
      </c>
      <c r="AG374" s="16"/>
    </row>
    <row r="375" ht="75.0" customHeight="1">
      <c r="A375" s="9" t="s">
        <v>1839</v>
      </c>
      <c r="B375" s="12" t="s">
        <v>1840</v>
      </c>
      <c r="C375" s="9" t="s">
        <v>67</v>
      </c>
      <c r="D375" s="10" t="s">
        <v>35</v>
      </c>
      <c r="E375" s="9"/>
      <c r="F375" s="11" t="s">
        <v>1859</v>
      </c>
      <c r="G375" s="12" t="s">
        <v>1853</v>
      </c>
      <c r="H375" s="24"/>
      <c r="I375" s="9"/>
      <c r="J375" s="9" t="s">
        <v>92</v>
      </c>
      <c r="K375" s="11" t="s">
        <v>1849</v>
      </c>
      <c r="L375" s="18" t="s">
        <v>1854</v>
      </c>
      <c r="M375" s="9" t="s">
        <v>41</v>
      </c>
      <c r="N375" s="11" t="s">
        <v>1844</v>
      </c>
      <c r="O375" s="11" t="s">
        <v>1845</v>
      </c>
      <c r="P375" s="23"/>
      <c r="Q375" s="16"/>
      <c r="R375" s="23"/>
      <c r="S375" s="23"/>
      <c r="T375" s="23"/>
      <c r="U375" s="23"/>
      <c r="V375" s="23"/>
      <c r="W375" s="23"/>
      <c r="X375" s="16"/>
      <c r="Y375" s="9" t="s">
        <v>44</v>
      </c>
      <c r="Z375" s="13" t="str">
        <f t="shared" si="1"/>
        <v>{"id":"M4-NyO-39e-A-3-BR","stimulus":"&lt;p&gt;Andrea passou {{T1}} da viagem dela a Salvador tirando fotos. Como esse valor é expresso em fração?&lt;/p&gt;","template":"&lt;p&gt;É expresso como {{response}}.&lt;/p&gt;","hint":"&lt;p&gt;Para ler uma fração com 1 no numerador, comece dizendo &lt;i&gt;um&lt;/i&gt; seguido do número que indica o denominador.&lt;/p&gt;","feedback":"&lt;p&gt;Alguns exemplos de como ler uma fração com numerador 1 são:&lt;/p&gt;&lt;p&gt;&lt;span class=\"fr-math-v2 fr-draggable\" contenteditable=\"false\" data-original-math=\"\\(\\frac{1}{2}\\)\" draggable=\"true\"&gt;\\(\\frac{1}{2}\\)&lt;/span&gt; se lê como &lt;i&gt;um meio.&lt;/i&gt;&lt;/p&gt;&lt;p&gt;&lt;span class=\"fr-math-v2 fr-draggable\" contenteditable=\"false\" data-original-math=\"\\(\\frac{1}{3}\\)\" draggable=\"true\"&gt;\\(\\frac{1}{3}\\)&lt;/span&gt; se lê como &lt;i&gt;um terço.&lt;/i&gt;&lt;/p&gt;&lt;p&gt;&lt;span class=\"fr-math-v2 fr-draggable\" contenteditable=\"false\" data-original-math=\"\\(\\frac{1}{4}\\)\" draggable=\"true\"&gt;\\(\\frac{1}{4}\\)&lt;/span&gt; se lê como &lt;i&gt;um quarto.&lt;/i&gt;&lt;/p&gt;&lt;p&gt;&lt;span class=\"fr-math-v2 fr-draggable\" contenteditable=\"false\" data-original-math=\"\\(\\frac{1}{5}\\)\" draggable=\"true\"&gt;\\(\\frac{1}{5}\\)&lt;/span&gt; se lê como &lt;i&gt;um quinto.&lt;/i&gt;&lt;/p&gt;","seed":{"parameters":[{"name":"Q1","label":null,"min":2,"max":12,"step":1}],"calculated":[{"name":"T1","label":"{{function}}","function":"Lemonlib.fractionToWords(1, {{Q1}}, 'pt')","temp":true},{"name":"A1","label":"{{function}}","function":"\\frac{1}{{{Q1}}}"}],"uniques":true},"algorithm":{"name":"calculateOperation","params":{"method":"equivLiteral","keyboard":"INTERMEDIATE"}}}</v>
      </c>
      <c r="AA375" s="12" t="s">
        <v>1860</v>
      </c>
      <c r="AB375" s="14" t="str">
        <f t="shared" si="2"/>
        <v>M4-NyO-39e-A-3</v>
      </c>
      <c r="AC375" s="14" t="str">
        <f t="shared" si="3"/>
        <v>M4-NyO-39e-A-3-BR</v>
      </c>
      <c r="AD375" s="16"/>
      <c r="AE375" s="16"/>
      <c r="AF375" s="16" t="s">
        <v>46</v>
      </c>
      <c r="AG375" s="16"/>
    </row>
    <row r="376" ht="75.0" customHeight="1">
      <c r="A376" s="9" t="s">
        <v>1861</v>
      </c>
      <c r="B376" s="12" t="s">
        <v>1862</v>
      </c>
      <c r="C376" s="9" t="s">
        <v>34</v>
      </c>
      <c r="D376" s="10" t="s">
        <v>35</v>
      </c>
      <c r="E376" s="9"/>
      <c r="F376" s="11" t="s">
        <v>1863</v>
      </c>
      <c r="G376" s="12"/>
      <c r="H376" s="16" t="s">
        <v>1289</v>
      </c>
      <c r="I376" s="9" t="s">
        <v>84</v>
      </c>
      <c r="J376" s="9" t="s">
        <v>110</v>
      </c>
      <c r="K376" s="12" t="s">
        <v>1864</v>
      </c>
      <c r="L376" s="12"/>
      <c r="M376" s="9" t="s">
        <v>41</v>
      </c>
      <c r="N376" s="21" t="s">
        <v>1865</v>
      </c>
      <c r="O376" s="11" t="s">
        <v>1866</v>
      </c>
      <c r="P376" s="23"/>
      <c r="Q376" s="16"/>
      <c r="R376" s="23"/>
      <c r="S376" s="23"/>
      <c r="T376" s="23"/>
      <c r="U376" s="23"/>
      <c r="V376" s="23"/>
      <c r="W376" s="23"/>
      <c r="X376" s="16"/>
      <c r="Y376" s="9" t="s">
        <v>1867</v>
      </c>
      <c r="Z376" s="13" t="str">
        <f t="shared" si="1"/>
        <v>{"id":"M4-MyM-1a-I-1-BR","stimulus":"&lt;p&gt;Indique se as seguintes afirmações são verdadeiras ou falsas.&lt;/p&gt;","hint":"&lt;p&gt;As unidades de comprimento são:&lt;/p&gt;&lt;div style=\"margin-top: 10px; display:flex; justify-content:center;\"&gt;&lt;table style=\"width: 100%;\"&gt;&lt;tbody&gt;&lt;tr&gt;&lt;td style=\"width: 14.2857%; text-align: center; background-color: #FEA487; color: white;\"&gt;km&lt;/td&gt;&lt;td style=\"width: 14.2857%; text-align: center; background-color: #FEA487; color: white;\"&gt;hm&lt;/td&gt;&lt;td style=\"width: 14.2857%; text-align: center; background-color: #FEA487; color: white;\"&gt;dam&lt;/td&gt;&lt;td style=\"width: 14.2857%; text-align: center; background-color: #FEA487; color: white;\"&gt;m&lt;/td&gt;&lt;td style=\"width: 14.2857%; text-align: center; background-color: #FEA487; color: white;\"&gt;dm&lt;/td&gt;&lt;td style=\"width: 14.2857%; text-align: center; background-color: #FEA487; color: white;\"&gt;cm&lt;/td&gt;&lt;td style=\"width: 14.2857%; text-align: center; background-color: #FEA487; color: white;\"&gt;mm&lt;/td&gt;&lt;/tr&gt;&lt;/tbody&gt;&lt;/table&gt;&lt;/div&gt;","feedback":"&lt;p&gt;Para estimar unidades de comprimento, lembre-se de que:&lt;/p&gt;&lt;div style=\"display:flex; justify-content:center;\"&gt;&lt;img src=\"https://blueberry-assets.oneclick.es/M4_MyM_1b_1.svg\" width=\"450\"&gt;&lt;/img&gt;&lt;/div&gt;","seed":{"parameters":[{"name":"Q1","label":null,"list":["km","hm","cm","mm"]},{"name":"Q2","label":null,"list":["km","hm","dam","m","dm","cm"]},{"name":"Q3","label":null,"list":["km","hm","dam","m","dm"]},{"name":"Q4","label":null,"list":["km","hm","dam","m","dm","mm"]},{"name":"Q5","label":null,"list":["km","hm","dam","m","cm","mm"]}],"calculated":[{"name":"A1","label":"Um campo de futebol pode medir entre 90 e 120 m de comprimento.","function":""},{"name":"A2","label":"Uma formiga geralmente tem entre 2 e 10 mm de comprimento.","function":""},{"name":"A3","label":"Uma mesa pode ter cerca de 70 cm de altura.","function":""},{"name":"A4","label":"Um lápis geralmente tem entre 10 e 18 cm.","function":""},{"name":"A5","label":"Uma porta pode ter cerca de 20 dm de altura..","function":""},{"name":"A6","label":"Um campo de futebol pode medir entre 90 e 120 {{Q1}} de comprimento.","function":"","incorrect":true,"feedback":"&lt;p&gt;Um campo de futebol geralmente tem entre 90 e 120 m de comprimento.&lt;/p&gt;"},{"name":"A7","label":"Uma formiga geralmente tem entre 2 e 10 {{Q2}} de comprimento.","function":"","incorrect":true,"feedback":"&lt;p&gt;Uma formiga geralmente tem entre 2 e 10 mm de comprimento.&lt;/p&gt;"},{"name":"A8","label":"Uma mesa pode ter cerca de 70 {{Q3}} de altura.","function":"","incorrect":true,"feedback":"&lt;p&gt;Uma mesa geralmente tem cerca de 70 cm de altura.&lt;/p&gt;"},{"name":"A9","label":"Um lápis geralmente mede entre 10 e 18 {{Q4}}.","function":"","incorrect":true,"feedback":"&lt;p&gt;Um lápis geralmente tem entre 10 e 18 cm.&lt;/p&gt;"},{"name":"A10","label":"Uma porta pode ter cerca de 20 {{Q5}} de altura.","function":"","incorrect":true,"feedback":"&lt;p&gt;Uma porta geralmente tem cerca de 20 dm de altura.&lt;/p&gt;"}],"uniques":true},"algorithm":{"name":"trueFalse","template":"Choice matrix – inline","params":{"countCorrect":2,"countIncorrect":1,"options":["Verdadeira","Falsa"]}}}</v>
      </c>
      <c r="AA376" s="11" t="s">
        <v>1868</v>
      </c>
      <c r="AB376" s="14" t="str">
        <f t="shared" si="2"/>
        <v>M4-MyM-1a-I-1</v>
      </c>
      <c r="AC376" s="14" t="str">
        <f t="shared" si="3"/>
        <v>M4-MyM-1a-I-1-BR</v>
      </c>
      <c r="AD376" s="7" t="s">
        <v>261</v>
      </c>
      <c r="AE376" s="16"/>
      <c r="AF376" s="16" t="s">
        <v>46</v>
      </c>
      <c r="AG376" s="7"/>
    </row>
    <row r="377" ht="75.0" customHeight="1">
      <c r="A377" s="9" t="s">
        <v>1861</v>
      </c>
      <c r="B377" s="12" t="s">
        <v>1862</v>
      </c>
      <c r="C377" s="9" t="s">
        <v>48</v>
      </c>
      <c r="D377" s="10" t="s">
        <v>35</v>
      </c>
      <c r="E377" s="9"/>
      <c r="F377" s="11" t="s">
        <v>1869</v>
      </c>
      <c r="G377" s="12"/>
      <c r="H377" s="12"/>
      <c r="I377" s="9" t="s">
        <v>84</v>
      </c>
      <c r="J377" s="9" t="s">
        <v>51</v>
      </c>
      <c r="K377" s="11" t="s">
        <v>1870</v>
      </c>
      <c r="L377" s="12" t="s">
        <v>1871</v>
      </c>
      <c r="M377" s="9" t="s">
        <v>41</v>
      </c>
      <c r="N377" s="21" t="s">
        <v>1865</v>
      </c>
      <c r="O377" s="12" t="s">
        <v>1872</v>
      </c>
      <c r="P377" s="23"/>
      <c r="Q377" s="16"/>
      <c r="R377" s="23"/>
      <c r="S377" s="23"/>
      <c r="T377" s="23"/>
      <c r="U377" s="23"/>
      <c r="V377" s="23"/>
      <c r="W377" s="23"/>
      <c r="X377" s="16"/>
      <c r="Y377" s="9" t="s">
        <v>1867</v>
      </c>
      <c r="Z377" s="13" t="str">
        <f t="shared" si="1"/>
        <v>{"id":"M4-MyM-1a-E-1-BR","stimulus":"&lt;p&gt;Escreva, na forma abreviada, em qual dessas unidades de comprimento as seguintes medidas são melhor expressas.&lt;/p&gt;&lt;div style=\"margin-top: 10px; display:flex; justify-content:center;\"&gt;&lt;table style=\"width: 50%; background: none !important;\"&gt;&lt;tbody&gt;&lt;tr&gt;&lt;td style=\"width: 33.3%; text-align:center; border: none; background: none !important;\"&gt;quilômetros&lt;/td&gt;&lt;td style=\"width: 33.3%; text-align:center; border: none; background: none !important;\"&gt;metros&lt;/td&gt;&lt;td style=\"width: 33.3%; text-align:center; border: none; background: none !important;\"&gt;milímetros&lt;/td&gt;&lt;/tr&gt;&lt;/tbody&gt;&lt;/table&gt;&lt;/div&gt;","template":"&lt;p&gt;{{Q1}} se expressa em {{response}}.&lt;/p&gt;&lt;p&gt;{{Q2}} se expressa em {{response}}.&lt;/p&gt;&lt;p&gt;{{Q3}} se expressa em {{response}}.&lt;/p&gt;","hint":"&lt;p&gt;As unidades de comprimento são:&lt;/p&gt;&lt;div style=\"margin-top: 10px; display:flex; justify-content:center;\"&gt;&lt;table style=\"width: 100%;\"&gt;&lt;tbody&gt;&lt;tr&gt;&lt;td style=\"width: 14.2857%; text-align: center; background-color: #FEA487; color: white;\"&gt;km&lt;/td&gt;&lt;td style=\"width: 14.2857%; text-align: center; background-color: #FEA487; color: white;\"&gt;hm&lt;/td&gt;&lt;td style=\"width: 14.2857%; text-align: center; background-color: #FEA487; color: white;\"&gt;dam&lt;/td&gt;&lt;td style=\"width: 14.2857%; text-align: center; background-color: #FEA487; color: white;\"&gt;m&lt;/td&gt;&lt;td style=\"width: 14.2857%; text-align: center; background-color: #FEA487; color: white;\"&gt;dm&lt;/td&gt;&lt;td style=\"width: 14.2857%; text-align: center; background-color: #FEA487; color: white;\"&gt;cm&lt;/td&gt;&lt;td style=\"width: 14.2857%; text-align: center; background-color: #FEA487; color: white;\"&gt;mm&lt;/td&gt;&lt;/tr&gt;&lt;/tbody&gt;&lt;/table&gt;&lt;/div&gt;","feedback":"&lt;p&gt;Para estimar unidades de comprimento, lembre-se de que:&lt;/p&gt;&lt;div style=\"display:flex; justify-content:center;\"&gt;&lt;img src=\"https://blueberry-assets.oneclick.es/M4_MyM_1b_1.svg\" width=\"450\"&gt;&lt;/img&gt;&lt;/div&gt;","seed":{"parameters":[{"name":"Q1","label":null,"list":["O comprimento de um parafuso","O diâmetro de uma moeda","O comprimento de um mosquito","O diâmetro de um ovo de codorna"]},{"name":"Q2","label":null,"list":["A altura de uma cachoeira","O comprimento de uma cama","A profundidade de um lago"]},{"name":"Q3","label":null,"list":["O perímetro de uma ilha","O percurso de uma maratona","A distância entre dois países"]}],"calculated":[{"name":"A1","label":"mm"},{"name":"A2","label":"m"},{"name":"A3","label":"km"}],"uniques":true},"algorithm":{"name":"calculateOperation","template":"Cloze with text"}}</v>
      </c>
      <c r="AA377" s="11" t="s">
        <v>1873</v>
      </c>
      <c r="AB377" s="14" t="str">
        <f t="shared" si="2"/>
        <v>M4-MyM-1a-E-1</v>
      </c>
      <c r="AC377" s="14" t="str">
        <f t="shared" si="3"/>
        <v>M4-MyM-1a-E-1-BR</v>
      </c>
      <c r="AD377" s="7" t="s">
        <v>261</v>
      </c>
      <c r="AE377" s="16"/>
      <c r="AF377" s="16" t="s">
        <v>46</v>
      </c>
      <c r="AG377" s="7"/>
    </row>
    <row r="378" ht="75.0" customHeight="1">
      <c r="A378" s="9" t="s">
        <v>1861</v>
      </c>
      <c r="B378" s="12" t="s">
        <v>1862</v>
      </c>
      <c r="C378" s="9" t="s">
        <v>48</v>
      </c>
      <c r="D378" s="10" t="s">
        <v>35</v>
      </c>
      <c r="E378" s="9"/>
      <c r="F378" s="11" t="s">
        <v>1869</v>
      </c>
      <c r="G378" s="12"/>
      <c r="H378" s="12"/>
      <c r="I378" s="9" t="s">
        <v>84</v>
      </c>
      <c r="J378" s="9" t="s">
        <v>51</v>
      </c>
      <c r="K378" s="11" t="s">
        <v>1874</v>
      </c>
      <c r="L378" s="12" t="s">
        <v>1875</v>
      </c>
      <c r="M378" s="9" t="s">
        <v>41</v>
      </c>
      <c r="N378" s="21" t="s">
        <v>1865</v>
      </c>
      <c r="O378" s="12" t="s">
        <v>1872</v>
      </c>
      <c r="P378" s="23"/>
      <c r="Q378" s="16"/>
      <c r="R378" s="23"/>
      <c r="S378" s="23"/>
      <c r="T378" s="23"/>
      <c r="U378" s="23"/>
      <c r="V378" s="23"/>
      <c r="W378" s="23"/>
      <c r="X378" s="16"/>
      <c r="Y378" s="9" t="s">
        <v>1867</v>
      </c>
      <c r="Z378" s="13" t="str">
        <f t="shared" si="1"/>
        <v>{"id":"M4-MyM-1a-E-2-BR","stimulus":"&lt;p&gt;Escreva, na forma abreviada, em qual dessas unidades de comprimento as seguintes medidas são melhor expressas.&lt;/p&gt;&lt;div style=\"margin-top: 10px; display:flex; justify-content:center;\"&gt;&lt;table style=\"width: 50%; background: none !important;\"&gt;&lt;tbody&gt;&lt;tr&gt;&lt;td style=\"width: 33.3%; text-align:center; border: none; background: none !important;\"&gt;quilômetros&lt;/td&gt;&lt;td style=\"width: 33.3%; text-align:center; border: none; background: none !important;\"&gt;metros&lt;/td&gt;&lt;td style=\"width: 33.3%; text-align:center; border: none; background: none !important;\"&gt;milímetros&lt;/td&gt;&lt;/tr&gt;&lt;/tbody&gt;&lt;/table&gt;&lt;/div&gt;","template":"&lt;p&gt;{{Q1}} se expressa em {{response}}.&lt;/p&gt;&lt;p&gt;{{Q2}} se expressa em {{response}}.&lt;/p&gt;&lt;p&gt;{{Q3}} se expressa em {{response}}.&lt;/p&gt;","hint":"&lt;p&gt;As unidades de comprimento são:&lt;/p&gt;&lt;div style=\"margin-top: 10px; display:flex; justify-content:center;\"&gt;&lt;table style=\"width: 100%;\"&gt;&lt;tbody&gt;&lt;tr&gt;&lt;td style=\"width: 14.2857%; text-align: center; background-color: #FEA487; color: white;\"&gt;km&lt;/td&gt;&lt;td style=\"width: 14.2857%; text-align: center; background-color: #FEA487; color: white;\"&gt;hm&lt;/td&gt;&lt;td style=\"width: 14.2857%; text-align: center; background-color: #FEA487; color: white;\"&gt;dam&lt;/td&gt;&lt;td style=\"width: 14.2857%; text-align: center; background-color: #FEA487; color: white;\"&gt;m&lt;/td&gt;&lt;td style=\"width: 14.2857%; text-align: center; background-color: #FEA487; color: white;\"&gt;dm&lt;/td&gt;&lt;td style=\"width: 14.2857%; text-align: center; background-color: #FEA487; color: white;\"&gt;cm&lt;/td&gt;&lt;td style=\"width: 14.2857%; text-align: center; background-color: #FEA487; color: white;\"&gt;mm&lt;/td&gt;&lt;/tr&gt;&lt;/tbody&gt;&lt;/table&gt;&lt;/div&gt;","feedback":"&lt;p&gt;Para estimar unidades de comprimento, lembre-se de que:&lt;/p&gt;&lt;div style=\"display:flex; justify-content:center;\"&gt;&lt;img src=\"https://blueberry-assets.oneclick.es/M4_MyM_1b_1.svg\" width=\"450\"&gt;&lt;/img&gt;&lt;/div&gt;","seed":{"parameters":[{"name":"Q3","label":null,"list":["O comprimento de um parafuso","O diâmetro de uma moeda","O comprimento de um mosquito","O diâmetro de um ovo de codorna"]},{"name":"Q2","label":null,"list":["A altura de uma cachoeira","O comprimento de uma cama","A profundidade de um lago"]},{"name":"Q1","label":null,"list":["O perímetro de uma ilha","O percurso de uma maratona","A distância entre dois países"]}],"calculated":[{"name":"A1","label":"km"},{"name":"A2","label":"m"},{"name":"A3","label":"mm"}],"uniques":true},"algorithm":{"name":"calculateOperation","template":"Cloze with text"}}</v>
      </c>
      <c r="AA378" s="11" t="s">
        <v>1876</v>
      </c>
      <c r="AB378" s="14" t="str">
        <f t="shared" si="2"/>
        <v>M4-MyM-1a-E-2</v>
      </c>
      <c r="AC378" s="14" t="str">
        <f t="shared" si="3"/>
        <v>M4-MyM-1a-E-2-BR</v>
      </c>
      <c r="AD378" s="7" t="s">
        <v>261</v>
      </c>
      <c r="AE378" s="16"/>
      <c r="AF378" s="16" t="s">
        <v>46</v>
      </c>
      <c r="AG378" s="7"/>
    </row>
    <row r="379" ht="75.0" customHeight="1">
      <c r="A379" s="9" t="s">
        <v>1861</v>
      </c>
      <c r="B379" s="12" t="s">
        <v>1862</v>
      </c>
      <c r="C379" s="9" t="s">
        <v>48</v>
      </c>
      <c r="D379" s="10" t="s">
        <v>35</v>
      </c>
      <c r="E379" s="9"/>
      <c r="F379" s="11" t="s">
        <v>1869</v>
      </c>
      <c r="G379" s="12"/>
      <c r="H379" s="12"/>
      <c r="I379" s="9" t="s">
        <v>84</v>
      </c>
      <c r="J379" s="9" t="s">
        <v>51</v>
      </c>
      <c r="K379" s="11" t="s">
        <v>1877</v>
      </c>
      <c r="L379" s="12" t="s">
        <v>1878</v>
      </c>
      <c r="M379" s="9" t="s">
        <v>41</v>
      </c>
      <c r="N379" s="21" t="s">
        <v>1865</v>
      </c>
      <c r="O379" s="12" t="s">
        <v>1872</v>
      </c>
      <c r="P379" s="23"/>
      <c r="Q379" s="16"/>
      <c r="R379" s="23"/>
      <c r="S379" s="23"/>
      <c r="T379" s="23"/>
      <c r="U379" s="23"/>
      <c r="V379" s="23"/>
      <c r="W379" s="23"/>
      <c r="X379" s="16"/>
      <c r="Y379" s="9" t="s">
        <v>1867</v>
      </c>
      <c r="Z379" s="13" t="str">
        <f t="shared" si="1"/>
        <v>{"id":"M4-MyM-1a-E-3-BR","stimulus":"&lt;p&gt;Escreva, na forma abreviada, em qual dessas unidades de comprimento as seguintes medidas são melhor expressas.&lt;/p&gt;&lt;div style=\"margin-top: 10px; display:flex; justify-content:center;\"&gt;&lt;table style=\"width: 50%; background: none !important;\"&gt;&lt;tbody&gt;&lt;tr&gt;&lt;td style=\"width: 33.3%; text-align:center; border: none; background: none !important;\"&gt;quilômetros&lt;/td&gt;&lt;td style=\"width: 33.3%; text-align:center; border: none; background: none !important;\"&gt;metros&lt;/td&gt;&lt;td style=\"width: 33.3%; text-align:center; border: none; background: none !important;\"&gt;milímetros&lt;/td&gt;&lt;/tr&gt;&lt;/tbody&gt;&lt;/table&gt;&lt;/div&gt;","template":"&lt;p&gt;{{Q1}} se expressa em {{response}}&lt;/p&gt;&lt;p&gt;{{Q2}} se expressa em {{response}}&lt;/p&gt;&lt;p&gt;{{Q3}} se expressa em {{response}}&lt;/p&gt;","hint":"&lt;p&gt;As unidades de comprimento são:&lt;/p&gt;&lt;div style=\"margin-top: 10px; display:flex; justify-content:center;\"&gt;&lt;table style=\"width: 100%;\"&gt;&lt;tbody&gt;&lt;tr&gt;&lt;td style=\"width: 14.2857%; text-align: center; background-color: #FEA487; color: white;\"&gt;km&lt;/td&gt;&lt;td style=\"width: 14.2857%; text-align: center; background-color: #FEA487; color: white;\"&gt;hm&lt;/td&gt;&lt;td style=\"width: 14.2857%; text-align: center; background-color: #FEA487; color: white;\"&gt;dam&lt;/td&gt;&lt;td style=\"width: 14.2857%; text-align: center; background-color: #FEA487; color: white;\"&gt;m&lt;/td&gt;&lt;td style=\"width: 14.2857%; text-align: center; background-color: #FEA487; color: white;\"&gt;dm&lt;/td&gt;&lt;td style=\"width: 14.2857%; text-align: center; background-color: #FEA487; color: white;\"&gt;cm&lt;/td&gt;&lt;td style=\"width: 14.2857%; text-align: center; background-color: #FEA487; color: white;\"&gt;mm&lt;/td&gt;&lt;/tr&gt;&lt;/tbody&gt;&lt;/table&gt;&lt;/div&gt;","feedback":"&lt;p&gt;Para estimar unidades de comprimento, lembre-se de que:&lt;/p&gt;&lt;div style=\"display:flex; justify-content:center;\"&gt;&lt;img src=\"https://blueberry-assets.oneclick.es/M4_MyM_1b_1.svg\" width=\"450\"&gt;&lt;/img&gt;&lt;/div&gt;","seed":{"parameters":[{"name":"Q1","label":null,"list":["O comprimento de um parafuso","O diâmetro de uma moeda","O comprimento de um mosquito","O diâmetro de um ovo de codorna"]},{"name":"Q3","label":null,"list":["A altura de uma cachoeira","O comprimento de uma cama","A profundidade de um lago"]},{"name":"Q2","label":null,"list":["O perímetro de uma ilha","O percurso de uma maratona","A distância entre dois países"]}],"calculated":[{"name":"A1","label":"mm"},{"name":"A2","label":"km"},{"name":"A3","label":"m"}],"uniques":true},"algorithm":{"name":"calculateOperation","template":"Cloze with text"}}</v>
      </c>
      <c r="AA379" s="11" t="s">
        <v>1879</v>
      </c>
      <c r="AB379" s="14" t="str">
        <f t="shared" si="2"/>
        <v>M4-MyM-1a-E-3</v>
      </c>
      <c r="AC379" s="14" t="str">
        <f t="shared" si="3"/>
        <v>M4-MyM-1a-E-3-BR</v>
      </c>
      <c r="AD379" s="7" t="s">
        <v>261</v>
      </c>
      <c r="AE379" s="16"/>
      <c r="AF379" s="16" t="s">
        <v>46</v>
      </c>
      <c r="AG379" s="7"/>
    </row>
    <row r="380" ht="75.0" customHeight="1">
      <c r="A380" s="9" t="s">
        <v>1880</v>
      </c>
      <c r="B380" s="12" t="s">
        <v>1881</v>
      </c>
      <c r="C380" s="9" t="s">
        <v>34</v>
      </c>
      <c r="D380" s="10" t="s">
        <v>35</v>
      </c>
      <c r="E380" s="9"/>
      <c r="F380" s="12" t="s">
        <v>1882</v>
      </c>
      <c r="G380" s="8" t="s">
        <v>1883</v>
      </c>
      <c r="H380" s="12"/>
      <c r="I380" s="9" t="s">
        <v>84</v>
      </c>
      <c r="J380" s="9" t="s">
        <v>944</v>
      </c>
      <c r="K380" s="12" t="s">
        <v>1884</v>
      </c>
      <c r="L380" s="12" t="s">
        <v>1885</v>
      </c>
      <c r="M380" s="9" t="s">
        <v>41</v>
      </c>
      <c r="N380" s="21" t="s">
        <v>1886</v>
      </c>
      <c r="O380" s="11" t="s">
        <v>1887</v>
      </c>
      <c r="P380" s="23"/>
      <c r="Q380" s="16"/>
      <c r="R380" s="23"/>
      <c r="S380" s="23"/>
      <c r="T380" s="23"/>
      <c r="U380" s="23"/>
      <c r="V380" s="23"/>
      <c r="W380" s="23"/>
      <c r="X380" s="16"/>
      <c r="Y380" s="9" t="s">
        <v>1867</v>
      </c>
      <c r="Z380" s="13" t="str">
        <f t="shared" si="1"/>
        <v>{"id":"M4-MyM-1b-I-1-BR","stimulus":"&lt;p&gt;Em cada caso, selecione a conversão de unidade correta.&lt;/p&gt;","template":"&lt;p style=\"text-align: center\"&gt;{{Q1}} m = {{response}} cm&lt;/p&gt;&lt;p style=\"text-align: center\"&gt;{{Q2}} dm = {{response}} mm&lt;/p&gt;","hint":"&lt;p&gt;As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seed":{"parameters":[{"name":"Q1","label":null,"min":1,"max":99,"step":1},{"name":"Q2","label":null,"min":10,"max":99,"step":1}],"calculated":[{"name":"T1","label":"{{function}}","function":"{{Q1}}*100","temp":true},{"name":"T4","label":"{{function}}","function":"{{Q2}}*100","temp":true},{"name":"A1","label":"{{function}}","function":"{{Q1}}*100","group":1},{"name":"A2","label":"{{function}}","function":"{{Q1}}*1000","group":1,"incorrect":true,"feedback":"&lt;p style=\"text-align: center\"&gt;{{Q1}} m × 100 = {{T1}} cm&lt;/p&gt;"},{"name":"A3","label":"{{function}}","function":"{{Q1}}/100","group":1,"incorrect":true,"feedback":"&lt;p style=\"text-align: center\"&gt;{{Q1}} m × 100 = {{T1}} cm&lt;/p&gt;"},{"name":"A4","label":"{{function}}","function":"{{Q2}}*100","group":2},{"name":"A5","label":"{{function}}","function":"{{Q2}}/100","group":2,"incorrect":true,"feedback":"&lt;p style=\"text-align: center\"&gt;{{Q2}} dm × 100 = {{T4}} mm&lt;/p&gt;"},{"name":"A6","label":"{{function}}","function":"{{Q2}}*10","group":2,"incorrect":true,"feedback":"&lt;p style=\"text-align: center\"&gt;{{Q2}} dm × 100 = {{T4}} mm&lt;/p&gt;"}],"uniques":true},"algorithm":{"name":"groupResponses","template":"Cloze with drop down"}}</v>
      </c>
      <c r="AA380" s="11" t="s">
        <v>1888</v>
      </c>
      <c r="AB380" s="14" t="str">
        <f t="shared" si="2"/>
        <v>M4-MyM-1b-I-1</v>
      </c>
      <c r="AC380" s="14" t="str">
        <f t="shared" si="3"/>
        <v>M4-MyM-1b-I-1-BR</v>
      </c>
      <c r="AD380" s="7" t="s">
        <v>261</v>
      </c>
      <c r="AE380" s="16"/>
      <c r="AF380" s="16" t="s">
        <v>46</v>
      </c>
      <c r="AG380" s="7"/>
    </row>
    <row r="381" ht="75.0" customHeight="1">
      <c r="A381" s="9" t="s">
        <v>1880</v>
      </c>
      <c r="B381" s="12" t="s">
        <v>1881</v>
      </c>
      <c r="C381" s="9" t="s">
        <v>34</v>
      </c>
      <c r="D381" s="10" t="s">
        <v>35</v>
      </c>
      <c r="E381" s="9"/>
      <c r="F381" s="12" t="s">
        <v>1882</v>
      </c>
      <c r="G381" s="8" t="s">
        <v>1889</v>
      </c>
      <c r="H381" s="12"/>
      <c r="I381" s="9" t="s">
        <v>84</v>
      </c>
      <c r="J381" s="9" t="s">
        <v>944</v>
      </c>
      <c r="K381" s="12" t="s">
        <v>1884</v>
      </c>
      <c r="L381" s="12" t="s">
        <v>1890</v>
      </c>
      <c r="M381" s="9" t="s">
        <v>41</v>
      </c>
      <c r="N381" s="21" t="s">
        <v>1886</v>
      </c>
      <c r="O381" s="18" t="s">
        <v>1891</v>
      </c>
      <c r="P381" s="23"/>
      <c r="Q381" s="16"/>
      <c r="R381" s="23"/>
      <c r="S381" s="23"/>
      <c r="T381" s="23"/>
      <c r="U381" s="23"/>
      <c r="V381" s="23"/>
      <c r="W381" s="23"/>
      <c r="X381" s="16"/>
      <c r="Y381" s="9" t="s">
        <v>1867</v>
      </c>
      <c r="Z381" s="13" t="str">
        <f t="shared" si="1"/>
        <v>{"id":"M4-MyM-1b-I-2-BR","stimulus":"&lt;p&gt;Em cada caso, selecione a conversão de unidade correta.&lt;/p&gt;","template":"&lt;p style=\"text-align: center\"&gt;{{Q1}} m = {{response}} mm&lt;/p&gt;&lt;p style=\"text-align: center\"&gt;{{Q2}} mm = {{response}} cm&lt;/p&gt;","hint":"&lt;p&gt;As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seed":{"parameters":[{"name":"Q1","label":null,"min":1,"max":99,"step":1},{"name":"Q2","label":null,"min":10,"max":99,"step":1}],"calculated":[{"name":"T1","label":"{{function}}","function":"{{Q1}}*1000","temp":true},{"name":"T4","label":"{{function}}","function":"{{Q2}}/10","temp":true},{"name":"A1","label":"{{function}}","function":"{{Q1}}*1000","group":1},{"name":"A2","label":"{{function}}","function":"{{Q1}}*100","group":1,"incorrect":true,"feedback":"&lt;p style=\"text-align: center\"&gt;{{Q1}} m × 1 000 = {{T1}} mm&lt;/p&gt;"},{"name":"A3","label":"{{function}}","function":"{{Q1}}/100","group":1,"incorrect":true,"feedback":"&lt;p style=\"text-align: center\"&gt;{{Q1}} m × 1 000 = {{T1}} mm&lt;/p&gt;"},{"name":"A4","label":"{{function}}","function":"{{Q2}}/10","group":2},{"name":"A5","label":"{{function}}","function":"{{Q2}}*10","group":2,"incorrect":true,"feedback":"&lt;p style=\"text-align: center\"&gt;{{Q2}} mm : 10 = {{T4}} cm&lt;/p&gt;"},{"name":"A6","label":"{{function}}","function":"{{Q2}}/100","group":2,"incorrect":true,"feedback":"&lt;p style=\"text-align: center\"&gt;{{Q2}} mm : 10 = {{T4}} cm&lt;/p&gt;"}],"uniques":true},"algorithm":{"name":"groupResponses","template":"Cloze with drop down"}}</v>
      </c>
      <c r="AA381" s="11" t="s">
        <v>1892</v>
      </c>
      <c r="AB381" s="14" t="str">
        <f t="shared" si="2"/>
        <v>M4-MyM-1b-I-2</v>
      </c>
      <c r="AC381" s="14" t="str">
        <f t="shared" si="3"/>
        <v>M4-MyM-1b-I-2-BR</v>
      </c>
      <c r="AD381" s="7" t="s">
        <v>261</v>
      </c>
      <c r="AE381" s="16"/>
      <c r="AF381" s="16" t="s">
        <v>46</v>
      </c>
      <c r="AG381" s="7"/>
    </row>
    <row r="382" ht="75.0" customHeight="1">
      <c r="A382" s="9" t="s">
        <v>1880</v>
      </c>
      <c r="B382" s="12" t="s">
        <v>1881</v>
      </c>
      <c r="C382" s="9" t="s">
        <v>34</v>
      </c>
      <c r="D382" s="10" t="s">
        <v>35</v>
      </c>
      <c r="E382" s="9"/>
      <c r="F382" s="12" t="s">
        <v>1882</v>
      </c>
      <c r="G382" s="8" t="s">
        <v>1893</v>
      </c>
      <c r="H382" s="12"/>
      <c r="I382" s="9" t="s">
        <v>84</v>
      </c>
      <c r="J382" s="9" t="s">
        <v>944</v>
      </c>
      <c r="K382" s="12" t="s">
        <v>1884</v>
      </c>
      <c r="L382" s="12" t="s">
        <v>1894</v>
      </c>
      <c r="M382" s="9" t="s">
        <v>41</v>
      </c>
      <c r="N382" s="21" t="s">
        <v>1886</v>
      </c>
      <c r="O382" s="18" t="s">
        <v>1895</v>
      </c>
      <c r="P382" s="23"/>
      <c r="Q382" s="16"/>
      <c r="R382" s="23"/>
      <c r="S382" s="23"/>
      <c r="T382" s="23"/>
      <c r="U382" s="23"/>
      <c r="V382" s="23"/>
      <c r="W382" s="23"/>
      <c r="X382" s="16"/>
      <c r="Y382" s="9" t="s">
        <v>1867</v>
      </c>
      <c r="Z382" s="13" t="str">
        <f t="shared" si="1"/>
        <v>{"id":"M4-MyM-1b-I-3-BR","stimulus":"&lt;p&gt;Em cada caso, selecione a conversão de unidade correta.&lt;/p&gt;","template":"&lt;p style=\"text-align: center\"&gt;{{Q1}} m = {{response}} km&lt;/p&gt;&lt;p style=\"text-align: center\"&gt;{{Q2}} hm = {{response}} dm&lt;/p&gt;","hint":"&lt;p&gt;As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seed":{"parameters":[{"name":"Q1","label":null,"min":1,"max":99,"step":1},{"name":"Q2","label":null,"min":10,"max":99,"step":1}],"calculated":[{"name":"T1","label":"{{function}}","function":"{{Q1}}/1000","temp":true},{"name":"T4","label":"{{function}}","function":"{{Q2}}*1000","temp":true},{"name":"A1","label":"{{function}}","function":"{{Q1}}/1000","group":1},{"name":"A2","label":"{{function}}","function":"{{Q1}}*1000","group":1,"incorrect":true,"feedback":"&lt;p style=\"text-align: center\"&gt;{{Q1}} m : 1 000 = {{T1}} km&lt;/p&gt;"},{"name":"A3","label":"{{function}}","function":"{{Q1}}/100","group":1,"incorrect":true,"feedback":"&lt;p style=\"text-align: center\"&gt;{{Q1}} m : 1 000 = {{T1}} km&lt;/p&gt;"},{"name":"A4","label":"{{function}}","function":"{{Q2}}*1000","group":2},{"name":"A5","label":"{{function}}","function":"{{Q2}}/1000","group":2,"incorrect":true,"feedback":"&lt;p style=\"text-align: center\"&gt;{{Q2}} hm × 1 000 = {{T4}} dm&lt;/p&gt;"},{"name":"A6","label":"{{function}}","function":"{{Q2}}/100","group":2,"incorrect":true,"feedback":"&lt;p style=\"text-align: center\"&gt;{{Q2}} hm × 1 000 = {{T4}} dm&lt;/p&gt;"}],"uniques":true},"algorithm":{"name":"groupResponses","template":"Cloze with drop down"}}</v>
      </c>
      <c r="AA382" s="11" t="s">
        <v>1896</v>
      </c>
      <c r="AB382" s="14" t="str">
        <f t="shared" si="2"/>
        <v>M4-MyM-1b-I-3</v>
      </c>
      <c r="AC382" s="14" t="str">
        <f t="shared" si="3"/>
        <v>M4-MyM-1b-I-3-BR</v>
      </c>
      <c r="AD382" s="7" t="s">
        <v>261</v>
      </c>
      <c r="AE382" s="16"/>
      <c r="AF382" s="16" t="s">
        <v>46</v>
      </c>
      <c r="AG382" s="7"/>
    </row>
    <row r="383" ht="75.0" customHeight="1">
      <c r="A383" s="9" t="s">
        <v>1880</v>
      </c>
      <c r="B383" s="12" t="s">
        <v>1881</v>
      </c>
      <c r="C383" s="9" t="s">
        <v>48</v>
      </c>
      <c r="D383" s="10" t="s">
        <v>35</v>
      </c>
      <c r="E383" s="9"/>
      <c r="F383" s="12" t="s">
        <v>1897</v>
      </c>
      <c r="G383" s="8" t="s">
        <v>1898</v>
      </c>
      <c r="H383" s="9" t="s">
        <v>84</v>
      </c>
      <c r="I383" s="9" t="s">
        <v>84</v>
      </c>
      <c r="J383" s="9" t="s">
        <v>92</v>
      </c>
      <c r="K383" s="12" t="s">
        <v>1899</v>
      </c>
      <c r="L383" s="12" t="s">
        <v>1900</v>
      </c>
      <c r="M383" s="9" t="s">
        <v>41</v>
      </c>
      <c r="N383" s="21" t="s">
        <v>1886</v>
      </c>
      <c r="O383" s="11" t="s">
        <v>1901</v>
      </c>
      <c r="P383" s="23"/>
      <c r="Q383" s="16"/>
      <c r="R383" s="23"/>
      <c r="S383" s="23"/>
      <c r="T383" s="23"/>
      <c r="U383" s="23"/>
      <c r="V383" s="23"/>
      <c r="W383" s="23"/>
      <c r="X383" s="24"/>
      <c r="Y383" s="9" t="s">
        <v>1867</v>
      </c>
      <c r="Z383" s="13" t="str">
        <f t="shared" si="1"/>
        <v>{"id":"M4-MyM-1b-E-1-BR","stimulus":"&lt;p&gt;Calcule as conversões de unidades das seguintes medidas de comprimento.&lt;/p&gt;","template":"&lt;p style=\"text-align: center\"&gt;{{Q1}} m = {{response}} dm&lt;/p&gt;&lt;p style=\"text-align: center\"&gt;{{Q2}} mm = {{response}} dm&lt;/p&gt;","hint":"&lt;p&gt;As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width=\"450\"&gt;&lt;/img&gt;&lt;/div&gt;","seed":{"parameters":[{"name":"Q1","label":null,"min":10,"max":99,"step":1},{"name":"Q2","label":null,"min":10,"max":99,"step":1}],"calculated":[{"name":"A1","label":"{{function}}","function":"{{Q1}}*10","feedback":"{{Q1}} m × 10 = {{function}} dm"},{"name":"A2","label":"{{function}}","function":"{{Q2}}/100","feedback":"{{Q2}} mm : 100 = {{function}} dm"}],"uniques":true},"algorithm":{"name":"calculateOperation","params":{"method":"equivLiteral","keyboard":"INTERMEDIATE"}}}</v>
      </c>
      <c r="AA383" s="11" t="s">
        <v>1902</v>
      </c>
      <c r="AB383" s="14" t="str">
        <f t="shared" si="2"/>
        <v>M4-MyM-1b-E-1</v>
      </c>
      <c r="AC383" s="14" t="str">
        <f t="shared" si="3"/>
        <v>M4-MyM-1b-E-1-BR</v>
      </c>
      <c r="AD383" s="7" t="s">
        <v>261</v>
      </c>
      <c r="AE383" s="16"/>
      <c r="AF383" s="16" t="s">
        <v>46</v>
      </c>
      <c r="AG383" s="7"/>
    </row>
    <row r="384" ht="75.0" customHeight="1">
      <c r="A384" s="9" t="s">
        <v>1880</v>
      </c>
      <c r="B384" s="12" t="s">
        <v>1881</v>
      </c>
      <c r="C384" s="9" t="s">
        <v>48</v>
      </c>
      <c r="D384" s="10" t="s">
        <v>35</v>
      </c>
      <c r="E384" s="9"/>
      <c r="F384" s="12" t="s">
        <v>1897</v>
      </c>
      <c r="G384" s="8" t="s">
        <v>1903</v>
      </c>
      <c r="H384" s="9"/>
      <c r="I384" s="9" t="s">
        <v>84</v>
      </c>
      <c r="J384" s="9" t="s">
        <v>92</v>
      </c>
      <c r="K384" s="12" t="s">
        <v>1899</v>
      </c>
      <c r="L384" s="12" t="s">
        <v>1904</v>
      </c>
      <c r="M384" s="9" t="s">
        <v>41</v>
      </c>
      <c r="N384" s="21" t="s">
        <v>1886</v>
      </c>
      <c r="O384" s="11" t="s">
        <v>1905</v>
      </c>
      <c r="P384" s="23"/>
      <c r="Q384" s="16"/>
      <c r="R384" s="23"/>
      <c r="S384" s="23"/>
      <c r="T384" s="23"/>
      <c r="U384" s="23"/>
      <c r="V384" s="23"/>
      <c r="W384" s="23"/>
      <c r="X384" s="24"/>
      <c r="Y384" s="9" t="s">
        <v>1867</v>
      </c>
      <c r="Z384" s="13" t="str">
        <f t="shared" si="1"/>
        <v>{"id":"M4-MyM-1b-E-2-BR","stimulus":"&lt;p&gt;Calcule as conversões de unidades das seguintes medidas de comprimento.&lt;/p&gt;","template":"&lt;p style=\"text-align: center\"&gt;{{Q1}} m = {{response}} cm&lt;/p&gt;&lt;p style=\"text-align: center\"&gt;{{Q2}} dam = {{response}} hm&lt;/p&gt;","hint":"&lt;p&gt;As conversões de unidade de comprimento são:&lt;/p&gt;&lt;div style=\"display:flex; justify-content:center;\"&gt;&lt;img src=\"https://blueberry-assets.oneclick.es/M4_MyM_1b_1.svg\" width=\"450\"&gt;&lt;/img&gt;&lt;/div&gt;","feedback":"&lt;pAs conversões de unidade de comprimento são:&lt;/p&gt;&lt;div style=\"display:flex; justify-content:center;\"&gt;&lt;img src=\"https://blueberry-assets.oneclick.es/M4_MyM_1b_1.svg\" width=\"450\"&gt;&lt;/img&gt;&lt;/div&gt;","seed":{"parameters":[{"name":"Q1","label":null,"min":10,"max":99,"step":1},{"name":"Q2","label":null,"min":10,"max":99,"step":1}],"calculated":[{"name":"A1","label":"{{function}}","function":"{{Q1}}*100","feedback":"{{Q1}} m × 100 = {{function}} cm"},{"name":"A2","label":"{{function}}","function":"{{Q2}}/10","feedback":"{{Q2}} dam : 10 = {{function}} hm"}],"uniques":true},"algorithm":{"name":"calculateOperation","params":{"method":"equivLiteral","keyboard":"INTERMEDIATE"}}}</v>
      </c>
      <c r="AA384" s="11" t="s">
        <v>1906</v>
      </c>
      <c r="AB384" s="14" t="str">
        <f t="shared" si="2"/>
        <v>M4-MyM-1b-E-2</v>
      </c>
      <c r="AC384" s="14" t="str">
        <f t="shared" si="3"/>
        <v>M4-MyM-1b-E-2-BR</v>
      </c>
      <c r="AD384" s="7" t="s">
        <v>261</v>
      </c>
      <c r="AE384" s="16"/>
      <c r="AF384" s="16" t="s">
        <v>46</v>
      </c>
      <c r="AG384" s="7"/>
    </row>
    <row r="385" ht="75.0" customHeight="1">
      <c r="A385" s="9" t="s">
        <v>1880</v>
      </c>
      <c r="B385" s="12" t="s">
        <v>1881</v>
      </c>
      <c r="C385" s="9" t="s">
        <v>48</v>
      </c>
      <c r="D385" s="10" t="s">
        <v>35</v>
      </c>
      <c r="E385" s="9"/>
      <c r="F385" s="12" t="s">
        <v>1897</v>
      </c>
      <c r="G385" s="8" t="s">
        <v>1907</v>
      </c>
      <c r="H385" s="9"/>
      <c r="I385" s="9" t="s">
        <v>84</v>
      </c>
      <c r="J385" s="9" t="s">
        <v>92</v>
      </c>
      <c r="K385" s="12" t="s">
        <v>1899</v>
      </c>
      <c r="L385" s="12" t="s">
        <v>1908</v>
      </c>
      <c r="M385" s="9" t="s">
        <v>41</v>
      </c>
      <c r="N385" s="21" t="s">
        <v>1886</v>
      </c>
      <c r="O385" s="11" t="s">
        <v>1909</v>
      </c>
      <c r="P385" s="23"/>
      <c r="Q385" s="16"/>
      <c r="R385" s="23"/>
      <c r="S385" s="23"/>
      <c r="T385" s="23"/>
      <c r="U385" s="23"/>
      <c r="V385" s="23"/>
      <c r="W385" s="23"/>
      <c r="X385" s="24"/>
      <c r="Y385" s="9" t="s">
        <v>1867</v>
      </c>
      <c r="Z385" s="13" t="str">
        <f t="shared" si="1"/>
        <v>{"id":"M4-MyM-1b-E-3-BR","stimulus":"&lt;p&gt;Calcule as conversões de unidades das seguintes medidas de comprimento.&lt;/p&gt;","template":"&lt;p style=\"text-align: center\"&gt;{{Q1}} m = {{response}} km&lt;/p&gt;&lt;p style=\"text-align: center\"&gt;{{Q2}} dm = {{response}} dam&lt;/p&gt;","hint":"&lt;p&gt;As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width=\"450\"&gt;&lt;/img&gt;&lt;/div&gt;","seed":{"parameters":[{"name":"Q1","label":null,"min":10,"max":99,"step":1},{"name":"Q2","label":null,"min":10,"max":99,"step":1}],"calculated":[{"name":"A1","label":"{{function}}","function":"{{Q1}}/1000","feedback":"{{Q1}} m : 1 000 = {{function}} km"},{"name":"A2","label":"{{function}}","function":"{{Q2}}/100","feedback":"{{Q2}} dm : 100 = {{function}} dam"}],"uniques":true},"algorithm":{"name":"calculateOperation","params":{"method":"equivLiteral","keyboard":"INTERMEDIATE"}}}</v>
      </c>
      <c r="AA385" s="11" t="s">
        <v>1910</v>
      </c>
      <c r="AB385" s="14" t="str">
        <f t="shared" si="2"/>
        <v>M4-MyM-1b-E-3</v>
      </c>
      <c r="AC385" s="14" t="str">
        <f t="shared" si="3"/>
        <v>M4-MyM-1b-E-3-BR</v>
      </c>
      <c r="AD385" s="7" t="s">
        <v>261</v>
      </c>
      <c r="AE385" s="16"/>
      <c r="AF385" s="16" t="s">
        <v>46</v>
      </c>
      <c r="AG385" s="7"/>
    </row>
    <row r="386" ht="75.0" customHeight="1">
      <c r="A386" s="9" t="s">
        <v>1880</v>
      </c>
      <c r="B386" s="12" t="s">
        <v>1881</v>
      </c>
      <c r="C386" s="9" t="s">
        <v>67</v>
      </c>
      <c r="D386" s="10" t="s">
        <v>35</v>
      </c>
      <c r="E386" s="9"/>
      <c r="F386" s="11" t="s">
        <v>1911</v>
      </c>
      <c r="G386" s="8" t="s">
        <v>1912</v>
      </c>
      <c r="H386" s="9" t="s">
        <v>84</v>
      </c>
      <c r="I386" s="9" t="s">
        <v>84</v>
      </c>
      <c r="J386" s="9" t="s">
        <v>92</v>
      </c>
      <c r="K386" s="11" t="s">
        <v>1913</v>
      </c>
      <c r="L386" s="12" t="s">
        <v>1914</v>
      </c>
      <c r="M386" s="9" t="s">
        <v>41</v>
      </c>
      <c r="N386" s="11" t="s">
        <v>1886</v>
      </c>
      <c r="O386" s="11" t="s">
        <v>1915</v>
      </c>
      <c r="P386" s="23"/>
      <c r="Q386" s="16"/>
      <c r="R386" s="21"/>
      <c r="S386" s="21"/>
      <c r="T386" s="21"/>
      <c r="U386" s="21"/>
      <c r="V386" s="21"/>
      <c r="W386" s="21"/>
      <c r="X386" s="16"/>
      <c r="Y386" s="9" t="s">
        <v>1867</v>
      </c>
      <c r="Z386" s="13" t="str">
        <f t="shared" si="1"/>
        <v>{"id":"M4-MyM-1b-A-1-BR","stimulus":"&lt;p&gt;O irmão mais novo de Samuel, Igor, tem {{Q1}} cm de altura. A quantos milímetros equivale essa medida?&lt;/p&gt;","template":"&lt;p&gt;Igor mede {{response}} mm.&lt;/p&gt;","hint":"&lt;p&gt;As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width=\"450\"&gt;&lt;/img&gt;&lt;/div&gt;&lt;p style=\"text-align: center\"&gt;{{Q1}} cm × 10 = {{A1}} mm&lt;/p&gt;","seed":{"parameters":[{"name":"Q1","label":null,"min":90,"max":120,"step":1}],"calculated":[{"name":"A1","label":"{{function}}","function":"{{Q1}}*10"}],"uniques":true},"algorithm":{"name":"calculateOperation","params":{"method":"equivLiteral","keyboard":"INTERMEDIATE"}}}</v>
      </c>
      <c r="AA386" s="11" t="s">
        <v>1916</v>
      </c>
      <c r="AB386" s="14" t="str">
        <f t="shared" si="2"/>
        <v>M4-MyM-1b-A-1</v>
      </c>
      <c r="AC386" s="14" t="str">
        <f t="shared" si="3"/>
        <v>M4-MyM-1b-A-1-BR</v>
      </c>
      <c r="AD386" s="7" t="s">
        <v>261</v>
      </c>
      <c r="AE386" s="16"/>
      <c r="AF386" s="16" t="s">
        <v>46</v>
      </c>
      <c r="AG386" s="7"/>
    </row>
    <row r="387" ht="75.0" customHeight="1">
      <c r="A387" s="9" t="s">
        <v>1880</v>
      </c>
      <c r="B387" s="12" t="s">
        <v>1881</v>
      </c>
      <c r="C387" s="9" t="s">
        <v>67</v>
      </c>
      <c r="D387" s="10" t="s">
        <v>35</v>
      </c>
      <c r="E387" s="9"/>
      <c r="F387" s="11" t="s">
        <v>1917</v>
      </c>
      <c r="G387" s="8" t="s">
        <v>1918</v>
      </c>
      <c r="H387" s="9" t="s">
        <v>84</v>
      </c>
      <c r="I387" s="9" t="s">
        <v>84</v>
      </c>
      <c r="J387" s="9" t="s">
        <v>92</v>
      </c>
      <c r="K387" s="11" t="s">
        <v>1919</v>
      </c>
      <c r="L387" s="12" t="s">
        <v>1920</v>
      </c>
      <c r="M387" s="9" t="s">
        <v>41</v>
      </c>
      <c r="N387" s="11" t="s">
        <v>1886</v>
      </c>
      <c r="O387" s="11" t="s">
        <v>1921</v>
      </c>
      <c r="P387" s="23"/>
      <c r="Q387" s="16"/>
      <c r="R387" s="21"/>
      <c r="S387" s="21"/>
      <c r="T387" s="21"/>
      <c r="U387" s="21"/>
      <c r="V387" s="21"/>
      <c r="W387" s="21"/>
      <c r="X387" s="16"/>
      <c r="Y387" s="9" t="s">
        <v>1867</v>
      </c>
      <c r="Z387" s="13" t="str">
        <f t="shared" si="1"/>
        <v>{"id":"M4-MyM-1b-A-2-BR","stimulus":"&lt;p&gt;A distância entre a casa de Paulo e o centro esportivo onde ele pratica natação é de {{Q1}} m. A quantos quilômetros equivale essa medida?&lt;/p&gt;","template":"&lt;p&gt;A distância é de {{response}} km.&lt;/p&gt;","hint":"&lt;p&gt;As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width=\"450\"&gt;&lt;/img&gt;&lt;/div&gt;&lt;p style=\"text-align: center\"&gt;{{Q1}} m : 1 000 = {{A1}} km&lt;/p&gt;","seed":{"parameters":[{"name":"Q1","label":null,"min":2500,"max":3500,"step":1}],"calculated":[{"name":"A1","label":"{{function}}","function":"{{Q1}}/1000"}],"uniques":true},"algorithm":{"name":"calculateOperation","params":{"method":"equivLiteral","keyboard":"INTERMEDIATE"}}}</v>
      </c>
      <c r="AA387" s="11" t="s">
        <v>1922</v>
      </c>
      <c r="AB387" s="14" t="str">
        <f t="shared" si="2"/>
        <v>M4-MyM-1b-A-2</v>
      </c>
      <c r="AC387" s="14" t="str">
        <f t="shared" si="3"/>
        <v>M4-MyM-1b-A-2-BR</v>
      </c>
      <c r="AD387" s="7" t="s">
        <v>261</v>
      </c>
      <c r="AE387" s="16"/>
      <c r="AF387" s="16" t="s">
        <v>46</v>
      </c>
      <c r="AG387" s="7"/>
    </row>
    <row r="388" ht="75.0" customHeight="1">
      <c r="A388" s="9" t="s">
        <v>1880</v>
      </c>
      <c r="B388" s="12" t="s">
        <v>1881</v>
      </c>
      <c r="C388" s="9" t="s">
        <v>67</v>
      </c>
      <c r="D388" s="10" t="s">
        <v>35</v>
      </c>
      <c r="E388" s="9"/>
      <c r="F388" s="11" t="s">
        <v>1923</v>
      </c>
      <c r="G388" s="8" t="s">
        <v>1924</v>
      </c>
      <c r="H388" s="9" t="s">
        <v>84</v>
      </c>
      <c r="I388" s="9" t="s">
        <v>84</v>
      </c>
      <c r="J388" s="9" t="s">
        <v>92</v>
      </c>
      <c r="K388" s="12" t="s">
        <v>1925</v>
      </c>
      <c r="L388" s="12" t="s">
        <v>1926</v>
      </c>
      <c r="M388" s="9" t="s">
        <v>41</v>
      </c>
      <c r="N388" s="21" t="s">
        <v>1886</v>
      </c>
      <c r="O388" s="11" t="s">
        <v>1927</v>
      </c>
      <c r="P388" s="23"/>
      <c r="Q388" s="16"/>
      <c r="R388" s="21"/>
      <c r="S388" s="21"/>
      <c r="T388" s="21"/>
      <c r="U388" s="21"/>
      <c r="V388" s="21"/>
      <c r="W388" s="21"/>
      <c r="X388" s="21"/>
      <c r="Y388" s="9" t="s">
        <v>1867</v>
      </c>
      <c r="Z388" s="13" t="str">
        <f t="shared" si="1"/>
        <v>{"id":"M4-MyM-1b-A-3-BR","stimulus":"&lt;p&gt;Um dos lados da horta do avô de Fátima mede {{Q1}} dam. Essa medida equivale a quantos decímetros?&lt;/p&gt;","template":"&lt;p&gt;O lado mede {{response}} dm.&lt;/p&gt;","hint":"&lt;p&gt;As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width=\"450\"&gt;&lt;/img&gt;&lt;/div&gt;&lt;p style=\"text-align: center\"&gt;{{Q1}} dam × 100 = {{A1}} dm&lt;/p&gt;","seed":{"parameters":[{"name":"Q1","label":null,"min":15,"max":30,"step":1}],"calculated":[{"name":"A1","label":"{{function}}","function":"{{Q1}}*100"}],"uniques":true},"algorithm":{"name":"calculateOperation","params":{"method":"equivLiteral","keyboard":"INTERMEDIATE"}}}</v>
      </c>
      <c r="AA388" s="11" t="s">
        <v>1928</v>
      </c>
      <c r="AB388" s="14" t="str">
        <f t="shared" si="2"/>
        <v>M4-MyM-1b-A-3</v>
      </c>
      <c r="AC388" s="14" t="str">
        <f t="shared" si="3"/>
        <v>M4-MyM-1b-A-3-BR</v>
      </c>
      <c r="AD388" s="7" t="s">
        <v>261</v>
      </c>
      <c r="AE388" s="16"/>
      <c r="AF388" s="16" t="s">
        <v>46</v>
      </c>
      <c r="AG388" s="7"/>
    </row>
    <row r="389" ht="75.0" customHeight="1">
      <c r="A389" s="9" t="s">
        <v>1929</v>
      </c>
      <c r="B389" s="12" t="s">
        <v>1930</v>
      </c>
      <c r="C389" s="9" t="s">
        <v>34</v>
      </c>
      <c r="D389" s="10" t="s">
        <v>35</v>
      </c>
      <c r="E389" s="9"/>
      <c r="F389" s="12" t="s">
        <v>1931</v>
      </c>
      <c r="G389" s="12" t="s">
        <v>148</v>
      </c>
      <c r="H389" s="12"/>
      <c r="I389" s="9" t="s">
        <v>84</v>
      </c>
      <c r="J389" s="9" t="s">
        <v>591</v>
      </c>
      <c r="K389" s="12" t="s">
        <v>1932</v>
      </c>
      <c r="L389" s="12" t="s">
        <v>1933</v>
      </c>
      <c r="M389" s="9" t="s">
        <v>41</v>
      </c>
      <c r="N389" s="24" t="s">
        <v>1934</v>
      </c>
      <c r="O389" s="11" t="s">
        <v>1935</v>
      </c>
      <c r="P389" s="23"/>
      <c r="Q389" s="16"/>
      <c r="R389" s="21"/>
      <c r="S389" s="21"/>
      <c r="T389" s="21"/>
      <c r="U389" s="21"/>
      <c r="V389" s="21"/>
      <c r="W389" s="21"/>
      <c r="X389" s="16"/>
      <c r="Y389" s="9" t="s">
        <v>1867</v>
      </c>
      <c r="Z389" s="13" t="str">
        <f t="shared" si="1"/>
        <v>{"id":"M4-MyM-1c-I-1-BR","stimulus":"&lt;p&gt;Arraste as seguintes medidas para completar a comparação.&lt;/p&gt;","template":"&lt;p&gt;&lt;div style=\"display:flex; justify-content:center;\"&gt;{{response}} &lt; {{response}} &lt; {{response}}&lt;/div&gt;&lt;/p&gt;","hint":"&lt;p&gt;Como as medidas estão expressas na mesma unidade, basta comparar os números a partir dos algarismos à esquerda.&lt;/p&gt;","feedback":"&lt;p&gt;Para comparar as medidas de comprimento, elas devem estar expressas na mesma unidade. Os números são então comparados a partir dos algarismos à esquerda. Por exemplo, 40 m é menor que 50 m.&lt;/p&gt;","seed":{"parameters":[{"name":"Q1","label":null,"min":1,"max":99,"step":1},{"name":"Q2","label":null,"min":1,"max":99,"step":1},{"name":"Q3","label":null,"min":1,"max":99,"step":1},{"name":"Q4","list":["km","hm","dam","m","dm","cm","mm"]}],"calculated":[{"name":"T1","label":null,"function":"math.min({{Q1}}, {{Q2}}, {{Q3}})","temp":true},{"name":"T2","function":"{{Q1}}+{{Q2}}+{{Q3}}-math.min({{Q1}}, {{Q2}}, {{Q3}})-math.max({{Q1}}, {{Q2}}, {{Q3}})","temp":true},{"name":"T3","function":"math.max({{Q1}}, {{Q2}}, {{Q3}})","temp":true},{"name":"A1","label":"{{T1}} {{Q4}}"},{"name":"A2","label":"{{T2}} {{Q4}}"},{"name":"A3","label":"{{T3}} {{Q4}}"}],"uniques":true},"algorithm":{"name":"calculateOperation","template":"Cloze with drag &amp; drop","params":{"keyboard":"INTERMEDIATE"}}}</v>
      </c>
      <c r="AA389" s="12" t="s">
        <v>1936</v>
      </c>
      <c r="AB389" s="14" t="str">
        <f t="shared" si="2"/>
        <v>M4-MyM-1c-I-1</v>
      </c>
      <c r="AC389" s="14" t="str">
        <f t="shared" si="3"/>
        <v>M4-MyM-1c-I-1-BR</v>
      </c>
      <c r="AD389" s="7" t="s">
        <v>261</v>
      </c>
      <c r="AE389" s="16"/>
      <c r="AF389" s="16" t="s">
        <v>46</v>
      </c>
      <c r="AG389" s="16"/>
    </row>
    <row r="390" ht="75.0" customHeight="1">
      <c r="A390" s="9" t="s">
        <v>1929</v>
      </c>
      <c r="B390" s="12" t="s">
        <v>1930</v>
      </c>
      <c r="C390" s="9" t="s">
        <v>34</v>
      </c>
      <c r="D390" s="10" t="s">
        <v>35</v>
      </c>
      <c r="E390" s="9"/>
      <c r="F390" s="12" t="s">
        <v>1931</v>
      </c>
      <c r="G390" s="12" t="s">
        <v>135</v>
      </c>
      <c r="H390" s="12"/>
      <c r="I390" s="9" t="s">
        <v>84</v>
      </c>
      <c r="J390" s="9" t="s">
        <v>591</v>
      </c>
      <c r="K390" s="12" t="s">
        <v>1932</v>
      </c>
      <c r="L390" s="12" t="s">
        <v>1937</v>
      </c>
      <c r="M390" s="9" t="s">
        <v>41</v>
      </c>
      <c r="N390" s="24" t="s">
        <v>1934</v>
      </c>
      <c r="O390" s="11" t="s">
        <v>1938</v>
      </c>
      <c r="P390" s="23"/>
      <c r="Q390" s="16"/>
      <c r="R390" s="21"/>
      <c r="S390" s="21"/>
      <c r="T390" s="21"/>
      <c r="U390" s="21"/>
      <c r="V390" s="21"/>
      <c r="W390" s="21"/>
      <c r="X390" s="16"/>
      <c r="Y390" s="9" t="s">
        <v>1867</v>
      </c>
      <c r="Z390" s="13" t="str">
        <f t="shared" si="1"/>
        <v>{"id":"M4-MyM-1c-I-2-BR","stimulus":"&lt;p&gt;Arraste as seguintes medidas para completar a comparação.&lt;/p&gt;","template":"&lt;p&gt;&lt;div style=\"display:flex; justify-content:center;\"&gt;{{response}} &gt; {{response}} &gt; {{response}}&lt;/div&gt;&lt;/p&gt;","hint":"&lt;p&gt;Como as medidas estão expressas na mesma unidade, basta comparar os números a partir dos algarismos à esquerda.&lt;/p&gt;","feedback":"&lt;p&gt;Para comparar as medidas de comprimento, elas devem estar expressas na mesma unidade. Os números são então comparados a partir dos algarismos à esquerda. Por exemplo, 40 m é menor que 50 m.&lt;/p&gt;","seed":{"parameters":[{"name":"Q1","label":null,"min":1,"max":99,"step":1},{"name":"Q2","label":null,"min":1,"max":99,"step":1},{"name":"Q3","label":null,"min":1,"max":99,"step":1},{"name":"Q4","list":["km","hm","dam","m","dm","cm","mm"]}],"calculated":[{"name":"T1","label":null,"function":"math.max({{Q1}}, {{Q2}}, {{Q3}})","temp":true},{"name":"T2","function":"{{Q1}}+{{Q2}}+{{Q3}}-math.min({{Q1}}, {{Q2}}, {{Q3}})-math.max({{Q1}}, {{Q2}}, {{Q3}})","temp":true},{"name":"T3","function":"math.min({{Q1}}, {{Q2}}, {{Q3}})","temp":true},{"name":"A1","label":"{{T1}} {{Q4}}"},{"name":"A2","label":"{{T2}} {{Q4}}"},{"name":"A3","label":"{{T3}} {{Q4}}"}],"uniques":true},"algorithm":{"name":"calculateOperation","template":"Cloze with drag &amp; drop","params":{"keyboard":"INTERMEDIATE"}}}</v>
      </c>
      <c r="AA390" s="12" t="s">
        <v>1939</v>
      </c>
      <c r="AB390" s="14" t="str">
        <f t="shared" si="2"/>
        <v>M4-MyM-1c-I-2</v>
      </c>
      <c r="AC390" s="14" t="str">
        <f t="shared" si="3"/>
        <v>M4-MyM-1c-I-2-BR</v>
      </c>
      <c r="AD390" s="7" t="s">
        <v>261</v>
      </c>
      <c r="AE390" s="16"/>
      <c r="AF390" s="16" t="s">
        <v>46</v>
      </c>
      <c r="AG390" s="16"/>
    </row>
    <row r="391" ht="75.0" customHeight="1">
      <c r="A391" s="9" t="s">
        <v>1929</v>
      </c>
      <c r="B391" s="12" t="s">
        <v>1930</v>
      </c>
      <c r="C391" s="9" t="s">
        <v>48</v>
      </c>
      <c r="D391" s="7" t="s">
        <v>35</v>
      </c>
      <c r="E391" s="9"/>
      <c r="F391" s="11" t="s">
        <v>1940</v>
      </c>
      <c r="G391" s="12"/>
      <c r="H391" s="12"/>
      <c r="I391" s="9" t="s">
        <v>84</v>
      </c>
      <c r="J391" s="9" t="s">
        <v>1361</v>
      </c>
      <c r="K391" s="12" t="s">
        <v>1941</v>
      </c>
      <c r="L391" s="12" t="s">
        <v>1942</v>
      </c>
      <c r="M391" s="9" t="s">
        <v>367</v>
      </c>
      <c r="N391" s="12"/>
      <c r="O391" s="12"/>
      <c r="P391" s="24"/>
      <c r="Q391" s="24"/>
      <c r="R391" s="24"/>
      <c r="S391" s="11" t="s">
        <v>1943</v>
      </c>
      <c r="T391" s="24" t="s">
        <v>1944</v>
      </c>
      <c r="U391" s="11" t="s">
        <v>1945</v>
      </c>
      <c r="V391" s="11" t="s">
        <v>1946</v>
      </c>
      <c r="W391" s="23"/>
      <c r="X391" s="16"/>
      <c r="Y391" s="9" t="s">
        <v>1867</v>
      </c>
      <c r="Z391" s="13" t="str">
        <f t="shared" si="1"/>
        <v>{"id":"M4-MyM-1c-E-1-BR","seed":{"parameters":[{"name":"Q1","label":null,"max":1,"min":99,"step":1},{"name":"Q2","label":null,"max":1,"min":99,"step":1},{"name":"Q3","label":null,"max":1,"min":99,"step":1}],"uniques":true},"scaffolding":[{"id":"step-0","stimulus":"&lt;p&gt;Arraste e ordene os seguintes comprimentos do maior para o menor. Coloque-os de cima para baixo.&lt;/p&gt;","seed":{"calculated":[{"name":"T1","function":"{{Q1}}/100","temp":true},{"name":"T2","function":"{{Q2}}/10","temp":true},{"name":"A1","label":"{{T1}} hm","function":"{{Q1}}"},{"name":"A2","label":"{{T2}} dam","function":"{{Q2}}"},{"name":"A3","label":"{{Q3}} m","function":"{{Q3}}"}]},"algorithm":{"name":"orderNumbers","params":{"order":"desc"}}},{"id":"step-1","stimulus":"&lt;p&gt;O que o enunciado pede?&lt;/p&gt;","seed":{"calculated":[{"name":"2-A1","label":"Ordenar as medidas de comprimento do maior para o menor."},{"name":"2-A2","label":"Ordenar as medidas de comprimento do menor para o maior.","incorrect":true},{"name":"2-A3","label":"Determinar o comprimento de maior medida.","incorrect":true}]},"algorithm":{"name":"trueFalse","template":"Multiple choice – standard"}},{"id":"step-2","stimulus":"&lt;p&gt;Para ordenar as diferentes medidas, elas devem estar expressas na mesma unidade. Em qual tabela estão as conversões de unidades corretas?&lt;/p&gt;","seed":{"calculated":[{"name":"2-A1","label":"&lt;p&gt;&lt;img src='https://blueberry-assets.oneclick.es/M5_MyM_1b_3.svg' width=\"450\"&gt;&lt;/p&gt;"},{"name":"2-A2","label":"&lt;p&gt;&lt;img src='https://blueberry-assets.oneclick.es/M4_MyM_1c_1.svg' width=\"450\"&gt;&lt;/p&gt;","incorrect":true},{"name":"2-A3","label":"&lt;p&gt;&lt;img src='https://blueberry-assets.oneclick.es/M4_MyM_1c_2.svg' width=\"450\"&gt;&lt;/p&gt;","incorrect":true}]},"algorithm":{"name":"trueFalse","template":"Multiple choice – standard"}},{"id":"step-3","stimulus":"&lt;p&gt;Com a ajuda da tabela de conversão acima, converta todos os comprimentos para metros.&lt;/p&gt;","template":"&lt;p style=\"text-align: center\"&gt;{{T1}} hm = {{T1}} × 100 = {{response}} m&lt;/p&gt;&lt;p style=\"text-align: center\"&gt;{{T2}} dam = {{T2}} : 10 = {{response}} m&lt;/p&gt;&lt;p style=\"text-align: center\"&gt;{{Q3}} m&lt;/p&gt;","seed":{"calculated":[{"name":"T1","function":"{{Q1}}/100","temp":true},{"name":"T2","function":"{{Q2}}/10","temp":true},{"name":"1-A1","label":"{{Q1}}","function":"{{Q1}}"},{"name":"1-A1","label":"{{Q2}}","function":"{{Q2}}"}]},"algorithm":{"name":"calculateOperation","params":{"method":"equivLiteral","keyboard":"NUMERICAL"}}},{"id":"step-4","stimulus":"&lt;p&gt;Com estes resultados, ordene as medidas de comprimento do maior para o menor. Coloque-as de cima para baixo.&lt;/p&gt;","seed":{"calculated":[{"name":"T1","function":"{{Q1}}/100","temp":true},{"name":"T2","function":"{{Q2}}/10","temp":true},{"name":"A1","label":"{{T1}} hm = {{Q1}} m","function":"{{Q1}}"},{"name":"A2","label":"{{T2}} dam = {{Q2}} m","function":"{{Q2}}"},{"name":"A3","label":"{{Q3}} m","function":"{{Q3}}"}]},"algorithm":{"name":"orderNumbers","params":{"order":"desc"}}}]}</v>
      </c>
      <c r="AA391" s="11" t="s">
        <v>1947</v>
      </c>
      <c r="AB391" s="14" t="str">
        <f t="shared" si="2"/>
        <v>M4-MyM-1c-E-1</v>
      </c>
      <c r="AC391" s="14" t="str">
        <f t="shared" si="3"/>
        <v>M4-MyM-1c-E-1-BR</v>
      </c>
      <c r="AD391" s="7" t="s">
        <v>261</v>
      </c>
      <c r="AE391" s="7" t="s">
        <v>341</v>
      </c>
      <c r="AF391" s="16" t="s">
        <v>46</v>
      </c>
      <c r="AG391" s="16"/>
    </row>
    <row r="392" ht="75.0" customHeight="1">
      <c r="A392" s="9" t="s">
        <v>1929</v>
      </c>
      <c r="B392" s="12" t="s">
        <v>1930</v>
      </c>
      <c r="C392" s="9" t="s">
        <v>67</v>
      </c>
      <c r="D392" s="7" t="s">
        <v>35</v>
      </c>
      <c r="E392" s="9"/>
      <c r="F392" s="12" t="s">
        <v>1948</v>
      </c>
      <c r="G392" s="12"/>
      <c r="H392" s="12"/>
      <c r="I392" s="9" t="s">
        <v>84</v>
      </c>
      <c r="J392" s="9" t="s">
        <v>1361</v>
      </c>
      <c r="K392" s="12" t="s">
        <v>1949</v>
      </c>
      <c r="L392" s="11" t="s">
        <v>1950</v>
      </c>
      <c r="M392" s="9" t="s">
        <v>367</v>
      </c>
      <c r="N392" s="24"/>
      <c r="O392" s="24"/>
      <c r="P392" s="24"/>
      <c r="Q392" s="24"/>
      <c r="R392" s="24"/>
      <c r="S392" s="24" t="s">
        <v>1951</v>
      </c>
      <c r="T392" s="24" t="s">
        <v>1944</v>
      </c>
      <c r="U392" s="24" t="s">
        <v>1952</v>
      </c>
      <c r="V392" s="24" t="s">
        <v>1953</v>
      </c>
      <c r="W392" s="23"/>
      <c r="X392" s="16"/>
      <c r="Y392" s="9" t="s">
        <v>1867</v>
      </c>
      <c r="Z392" s="13" t="str">
        <f t="shared" si="1"/>
        <v>{"id":"M4-MyM-1c-A-1-BR","seed":{"parameters":[{"name":"Q1","label":null,"max":150,"min":180,"step":1},{"name":"Q2","label":null,"max":150,"min":180,"step":1},{"name":"Q3","label":null,"max":150,"min":180,"step":1}],"uniques":true},"scaffolding":[{"id":"step-0","stimulus":"&lt;p&gt;Três primos fazem aniversário no mesmo dia e no aniversário dos dez anos deles, cada um escreveu sua altura no livro da família. Arraste e ordene as medidas das alturas da menor para a maior. Coloque-as de cima para baixo.&lt;/p&gt;","seed":{"calculated":[{"name":"T1","function":"{{Q2}}/100","temp":true},{"name":"T2","function":"{{Q3}}/10","temp":true},{"name":"A1","label":"{{Q1}} cm","function":"{{Q1}}"},{"name":"A2","label":"{{T1}} m","function":"{{Q2}}"},{"name":"A3","label":"{{T2}} dm","function":"{{Q3}}"}]},"algorithm":{"name":"orderNumbers","params":{"order":"asc"}}},{"id":"step-1","stimulus":"&lt;p&gt;O que pede o enunciado?&lt;/p&gt;","seed":{"calculated":[{"name":"2-A1","label":"Ordenar as alturas dos primos da menor para a maior."},{"name":"2-A2","label":"Ordenar as alturas dos primos da maior para a menor.","incorrect":true}]},"algorithm":{"name":"trueFalse","template":"Multiple choice – standard"}},{"id":"step-2","stimulus":"&lt;p&gt;Para ordenar as diferentes medidas, elas devem estar expressas na mesma unidade. Em qual tabela estão as conversões de unidades corretas?&lt;/p&gt;","seed":{"calculated":[{"name":"2-A1","label":"&lt;p&gt;&lt;img src='https://blueberry-assets.oneclick.es/M5_MyM_1b_3.svg' width=\"450\"&gt;&lt;/p&gt;"},{"name":"2-A2","label":"&lt;p&gt;&lt;img src='https://blueberry-assets.oneclick.es/M4_MyM_1c_1.svg' width=\"450\"&gt;&lt;/p&gt;","incorrect":true},{"name":"2-A3","label":"&lt;p&gt;&lt;img src='https://blueberry-assets.oneclick.es/M4_MyM_1c_2.svg' width=\"450\"&gt;&lt;/p&gt;","incorrect":true}]},"algorithm":{"name":"trueFalse","template":"Multiple choice – standard"}},{"id":"step-3","stimulus":"&lt;p&gt;Com a ajuda da tabela de conversão acima, converta todos os comprimentos para centímetros.&lt;/p&gt;","template":"&lt;p style=\"text-align: center\"&gt;{{Q1}} cm&lt;/p&gt;&lt;p style=\"text-align: center\"&gt;{{T1}} m = {{T1} × 100 = {{response}} cm&lt;/p&gt;&lt;p style=\"text-align: center\"&gt;{{T2}} dm = {{T2}} × 10 = {{response}} cm&lt;/p&gt;","seed":{"calculated":[{"name":"T1","function":"{{Q2}}/100","temp":true},{"name":"T2","function":"{{Q3}}/10","temp":true},{"name":"3-A1","label":"{{Q2}}","function":"{{Q2}}"},{"name":"3-A2","label":"{{Q3}}","function":"{{Q3}}"}]},"algorithm":{"name":"calculateOperation","params":{"method":"equivLiteral","keyboard":"NUMERICAL"}}},{"id":"step-4","stimulus":"&lt;p&gt;Com os resultados anteriores, arraste e ordene as alturas dos primos da menor para a maior. Coloque-as de cima para baixo.&lt;/p&gt;","seed":{"calculated":[{"name":"T1","function":"{{Q1}}/100","temp":true},{"name":"T2","function":"{{Q2}}/10","temp":true},{"name":"A1","label":"{{Q1}} cm","function":"{{Q1}}"},{"name":"A2","label":"{{T1}} m = {{Q2}} cm","function":"{{Q2}}"},{"name":"A3","label":"{{T2}} dm = {{Q3}} cm","function":"{{Q3}}"}]},"algorithm":{"name":"orderNumbers","params":{"order":"asc"}}}]}</v>
      </c>
      <c r="AA392" s="11" t="s">
        <v>1954</v>
      </c>
      <c r="AB392" s="14" t="str">
        <f t="shared" si="2"/>
        <v>M4-MyM-1c-A-1</v>
      </c>
      <c r="AC392" s="14" t="str">
        <f t="shared" si="3"/>
        <v>M4-MyM-1c-A-1-BR</v>
      </c>
      <c r="AD392" s="7" t="s">
        <v>261</v>
      </c>
      <c r="AE392" s="7" t="s">
        <v>341</v>
      </c>
      <c r="AF392" s="16" t="s">
        <v>46</v>
      </c>
      <c r="AG392" s="16"/>
    </row>
    <row r="393" ht="75.0" customHeight="1">
      <c r="A393" s="9" t="s">
        <v>1929</v>
      </c>
      <c r="B393" s="12" t="s">
        <v>1930</v>
      </c>
      <c r="C393" s="9" t="s">
        <v>67</v>
      </c>
      <c r="D393" s="7" t="s">
        <v>35</v>
      </c>
      <c r="E393" s="9"/>
      <c r="F393" s="11" t="s">
        <v>1955</v>
      </c>
      <c r="G393" s="11" t="s">
        <v>1956</v>
      </c>
      <c r="H393" s="12"/>
      <c r="I393" s="9" t="s">
        <v>84</v>
      </c>
      <c r="J393" s="7" t="s">
        <v>92</v>
      </c>
      <c r="K393" s="12" t="s">
        <v>1957</v>
      </c>
      <c r="L393" s="12" t="s">
        <v>1958</v>
      </c>
      <c r="M393" s="9" t="s">
        <v>367</v>
      </c>
      <c r="N393" s="24"/>
      <c r="O393" s="24"/>
      <c r="P393" s="24"/>
      <c r="Q393" s="24"/>
      <c r="R393" s="24"/>
      <c r="S393" s="24" t="s">
        <v>1959</v>
      </c>
      <c r="T393" s="24" t="s">
        <v>1960</v>
      </c>
      <c r="U393" s="24" t="s">
        <v>1944</v>
      </c>
      <c r="V393" s="11" t="s">
        <v>1961</v>
      </c>
      <c r="W393" s="11" t="s">
        <v>1962</v>
      </c>
      <c r="X393" s="16"/>
      <c r="Y393" s="9" t="s">
        <v>1867</v>
      </c>
      <c r="Z393" s="13" t="str">
        <f t="shared" si="1"/>
        <v>{"id":"M4-MyM-1c-A-2-BR","seed":{"parameters":[{"name":"Q1","label":null,"max":100,"min":999,"step":1},{"name":"Q2","label":null,"max":100,"min":999,"step":1}],"uniques":true},"scaffolding":[{"id":"step-0","stimulus":"&lt;p&gt;Em uma academia, foram comparados os registros de duas esteiras. A primeira esteira marca {{T1}} km percorridos e a segunda marca {{T2}} dam. Quantos hectômetros foram percorridos na esteira que tem a maior marca?&lt;/p&gt;","template":"&lt;p&gt;Na esteira com maior marca foram percorridos {{response}} hm.&lt;/p&gt;","seed":{"calculated":[{"name":"T1","function":"{{Q1}}/10","temp":true},{"name":"T2","function":"{{Q2}}*10","temp":true},{"name":"A1","label":"math.max({{Q1}}, {{Q2}})","function":"math.max({{Q1}}, {{Q2}})"}]},"algorithm":{"name":"calculateOperation","params":{"method":"equivLiteral","keyboard":"INTERMEDIATE"}}},{"id":"step-1","stimulus":"&lt;p&gt;Qual a distância que cada esteira marca?&lt;/p&gt;","template":"&lt;p&gt;A primeira esteira mostra {{response}} km.&lt;/p&gt;&lt;p&gt;A segunda esteira mostra {{response}} dam.&lt;/p&gt;","seed":{"calculated":[{"name":"A1","label":"{{Q1}}/10","function":"{{Q1}}/10"},{"name":"A2","label":"{{Q2}}*10","function":"{{Q2}}*10"}]},"algorithm":{"name":"calculateOperation","params":{"method":"equivLiteral","keyboard":"INTERMEDIATE"}}},{"id":"step-2","stimulus":"&lt;p&gt;O que pede o enunciado?&lt;/p&gt;","seed":{"calculated":[{"name":"2-A1","label":"Indicar o número de hectômetros percorridos na esteira que marca uma maior distância."},{"name":"2-A2","label":"Indicar o número de hectômetros percorridos na esteira que marca uma menor distância.","incorrect":true},{"name":"2-A3","label":"Indicar o número total de hectômetros percorridos nas duas esteiras.","incorrect":true}]},"algorithm":{"name":"trueFalse","template":"Multiple choice – standard"}},{"id":"step-3","stimulus":"&lt;p&gt;Para ordenar as diferentes medidas, elas devem estar expressas na mesma unidade. Em qual tabela estão as conversões de unidade corretas?&lt;/p&gt;","seed":{"calculated":[{"name":"2-A1","label":"&lt;p&gt;&lt;img src='https://blueberry-assets.oneclick.es/M5_MyM_1b_3.svg' width=\"450\"&gt;&lt;/p&gt;"},{"name":"2-A2","label":"&lt;p&gt;&lt;img src='https://blueberry-assets.oneclick.es/M4_MyM_1c_1.svg' width=\"450\"&gt;&lt;/p&gt;","incorrect":true},{"name":"2-A3","label":"&lt;p&gt;&lt;img src='https://blueberry-assets.oneclick.es/M4_MyM_1c_2.svg' width=\"450\"&gt;&lt;/p&gt;","incorrect":true}]},"algorithm":{"name":"trueFalse","template":"Multiple choice – standard"}},{"id":"step-4","stimulus":"&lt;p&gt;Com a ajuda da tabela de conversão anterior, calcule os hectômetros que cada esteira marca.&lt;/p&gt;","template":"&lt;p style=\"text-align: center\"&gt;{{T1}} km = {{T1}} × 10 = {{response}} hm&lt;/p&gt;&lt;p style=\"text-align: center\"&gt;{{T2}} dam = {{T2}} : 10 = {{response}} hm&lt;/p&gt;","seed":{"calculated":[{"name":"T1","function":"{{Q1}}/10","temp":true},{"name":"T2","function":"{{Q2}}*10","temp":true},{"name":"3-A1","label":"{{Q1}}","function":"{{Q1}}"},{"name":"3-A2","label":"{{Q2}}","function":"{{Q2}}"}]},"algorithm":{"name":"calculateOperation","params":{"method":"equivLiteral","keyboard":"INTERMEDIATE"}}},{"id":"step-5","stimulus":"&lt;p&gt;Selecione, portanto, qual esteira marca o maior número de hectômetros percorridos.&lt;/p&gt;","seed":{"calculated":[{"name":"T3","function":"math.min({{Q1}}, {{Q2}})","temp":true},{"name":"T4","function":"math.max({{Q1}}, {{Q2}})","temp":true},{"name":"A1","label":"A esteira de {{T3}} hm.","incorrect":true},{"name":"A2","label":"A esteira de {{T4}} hm."}]},"algorithm":{"name":"trueFalse","template":"Multiple choice – standard"}}]}</v>
      </c>
      <c r="AA393" s="11" t="s">
        <v>1963</v>
      </c>
      <c r="AB393" s="14" t="str">
        <f t="shared" si="2"/>
        <v>M4-MyM-1c-A-2</v>
      </c>
      <c r="AC393" s="14" t="str">
        <f t="shared" si="3"/>
        <v>M4-MyM-1c-A-2-BR</v>
      </c>
      <c r="AD393" s="7" t="s">
        <v>261</v>
      </c>
      <c r="AE393" s="7" t="s">
        <v>341</v>
      </c>
      <c r="AF393" s="16" t="s">
        <v>46</v>
      </c>
      <c r="AG393" s="16"/>
    </row>
    <row r="394" ht="75.0" customHeight="1">
      <c r="A394" s="9" t="s">
        <v>1929</v>
      </c>
      <c r="B394" s="12" t="s">
        <v>1930</v>
      </c>
      <c r="C394" s="9" t="s">
        <v>67</v>
      </c>
      <c r="D394" s="7" t="s">
        <v>35</v>
      </c>
      <c r="E394" s="9"/>
      <c r="F394" s="11" t="s">
        <v>1964</v>
      </c>
      <c r="G394" s="12"/>
      <c r="H394" s="12"/>
      <c r="I394" s="9" t="s">
        <v>84</v>
      </c>
      <c r="J394" s="9" t="s">
        <v>1361</v>
      </c>
      <c r="K394" s="12" t="s">
        <v>1965</v>
      </c>
      <c r="L394" s="11" t="s">
        <v>1966</v>
      </c>
      <c r="M394" s="9" t="s">
        <v>367</v>
      </c>
      <c r="N394" s="24"/>
      <c r="O394" s="24"/>
      <c r="P394" s="24"/>
      <c r="Q394" s="24"/>
      <c r="R394" s="24"/>
      <c r="S394" s="24" t="s">
        <v>1967</v>
      </c>
      <c r="T394" s="24" t="s">
        <v>1944</v>
      </c>
      <c r="U394" s="11" t="s">
        <v>1968</v>
      </c>
      <c r="V394" s="11" t="s">
        <v>1969</v>
      </c>
      <c r="W394" s="23"/>
      <c r="X394" s="16"/>
      <c r="Y394" s="9" t="s">
        <v>1867</v>
      </c>
      <c r="Z394" s="13" t="str">
        <f t="shared" si="1"/>
        <v>{"id":"M4-MyM-1c-A-3-BR","seed":{"parameters":[{"name":"Q1","label":null,"max":100,"min":999,"step":1},{"name":"Q2","label":null,"max":100,"min":999,"step":1},{"name":"Q3","label":null,"max":100,"min":999,"step":1}],"uniques":true},"scaffolding":[{"id":"step-0","stimulus":"&lt;p&gt;Três cidades estão competindo para ver qual delas consegue fazer a maior empanada do mundo. Arraste e ordene os comprimentos do maior para o menor. Coloque-os de cima para baixo.&lt;/p&gt;","seed":{"calculated":[{"name":"T1","function":"{{Q1}}*100","temp":true},{"name":"T2","function":"{{Q2}}*10","temp":true},{"name":"A1","label":"{{T1}} mm","function":"{{Q1}}"},{"name":"A2","label":"{{T2}} cm","function":"{{Q2}}"},{"name":"A3","label":"{{Q3}} dm","function":"{{Q3}}"}]},"algorithm":{"name":"orderNumbers","params":{"order":"desc"}}},{"id":"step-1","stimulus":"&lt;p&gt;O que pede o enunciado?&lt;/p&gt;","seed":{"calculated":[{"name":"2-A1","label":"Ordenar os comprimentos do maior para o menor."},{"name":"2-A2","label":"Ordenar os comprimentos do menor para o maior.","incorrect":true}]},"algorithm":{"name":"trueFalse","template":"Multiple choice – standard"}},{"id":"step-2","stimulus":"&lt;p&gt;Para ordenar as diferentes medidas, elas devem estar expressas na mesma unidade. Em qual tabela estão as conversões de unidades corretas?&lt;/p&gt;","seed":{"calculated":[{"name":"2-A1","label":"&lt;p&gt;&lt;img src='https://blueberry-assets.oneclick.es/M5_MyM_1b_3.svg' width=\"450\"&gt;&lt;/p&gt;"},{"name":"2-A2","label":"&lt;p&gt;&lt;img src='https://blueberry-assets.oneclick.es/M4_MyM_1c_1.svg' width=\"450\"&gt;&lt;/p&gt;","incorrect":true},{"name":"2-A3","label":"&lt;p&gt;&lt;img src='https://blueberry-assets.oneclick.es/M4_MyM_1c_2.svg' width=\"450\"&gt;&lt;/p&gt;","incorrect":true}]},"algorithm":{"name":"trueFalse","template":"Multiple choice – standard"}},{"id":"step-3","stimulus":"&lt;p&gt;Com a ajuda da tabela de conversão anterior, calcule quantos decímetros mede cada empanada.&lt;/p&gt;","template":"&lt;p style=\"text-align: center\"&gt;{{T1}} mm = {{T1}} : 100 = {{response}} dm&lt;/p&gt;&lt;p style=\"text-align: center\"&gt;{{T2}} cm = {{T2}} : 10 = {{response}} dm&lt;/p&gt;&lt;p style=\"text-align: center\"&gt;{{Q3}} dm&lt;/p&gt;","seed":{"calculated":[{"name":"T1","function":"{{Q1}}*100","temp":true},{"name":"T2","function":"{{Q2}}*10","temp":true},{"name":"3-A1","label":"{{Q1}}","function":"{{Q1}}"},{"name":"3-A2","label":"{{Q2}}","function":"{{Q2}}"}]},"algorithm":{"name":"calculateOperation","params":{"method":"equivLiteral","keyboard":"NUMERICAL"}}},{"id":"step-4","stimulus":"&lt;p&gt;Usando os resultados acima, arraste e ordene os comprimentos do maior para o menor. Coloque-os de cima para baixo.&lt;/p&gt;","seed":{"calculated":[{"name":"T1","function":"{{Q1}}*100","temp":true},{"name":"T2","function":"{{Q2}}*10","temp":true},{"name":"A1","label":"{{T1}} mm = {{Q1}} dm","function":"{{Q1}}"},{"name":"A2","label":"{{T2}} cm = {{Q2}} dm","function":"{{Q2}}"},{"name":"A3","label":"{{Q3}} dm","function":"{{Q3}}"}]},"algorithm":{"name":"orderNumbers","params":{"order":"desc"}}}]}</v>
      </c>
      <c r="AA394" s="11" t="s">
        <v>1970</v>
      </c>
      <c r="AB394" s="14" t="str">
        <f t="shared" si="2"/>
        <v>M4-MyM-1c-A-3</v>
      </c>
      <c r="AC394" s="14" t="str">
        <f t="shared" si="3"/>
        <v>M4-MyM-1c-A-3-BR</v>
      </c>
      <c r="AD394" s="7" t="s">
        <v>261</v>
      </c>
      <c r="AE394" s="7" t="s">
        <v>341</v>
      </c>
      <c r="AF394" s="16" t="s">
        <v>46</v>
      </c>
      <c r="AG394" s="16"/>
    </row>
    <row r="395" ht="75.0" customHeight="1">
      <c r="A395" s="9" t="s">
        <v>1971</v>
      </c>
      <c r="B395" s="11" t="s">
        <v>1972</v>
      </c>
      <c r="C395" s="9" t="s">
        <v>34</v>
      </c>
      <c r="D395" s="10" t="s">
        <v>35</v>
      </c>
      <c r="E395" s="9"/>
      <c r="F395" s="11" t="s">
        <v>1973</v>
      </c>
      <c r="G395" s="12"/>
      <c r="H395" s="9" t="s">
        <v>84</v>
      </c>
      <c r="I395" s="9" t="s">
        <v>84</v>
      </c>
      <c r="J395" s="7" t="s">
        <v>1974</v>
      </c>
      <c r="K395" s="11" t="s">
        <v>1975</v>
      </c>
      <c r="L395" s="11" t="s">
        <v>1976</v>
      </c>
      <c r="M395" s="9" t="s">
        <v>41</v>
      </c>
      <c r="N395" s="32" t="s">
        <v>1977</v>
      </c>
      <c r="O395" s="11" t="s">
        <v>1977</v>
      </c>
      <c r="P395" s="23"/>
      <c r="Q395" s="16"/>
      <c r="R395" s="23"/>
      <c r="S395" s="23"/>
      <c r="T395" s="23"/>
      <c r="U395" s="23"/>
      <c r="V395" s="23"/>
      <c r="W395" s="23"/>
      <c r="X395" s="16"/>
      <c r="Y395" s="9" t="s">
        <v>1867</v>
      </c>
      <c r="Z395" s="13" t="str">
        <f t="shared" si="1"/>
        <v>{
    "id": "M4-MyM-15a-I-1-BR",
    "stimulus": "&lt;p&gt;Selecione as medidas de comprimento que são expressas de forma complexa.&lt;/p&gt;",
    "hint": "&lt;p&gt;Uma medida na forma simples é expressa com uma única unidade, enquanto na forma complexa duas ou mais unidades são usadas.&lt;/p&gt;",
    "feedback": "&lt;p&gt;Uma medida na forma simples é expressa com uma única unidade, enquanto na forma complexa duas ou mais unidades são usadas.&lt;/p&gt;",
    "seed": {
        "parameters": [
            {
                "name": "Q1",
                "label": null,
                "min": 1,
                "max": 20,
                "step": 1
            },
            {
                "name": "Q2",
                "label": null,
                "min": 1,
                "max": 99,
                "step": 1
            },
            {
                "name": "Q3",
                "label": null,
                "min": 1,
                "max": 20,
                "step": 1
            },
            {
                "name": "Q4",
                "label": null,
                "min": 1,
                "max": 99,
                "step": 1
            },
            {
                "name": "Q5",
                "label": null,
                "min": 1,
                "max": 20,
                "step": 1
            },
            {
                "name": "Q6",
                "label": null,
                "min": 1,
                "max": 999,
                "step": 1
            },
            {
                "name": "Q7",
                "label": null,
                "min": 1,
                "max": 20,
                "step": 1
            },
            {
                "name": "Q8",
                "label": null,
                "min": 1,
                "max": 99,
                "step": 1
            },
            {
                "name": "Q9",
                "label": null,
                "min": 1,
                "max": 90,
                "step": 1
            },
            {
                "name": "Q10",
                "label": null,
                "min": 1,
                "max": 90,
                "step": 1
            },
            {
                "name": "Q11",
                "label": null,
                "min": 1,
                "max": 90,
                "step": 1
            },
            {
                "name": "Q12",
                "label": null,
                "min": 1,
                "max": 90,
                "step": 1
            }
        ],
        "calculated": [{
                "name": "A1",
                "label": "{{Q1}} m y {{Q2}} cm"
            },
            {
                "name": "A2",
                "label": "{{Q3}} km y {{Q4}} dam"
            },
            {
                "name": "A3",
                "label": "{{Q5}} hm y {{Q6}} dm"
            },
            {
                "name": "A4",
                "label": "{{Q7}} dam ",
                "incorrect": true
            },
            {
                "name": "A5",
                "label": "{{Q8}} m",
                "incorrect": true
            },
            {
                "name": "A6",
                "label": "{{Q9}} km",
                "incorrect": true
            },
            {
                "name": "A7",
                "label": "{{Q10}} hm",
                "incorrect": true
            },
            {
                "name": "A8",
                "label": "{{Q11}} cm",
                "incorrect": true
            },
            {
                "name": "A9",
                "label": "{{Q12}} mm",
                "incorrect": true
            }
        ],
        "uniques": true
    },
    "algorithm": {
        "name": "trueFalse",
        "template": "Multiple choice – multiple response",
        "params": {
            "countCorrect": 2,
            "countIncorrect": 1,
            "showCheckIcon": false,
            "columns": 3
        }
    }
}</v>
      </c>
      <c r="AA395" s="21" t="s">
        <v>1978</v>
      </c>
      <c r="AB395" s="14" t="str">
        <f t="shared" si="2"/>
        <v>M4-MyM-15a-I-1</v>
      </c>
      <c r="AC395" s="14" t="str">
        <f t="shared" si="3"/>
        <v>M4-MyM-15a-I-1-BR</v>
      </c>
      <c r="AD395" s="7" t="s">
        <v>261</v>
      </c>
      <c r="AE395" s="16"/>
      <c r="AF395" s="16"/>
      <c r="AG395" s="16"/>
    </row>
    <row r="396" ht="75.0" customHeight="1">
      <c r="A396" s="9" t="s">
        <v>1971</v>
      </c>
      <c r="B396" s="11" t="s">
        <v>1972</v>
      </c>
      <c r="C396" s="9" t="s">
        <v>48</v>
      </c>
      <c r="D396" s="10" t="s">
        <v>35</v>
      </c>
      <c r="E396" s="9"/>
      <c r="F396" s="11" t="s">
        <v>1979</v>
      </c>
      <c r="G396" s="12"/>
      <c r="H396" s="12"/>
      <c r="I396" s="9" t="s">
        <v>84</v>
      </c>
      <c r="J396" s="9" t="s">
        <v>92</v>
      </c>
      <c r="K396" s="12" t="s">
        <v>1980</v>
      </c>
      <c r="L396" s="12" t="s">
        <v>1981</v>
      </c>
      <c r="M396" s="9" t="s">
        <v>41</v>
      </c>
      <c r="N396" s="32" t="s">
        <v>1977</v>
      </c>
      <c r="O396" s="11" t="s">
        <v>1982</v>
      </c>
      <c r="P396" s="11" t="s">
        <v>1983</v>
      </c>
      <c r="Q396" s="16"/>
      <c r="R396" s="23"/>
      <c r="S396" s="23"/>
      <c r="T396" s="23"/>
      <c r="U396" s="23"/>
      <c r="V396" s="23"/>
      <c r="W396" s="23"/>
      <c r="X396" s="16"/>
      <c r="Y396" s="9" t="s">
        <v>1867</v>
      </c>
      <c r="Z396" s="13" t="str">
        <f t="shared" si="1"/>
        <v>{
    "id": "M4-MyM-15a-E-1-BR",
    "stimulus": "&lt;p&gt;Expresse os seguintes comprimentos de forma simples.&lt;/p&gt;",
    "template": "&lt;p style=\"text-align: center\"&gt;{{Q1}} dam y {{Q2}} m = {{response}} m&lt;/p&gt;&lt;p style=\"text-align: center\"&gt;{{Q3}} m y {{Q4}} cm = {{response}} cm&lt;/p&gt;",
    "hint": "&lt;p&gt;Uma medida na forma simples é expressa com uma única unidade, enquanto na forma complexa duas ou mais unidades são usadas.&lt;/p&gt;",
    "feedback": "&lt;p&gt;Para transformar essas medidas em uma forma simples, converta-as para a menor unidade.&lt;/p&gt;",
    "seed": {
        "parameters": [
            {
                "name": "Q1",
                "label": null,
                "min": 10,
                "max": 20,
                "step": 1
            },
            {
                "name": "Q2",
                "label": null,
                "min": 1,
                "max": 9,
                "step": 1
            },
            {
                "name": "Q3",
                "label": null,
                "min": 10,
                "max": 20,
                "step": 1
            },
            {
                "name": "Q4",
                "label": null,
                "min": 1,
                "max": 99,
                "step": 1
            }
        ],
        "calculated": [
            {
                "name": "T1",
                "label": "{{function}}",
                "function": "math.floor({{Q1}}/10)",
                "temp": true
            },
            {
                "name": "T2",
                "label": "{{function}}",
                "function": "{{Q1}}-{{T1}}*10",
                "temp": true
            },
            {
                "name": "T3",
                "label": "{{function}}",
                "function": "math.floor({{Q3}}/10)",
                "temp": true
            },
            {
                "name": "T4",
                "label": "{{function}}",
                "function": "{{Q3}}-{{T3}}*10",
                "temp": true
            },
            {
                "name": "T5",
                "label": "{{function}}",
                "function": "math.floor({{Q4}}/10)",
                "temp": true
            },
            {
                "name": "T6",
                "label": "{{function}}",
                "function": "{{Q4}}-{{T5}}*10",
                "temp": true
            },
            {
                "name": "A1",
                "label": "{{function}}",
                "function": "{{Q1}}*10 + {{Q2}}",
                "feedback": "&lt;table style=\"width: 100%;\"&gt;&lt;tbody&gt;&lt;tr&gt;&lt;td style=\"width: 33.3%; text-align: center; background-color: #BDB1FB;\"&gt;&lt;strong&gt;&lt;span style=\"color: rgb(255, 255, 255);\"&gt;hm&lt;/span&gt;&lt;/strong&gt;&lt;/td&gt;&lt;td style=\"width: 33.3%; text-align: center; background-color: #BDB1FB;\"&gt;&lt;strong&gt;&lt;span style=\"color: rgb(255, 255, 255);\"&gt;dam&lt;/span&gt;&lt;/strong&gt;&lt;/td&gt;&lt;td style=\"width: 33.3%; text-align: center; background-color: #BDB1FB;\"&gt;&lt;strong&gt;&lt;span style=\"color: rgb(255, 255, 255);\"&gt;m&lt;/span&gt;&lt;/strong&gt;&lt;/td&gt;&lt;/tr&gt;&lt;tr&gt;&lt;td style=\"width: 33.3%; text-align: center;\"&gt;{{T1}}&lt;/td&gt;&lt;td style=\"width: 33.3%; text-align: center;\"&gt;{{T2}}&lt;/td&gt;&lt;td style=\"width: 33.3%; text-align: center;\"&gt;{{Q2}}&lt;/tr&gt;&lt;/tbody&gt;&lt;/table&gt;"
            },
            {
                "name": "A2",
                "label": "{{function}}",
                "function": "{{Q3}}*100 + {{Q4}}",
                "feedback": "&lt;table style=\"width: 100%;\"&gt;&lt;tbody&gt;&lt;tr&gt;&lt;td style=\"width: 25%; text-align: center; background-color: #BDB1FB;\"&gt;&lt;strong&gt;&lt;span style=\"color: rgb(255, 255, 255);\"&gt;dam&lt;/span&gt;&lt;/strong&gt;&lt;/td&gt;&lt;td style=\"width: 25%; text-align: center; background-color: #BDB1FB;\"&gt;&lt;strong&gt;&lt;span style=\"color: rgb(255, 255, 255);\"&gt;m&lt;/span&gt;&lt;/strong&gt;&lt;/td&gt;&lt;td style=\"width: 25%; text-align: center; background-color: #BDB1FB;\"&gt;&lt;strong&gt;&lt;span style=\"color: rgb(255, 255, 255);\"&gt;dm&lt;/span&gt;&lt;/strong&gt;&lt;/td&gt;&lt;td style=\"width: 25%; text-align: center; background-color: #BDB1FB;\"&gt;&lt;strong&gt;&lt;span style=\"color: rgb(255, 255, 255);\"&gt;cm&lt;/span&gt;&lt;/strong&gt;&lt;/td&gt;&lt;/tr&gt;&lt;tr&gt;&lt;td style=\"width: 25%; text-align: center;\"&gt;{{T3}}&lt;/td&gt;&lt;td style=\"width: 25%; text-align: center;\"&gt;{{T4}}&lt;/td&gt;&lt;td style=\"width: 25%; text-align: center;\"&gt;{{T5}}&lt;/td&gt;&lt;td style=\"width: 25%; text-align: center;\"&gt;{{T6}}&lt;/td&gt;&lt;/tr&gt;&lt;/tbody&gt;&lt;/table&gt;"
            }
        ],
        "uniques": true
    },
    "algorithm": {
        "name": "calculateOperation",
        "params": {
            "method": "equivLiteral"
        }
    }
}</v>
      </c>
      <c r="AA396" s="21" t="s">
        <v>1984</v>
      </c>
      <c r="AB396" s="14" t="str">
        <f t="shared" si="2"/>
        <v>M4-MyM-15a-E-1</v>
      </c>
      <c r="AC396" s="14" t="str">
        <f t="shared" si="3"/>
        <v>M4-MyM-15a-E-1-BR</v>
      </c>
      <c r="AD396" s="7" t="s">
        <v>261</v>
      </c>
      <c r="AE396" s="16"/>
      <c r="AF396" s="16"/>
      <c r="AG396" s="16"/>
    </row>
    <row r="397" ht="75.0" customHeight="1">
      <c r="A397" s="9" t="s">
        <v>1985</v>
      </c>
      <c r="B397" s="12" t="s">
        <v>1986</v>
      </c>
      <c r="C397" s="9" t="s">
        <v>34</v>
      </c>
      <c r="D397" s="10" t="s">
        <v>35</v>
      </c>
      <c r="E397" s="9"/>
      <c r="F397" s="11" t="s">
        <v>1987</v>
      </c>
      <c r="G397" s="12" t="s">
        <v>1988</v>
      </c>
      <c r="H397" s="9" t="s">
        <v>84</v>
      </c>
      <c r="I397" s="9" t="s">
        <v>84</v>
      </c>
      <c r="J397" s="9" t="s">
        <v>944</v>
      </c>
      <c r="K397" s="11" t="s">
        <v>1989</v>
      </c>
      <c r="L397" s="12" t="s">
        <v>1990</v>
      </c>
      <c r="M397" s="9" t="s">
        <v>41</v>
      </c>
      <c r="N397" s="11" t="s">
        <v>1991</v>
      </c>
      <c r="O397" s="11" t="s">
        <v>1992</v>
      </c>
      <c r="P397" s="23"/>
      <c r="Q397" s="16"/>
      <c r="R397" s="21"/>
      <c r="S397" s="21"/>
      <c r="T397" s="21"/>
      <c r="U397" s="23"/>
      <c r="V397" s="21"/>
      <c r="W397" s="21"/>
      <c r="X397" s="16"/>
      <c r="Y397" s="9" t="s">
        <v>1867</v>
      </c>
      <c r="Z397" s="13" t="str">
        <f t="shared" si="1"/>
        <v>{"id":"M4-MyM-2a-I-1-BR","stimulus":"&lt;p&gt;Escolha a unidade de massa correta.&lt;/p&gt;","template":"&lt;p&gt;{{Q2}} tem uma massa de {{Q1}} {{response}}.&lt;/p&gt;","hint":"&lt;p&gt;Para estimar unidades de massa, lembre-se de que:&lt;/p&gt;&lt;div style=\"display:flex; justify-content:center;\"&gt;&lt;img src=\"https://blueberry-assets.oneclick.es/M4_MyM_2c_1.svg\" width=\"450\"&gt;&lt;/img&gt;&lt;/div&gt;","feedback":"&lt;p&gt;Para estimar unidades de massa, lembre-se de que:&lt;/p&gt;&lt;div style=\"display:flex; justify-content:center;\"&gt;&lt;img src=\"https://blueberry-assets.oneclick.es/M4_MyM_2c_1.svg\" width=\"450\"&gt;&lt;/img&gt;&lt;/div&gt;&lt;p&gt;A massa de móveis e eletrodomésticos geralmente é maior que 1 kg.&lt;/p&gt;","seed":{"parameters":[{"name":"Q1","label":null,"min":30,"max":50,"step":1},{"name":"Q2","list":["Uma lava-louças","Um sofá","Uma mesa"]}],"calculated":[{"name":"A1","label":"g","group":1,"incorrect":true},{"name":"A2","label":"mg","group":1,"incorrect":true},{"name":"A3","label":"kg","group":1}],"uniques":true},"algorithm":{"name":"groupResponses","template":"Cloze with drop down"}}</v>
      </c>
      <c r="AA397" s="12" t="s">
        <v>1993</v>
      </c>
      <c r="AB397" s="14" t="str">
        <f t="shared" si="2"/>
        <v>M4-MyM-2a-I-1</v>
      </c>
      <c r="AC397" s="14" t="str">
        <f t="shared" si="3"/>
        <v>M4-MyM-2a-I-1-BR</v>
      </c>
      <c r="AD397" s="7" t="s">
        <v>261</v>
      </c>
      <c r="AE397" s="16"/>
      <c r="AF397" s="16" t="s">
        <v>46</v>
      </c>
      <c r="AG397" s="7"/>
    </row>
    <row r="398" ht="75.0" customHeight="1">
      <c r="A398" s="9" t="s">
        <v>1985</v>
      </c>
      <c r="B398" s="12" t="s">
        <v>1986</v>
      </c>
      <c r="C398" s="9" t="s">
        <v>34</v>
      </c>
      <c r="D398" s="10" t="s">
        <v>35</v>
      </c>
      <c r="E398" s="9"/>
      <c r="F398" s="11" t="s">
        <v>1987</v>
      </c>
      <c r="G398" s="12" t="s">
        <v>1994</v>
      </c>
      <c r="H398" s="9"/>
      <c r="I398" s="9" t="s">
        <v>84</v>
      </c>
      <c r="J398" s="9" t="s">
        <v>944</v>
      </c>
      <c r="K398" s="11" t="s">
        <v>1995</v>
      </c>
      <c r="L398" s="12" t="s">
        <v>1996</v>
      </c>
      <c r="M398" s="9" t="s">
        <v>41</v>
      </c>
      <c r="N398" s="11" t="s">
        <v>1991</v>
      </c>
      <c r="O398" s="11" t="s">
        <v>1997</v>
      </c>
      <c r="P398" s="23"/>
      <c r="Q398" s="16"/>
      <c r="R398" s="21"/>
      <c r="S398" s="21"/>
      <c r="T398" s="21"/>
      <c r="U398" s="23"/>
      <c r="V398" s="21"/>
      <c r="W398" s="21"/>
      <c r="X398" s="16"/>
      <c r="Y398" s="9" t="s">
        <v>1867</v>
      </c>
      <c r="Z398" s="13" t="str">
        <f t="shared" si="1"/>
        <v>{"id":"M4-MyM-2a-I-2-BR","stimulus":"&lt;p&gt;Escolha a unidade de massa correta.&lt;/p&gt;","template":"&lt;p&gt;A massa de uma pena de {{Q2}} é aproximadamente {{Q1}} {{response}}.&lt;/p&gt;","hint":"&lt;p&gt;Para estimar unidades de massa, lembre-se de que:&lt;/p&gt;&lt;div style=\"display:flex; justify-content:center;\"&gt;&lt;img src=\"https://blueberry-assets.oneclick.es/M4_MyM_2c_1.svg\" width=\"450\"&gt;&lt;/img&gt;&lt;/div&gt;","feedback":"&lt;p&gt;Para estimar unidades de massa, lembre-se de que:&lt;/p&gt;&lt;div style=\"display:flex; justify-content:center;\"&gt;&lt;img src=\"https://blueberry-assets.oneclick.es/M4_MyM_2c_1.svg\" width=\"450\"&gt;&lt;/img&gt;&lt;/div&gt;&lt;p&gt;A massa de uma pena é de cerca de 8 mg.&lt;/p&gt;","seed":{"parameters":[{"name":"Q1","label":null,"min":30,"max":50,"step":1},{"name":"Q2","list":["galinha","falcão","pomba"]}],"calculated":[{"name":"A1","label":"g","group":1,"incorrect":true},{"name":"A2","label":"mg","group":1},{"name":"A3","label":"kg","group":1,"incorrect":true}],"uniques":true},"algorithm":{"name":"groupResponses","template":"Cloze with drop down"}}</v>
      </c>
      <c r="AA398" s="12" t="s">
        <v>1998</v>
      </c>
      <c r="AB398" s="14" t="str">
        <f t="shared" si="2"/>
        <v>M4-MyM-2a-I-2</v>
      </c>
      <c r="AC398" s="14" t="str">
        <f t="shared" si="3"/>
        <v>M4-MyM-2a-I-2-BR</v>
      </c>
      <c r="AD398" s="7" t="s">
        <v>261</v>
      </c>
      <c r="AE398" s="16"/>
      <c r="AF398" s="16" t="s">
        <v>46</v>
      </c>
      <c r="AG398" s="7"/>
    </row>
    <row r="399" ht="75.0" customHeight="1">
      <c r="A399" s="9" t="s">
        <v>1985</v>
      </c>
      <c r="B399" s="12" t="s">
        <v>1986</v>
      </c>
      <c r="C399" s="9" t="s">
        <v>34</v>
      </c>
      <c r="D399" s="10" t="s">
        <v>35</v>
      </c>
      <c r="E399" s="9"/>
      <c r="F399" s="11" t="s">
        <v>1987</v>
      </c>
      <c r="G399" s="12" t="s">
        <v>1988</v>
      </c>
      <c r="H399" s="9"/>
      <c r="I399" s="9" t="s">
        <v>84</v>
      </c>
      <c r="J399" s="9" t="s">
        <v>944</v>
      </c>
      <c r="K399" s="12" t="s">
        <v>1999</v>
      </c>
      <c r="L399" s="12" t="s">
        <v>2000</v>
      </c>
      <c r="M399" s="9" t="s">
        <v>41</v>
      </c>
      <c r="N399" s="11" t="s">
        <v>1991</v>
      </c>
      <c r="O399" s="11" t="s">
        <v>2001</v>
      </c>
      <c r="P399" s="23"/>
      <c r="Q399" s="16"/>
      <c r="R399" s="21"/>
      <c r="S399" s="21"/>
      <c r="T399" s="21"/>
      <c r="U399" s="23"/>
      <c r="V399" s="21"/>
      <c r="W399" s="21"/>
      <c r="X399" s="16"/>
      <c r="Y399" s="9" t="s">
        <v>1867</v>
      </c>
      <c r="Z399" s="13" t="str">
        <f t="shared" si="1"/>
        <v>{"id":"M4-MyM-2a-I-3-BR","stimulus":"&lt;p&gt;Escolha a unidade de massa correta.&lt;/p&gt;","template":"&lt;p&gt;{{Q2}} tem uma massa de {{Q1}} {{response}}.&lt;/p&gt;","hint":"&lt;p&gt;Para estimar unidades de massa, lembre-se de que:&lt;/p&gt;&lt;div style=\"display:flex; justify-content:center;\"&gt;&lt;img src=\"https://blueberry-assets.oneclick.es/M4_MyM_2c_1.svg\" width=\"450\"&gt;&lt;/img&gt;&lt;/div&gt;","feedback":"&lt;p&gt;Para estimar unidades de massa, lembre-se de que:&lt;/p&gt;&lt;div style=\"display:flex; justify-content:center;\"&gt;&lt;img src=\"https://blueberry-assets.oneclick.es/M4_MyM_2c_1.svg\" width=\"450\"&gt;&lt;/img&gt;&lt;/div&gt;&lt;p&gt;A massa de um fruto é geralmente próxima de 200 g.&lt;/p&gt;","seed":{"parameters":[{"name":"Q1","label":null,"min":140,"max":160,"step":1},{"name":"Q2","list":["Um pêssego","Uma maçã","Uma pêra"]}],"calculated":[{"name":"A1","label":"g","group":1},{"name":"A2","label":"mg","group":1,"incorrect":true},{"name":"A3","label":"kg","group":1,"incorrect":true}],"uniques":true},"algorithm":{"name":"groupResponses","template":"Cloze with drop down"}}</v>
      </c>
      <c r="AA399" s="12" t="s">
        <v>2002</v>
      </c>
      <c r="AB399" s="14" t="str">
        <f t="shared" si="2"/>
        <v>M4-MyM-2a-I-3</v>
      </c>
      <c r="AC399" s="14" t="str">
        <f t="shared" si="3"/>
        <v>M4-MyM-2a-I-3-BR</v>
      </c>
      <c r="AD399" s="7" t="s">
        <v>261</v>
      </c>
      <c r="AE399" s="16"/>
      <c r="AF399" s="16" t="s">
        <v>46</v>
      </c>
      <c r="AG399" s="7"/>
    </row>
    <row r="400" ht="75.0" customHeight="1">
      <c r="A400" s="9" t="s">
        <v>1985</v>
      </c>
      <c r="B400" s="12" t="s">
        <v>1986</v>
      </c>
      <c r="C400" s="9" t="s">
        <v>48</v>
      </c>
      <c r="D400" s="10" t="s">
        <v>35</v>
      </c>
      <c r="E400" s="9"/>
      <c r="F400" s="12" t="s">
        <v>2003</v>
      </c>
      <c r="G400" s="12"/>
      <c r="H400" s="12"/>
      <c r="I400" s="9" t="s">
        <v>84</v>
      </c>
      <c r="J400" s="9" t="s">
        <v>51</v>
      </c>
      <c r="K400" s="11" t="s">
        <v>2004</v>
      </c>
      <c r="L400" s="12" t="s">
        <v>2005</v>
      </c>
      <c r="M400" s="9" t="s">
        <v>41</v>
      </c>
      <c r="N400" s="24" t="s">
        <v>2006</v>
      </c>
      <c r="O400" s="11" t="s">
        <v>2007</v>
      </c>
      <c r="P400" s="23"/>
      <c r="Q400" s="16"/>
      <c r="R400" s="21"/>
      <c r="S400" s="21"/>
      <c r="T400" s="21"/>
      <c r="U400" s="21"/>
      <c r="V400" s="21"/>
      <c r="W400" s="21"/>
      <c r="X400" s="11"/>
      <c r="Y400" s="9" t="s">
        <v>1867</v>
      </c>
      <c r="Z400" s="13" t="str">
        <f t="shared" si="1"/>
        <v>{"id":"M4-MyM-2a-E-1-BR","stimulus":"&lt;p&gt;Escreva, de forma abreviada, com qual das seguintes unidades de massa essas medidas são melhor expressas: quilogramas, gramas ou miligramas.&lt;/p&gt;","template":"&lt;p&gt;A massa de {{Q1}} é melhor expressa em {{response}}.&lt;/p&gt;&lt;p&gt;A massa de {{Q2}} é melhor expressa em {{response}} .&lt;/p&gt;&lt;p&gt;A massa de {{Q3}} é melhor expressa em {{response}}.&lt;/p&gt;","hint":"&lt;p&gt;Para estimar unidades de massa, lembre-se de que:&lt;/p&gt;&lt;div style=\"display:flex; justify-content:center;\"&gt;&lt;img src=\"https://blueberry-assets.oneclick.es/M4_MyM_2c_1.svg\" width=\"450\"&gt;&lt;/img&gt;&lt;/div&gt;","feedback":"&lt;p&gt;Para estimar unidades de massa, lembre-se de que:&lt;/p&gt;&lt;div style=\"display:flex; justify-content:center;\"&gt;&lt;img src=\"https://blueberry-assets.oneclick.es/M4_MyM_2c_1.svg\" width=\"450\"&gt;&lt;/img&gt;&lt;/div&gt;","seed":{"parameters":[{"name":"Q1","label":null,"list":["um celular","uma borracha","uma caneta"]},{"name":"Q2","label":null,"list":["um grão de açúcar","uma gota d'água"]},{"name":"Q3","label":null,"list":["um menino","uma menina","uma caixa de leite"]}],"calculated":[{"name":"A1","label":"g"},{"name":"A2","label":"mg"},{"name":"A3","label":"kg"}],"uniques":true},"algorithm":{"name":"calculateOperation","template":"Cloze with text"}}</v>
      </c>
      <c r="AA400" s="12" t="s">
        <v>2008</v>
      </c>
      <c r="AB400" s="14" t="str">
        <f t="shared" si="2"/>
        <v>M4-MyM-2a-E-1</v>
      </c>
      <c r="AC400" s="14" t="str">
        <f t="shared" si="3"/>
        <v>M4-MyM-2a-E-1-BR</v>
      </c>
      <c r="AD400" s="7" t="s">
        <v>261</v>
      </c>
      <c r="AE400" s="16"/>
      <c r="AF400" s="16" t="s">
        <v>46</v>
      </c>
      <c r="AG400" s="7"/>
    </row>
    <row r="401" ht="75.0" customHeight="1">
      <c r="A401" s="9" t="s">
        <v>1985</v>
      </c>
      <c r="B401" s="12" t="s">
        <v>1986</v>
      </c>
      <c r="C401" s="9" t="s">
        <v>48</v>
      </c>
      <c r="D401" s="10" t="s">
        <v>35</v>
      </c>
      <c r="E401" s="9"/>
      <c r="F401" s="12" t="s">
        <v>2009</v>
      </c>
      <c r="G401" s="12"/>
      <c r="H401" s="12"/>
      <c r="I401" s="9" t="s">
        <v>84</v>
      </c>
      <c r="J401" s="9" t="s">
        <v>51</v>
      </c>
      <c r="K401" s="11" t="s">
        <v>2010</v>
      </c>
      <c r="L401" s="12" t="s">
        <v>2011</v>
      </c>
      <c r="M401" s="9" t="s">
        <v>41</v>
      </c>
      <c r="N401" s="24" t="s">
        <v>2006</v>
      </c>
      <c r="O401" s="11" t="s">
        <v>2012</v>
      </c>
      <c r="P401" s="23"/>
      <c r="Q401" s="16"/>
      <c r="R401" s="21"/>
      <c r="S401" s="21"/>
      <c r="T401" s="21"/>
      <c r="U401" s="21"/>
      <c r="V401" s="21"/>
      <c r="W401" s="21"/>
      <c r="X401" s="11"/>
      <c r="Y401" s="9" t="s">
        <v>1867</v>
      </c>
      <c r="Z401" s="13" t="str">
        <f t="shared" si="1"/>
        <v>{
    "id": "M4-MyM-2a-E-2-BR",
    "stimulus": "&lt;p&gt;Escreva, de forma abreviada, com qual das seguintes unidades de massa essas medidas são melhor expressas: quilogramas, gramas ou miligramas.&lt;/p&gt;",
    "template": "&lt;p&gt;A massa de {{Q2}} é melhor expressa em {{response}}.&lt;/p&gt;&lt;p&gt;A massa de {{Q1}} é melhor expressa em {{response}}.&lt;/p&gt;&lt;p&gt;A massa de {{Q3}} é melhor expressa em {{response}}.&lt;/p&gt;",
    "hint": "&lt;p&gt;Para estimar unidades de massa, lembre-se de que:&lt;/p&gt;&lt;div style=\"display:flex; justify-content:center;\"&gt;&lt;img src=\"https://blueberry-assets.oneclick.es/M4_MyM_2c_1.svg\" width=\"450\"&gt;&lt;/img&gt;&lt;/div&gt;",
    "feedback": "&lt;p&gt;Para estimar unidades de massa, lembre-se de que:&lt;/p&gt;&lt;div style=\"display:flex; justify-content:center;\"&gt;&lt;img src=\"https://blueberry-assets.oneclick.es/M4_MyM_2c_1.svg\" width=\"450\"&gt;&lt;/img&gt;&lt;/div&gt;",
    "seed": {
        "parameters": [
            {
                "name": "Q1",
                "list": [
                    "um grão de açúcar",
                    "uma gota d'água"
                ]
            },
            {
                "name": "Q2",
                "list": [
                    "um menino",
                    "uma menina",
                    "uma caixa de leite"
                ]
            },
            {
                "name": "Q3",
                "list": [
                    "um celular",
                    "uma borracha",
                    "uma caneta"
                ]
            }
        ],
        "calculated": [
            {
                "name": "A1",
                "label": "kg"
            },
            {
                "name": "A2",
                "label": "mg"
            },
            {
                "name": "A3",
                "label": "g"
            }
        ],
        "uniques": true
    },
    "algorithm": {
        "name": "calculateOperation",
        "template": "Cloze with text"
    }
}</v>
      </c>
      <c r="AA401" s="11" t="s">
        <v>2013</v>
      </c>
      <c r="AB401" s="14" t="str">
        <f t="shared" si="2"/>
        <v>M4-MyM-2a-E-2</v>
      </c>
      <c r="AC401" s="14" t="str">
        <f t="shared" si="3"/>
        <v>M4-MyM-2a-E-2-BR</v>
      </c>
      <c r="AD401" s="7" t="s">
        <v>261</v>
      </c>
      <c r="AE401" s="16"/>
      <c r="AF401" s="16" t="s">
        <v>46</v>
      </c>
      <c r="AG401" s="7"/>
    </row>
    <row r="402" ht="75.0" customHeight="1">
      <c r="A402" s="9" t="s">
        <v>1985</v>
      </c>
      <c r="B402" s="12" t="s">
        <v>1986</v>
      </c>
      <c r="C402" s="9" t="s">
        <v>48</v>
      </c>
      <c r="D402" s="10" t="s">
        <v>35</v>
      </c>
      <c r="E402" s="9"/>
      <c r="F402" s="12" t="s">
        <v>2014</v>
      </c>
      <c r="G402" s="12"/>
      <c r="H402" s="12"/>
      <c r="I402" s="9" t="s">
        <v>84</v>
      </c>
      <c r="J402" s="9" t="s">
        <v>110</v>
      </c>
      <c r="K402" s="11" t="s">
        <v>2015</v>
      </c>
      <c r="L402" s="12" t="s">
        <v>2016</v>
      </c>
      <c r="M402" s="9" t="s">
        <v>41</v>
      </c>
      <c r="N402" s="24" t="s">
        <v>2006</v>
      </c>
      <c r="O402" s="11" t="s">
        <v>2012</v>
      </c>
      <c r="P402" s="23"/>
      <c r="Q402" s="16"/>
      <c r="R402" s="21"/>
      <c r="S402" s="21"/>
      <c r="T402" s="21"/>
      <c r="U402" s="21"/>
      <c r="V402" s="21"/>
      <c r="W402" s="21"/>
      <c r="X402" s="11"/>
      <c r="Y402" s="9" t="s">
        <v>1867</v>
      </c>
      <c r="Z402" s="13" t="str">
        <f t="shared" si="1"/>
        <v>{
    "id": "M4-MyM-2a-E-3-BR",
    "stimulus": "&lt;p&gt;Escreva, de forma abreviada, com qual das seguintes unidades de massa essas medidas são melhor expressas: quilogramas, gramas ou miligramas.&lt;/p&gt;",
    "template": "&lt;p&gt;A massa de {{Q3}} é melhor expressa em {{response}}.&lt;/p&gt;&lt;p&gt;A massa de {{Q2}} é melhor expressa em {{response}}.&lt;/p&gt;&lt;p&gt;A massa de {{Q1}} é melhor expressa em {{response}}.&lt;/p&gt;",
    "hint": "&lt;p&gt;Para estimar unidades de massa, lembre-se de que:&lt;/p&gt;&lt;div style=\"display:flex; justify-content:center;\"&gt;&lt;img src=\"https://blueberry-assets.oneclick.es/M4_MyM_2c_1.svg\" width=\"450\"&gt;&lt;/img&gt;&lt;/div&gt;",
    "feedback": "&lt;p&gt;Para estimar unidades de massa, lembre-se de que:&lt;/p&gt;&lt;div style=\"display:flex; justify-content:center;\"&gt;&lt;img src=\"https://blueberry-assets.oneclick.es/M4_MyM_2c_1.svg\" width=\"450\"&gt;&lt;/img&gt;&lt;/div&gt;",
    "seed": {
        "parameters": [
            {
                "name": "Q1",
                "list": [
                    "um grão de açúcar",
                    "uma gota d'água"
                ]
            },
            {
                "name": "Q2",
                "list": [
                    "um menino",
                    "uma menina",
                    "uma caixa de leite"
                ]
            },
            {
                "name": "Q3",
                "list": [
                    "um celular",
                    "uma borracha",
                    "uma caneta"
                ]
            }
        ],
        "calculated": [
            {
                "name": "A1",
                "label": "g"
            },
            {
                "name": "A2",
                "label": "kg"
            },
            {
                "name": "A3",
                "label": "mg"
            }
        ],
        "uniques": true
    },
    "algorithm": {
        "name": "calculateOperation",
        "template": "Cloze with text"
    }
}</v>
      </c>
      <c r="AA402" s="11" t="s">
        <v>2017</v>
      </c>
      <c r="AB402" s="14" t="str">
        <f t="shared" si="2"/>
        <v>M4-MyM-2a-E-3</v>
      </c>
      <c r="AC402" s="14" t="str">
        <f t="shared" si="3"/>
        <v>M4-MyM-2a-E-3-BR</v>
      </c>
      <c r="AD402" s="7" t="s">
        <v>261</v>
      </c>
      <c r="AE402" s="16"/>
      <c r="AF402" s="16" t="s">
        <v>46</v>
      </c>
      <c r="AG402" s="7"/>
    </row>
    <row r="403" ht="75.0" customHeight="1">
      <c r="A403" s="9" t="s">
        <v>2018</v>
      </c>
      <c r="B403" s="12" t="s">
        <v>2019</v>
      </c>
      <c r="C403" s="9" t="s">
        <v>34</v>
      </c>
      <c r="D403" s="10" t="s">
        <v>35</v>
      </c>
      <c r="E403" s="9"/>
      <c r="F403" s="12" t="s">
        <v>2020</v>
      </c>
      <c r="G403" s="12"/>
      <c r="H403" s="12"/>
      <c r="I403" s="9" t="s">
        <v>84</v>
      </c>
      <c r="J403" s="9" t="s">
        <v>391</v>
      </c>
      <c r="K403" s="8" t="s">
        <v>2021</v>
      </c>
      <c r="L403" s="12" t="s">
        <v>2022</v>
      </c>
      <c r="M403" s="7" t="s">
        <v>41</v>
      </c>
      <c r="N403" s="11" t="s">
        <v>2023</v>
      </c>
      <c r="O403" s="11" t="s">
        <v>2024</v>
      </c>
      <c r="P403" s="24" t="s">
        <v>2025</v>
      </c>
      <c r="Q403" s="16"/>
      <c r="R403" s="21"/>
      <c r="S403" s="21"/>
      <c r="T403" s="21"/>
      <c r="U403" s="21"/>
      <c r="V403" s="21"/>
      <c r="W403" s="23"/>
      <c r="X403" s="16"/>
      <c r="Y403" s="9" t="s">
        <v>1867</v>
      </c>
      <c r="Z403" s="13" t="str">
        <f t="shared" si="1"/>
        <v>{"id":"M4-MyM-2b-I-1-BR","stimulus":"&lt;p&gt;Indique qual das seguintes equivalências está correta.&lt;/p&gt;","hint":"&lt;p&gt;Use esta tabela para converter as unidades de massa.&lt;/p&gt;&lt;div style=\"display:flex; justify-content:center;\"&gt;&lt;img src=\"https://blueberry-assets.oneclick.es/M5_MyM_2b_1.svg\" width=\"400\"&gt;&lt;/img&gt;&lt;/div&gt;","feedback":"&lt;p&gt;Use esta tabela para converter as unidades de massa.&lt;/p&gt;&lt;div style=\"display:flex; justify-content:center;\"&gt;&lt;img src=\"https://blueberry-assets.oneclick.es/M5_MyM_2b_1.svg\" width=\"400\"&gt;&lt;/img&gt;&lt;/div&gt;","seed":{"parameters":[{"name":"Q1","label":null,"min":10,"max":999,"step":1},{"name":"Q2","label":null,"min":10,"max":999,"step":1},{"name":"Q3","label":null,"min":10,"max":999,"step":1},{"name":"Q4","label":null,"min":10,"max":999,"step":1},{"name":"Q5","label":null,"min":10,"max":999,"step":1},{"name":"Q6","label":null,"min":10,"max":999,"step":1},{"name":"Q7","label":null,"min":10,"max":999,"step":1},{"name":"Q8","label":null,"min":10,"max":999,"step":1},{"name":"Q9","label":null,"min":10,"max":999,"step":1}],"calculated":[{"name":"T1","label":"{{function}}","function":"{{Q1}}*1000","temp":true},{"name":"T2","label":"{{function}}","function":"{{Q2}}*100","temp":true},{"name":"T3","label":"{{function}}","function":"{{Q3}}*10","temp":true},{"name":"T4","label":"{{function}}","function":"{{Q4}}/100","temp":true},{"name":"T5","label":"{{function}}","function":"{{Q5}}/10","temp":true},{"name":"T6","label":"{{function}}","function":"{{Q6}}/1000","temp":true},{"name":"T7","label":"{{function}}","function":"{{Q7}}*1000","temp":true},{"name":"T8","label":"{{function}}","function":"{{Q8}}*100","temp":true},{"name":"T9","label":"{{function}}","function":"{{Q9}}*10","temp":true},{"name":"T10","label":"{{function}}","function":"{{Q2}}*1000","temp":true},{"name":"T11","label":"{{function}}","function":"{{Q3}}*1000","temp":true},{"name":"T12","label":"{{function}}","function":"{{Q5}}/100","temp":true},{"name":"T13","label":"{{function}}","function":"{{Q6}}/100","temp":true},{"name":"T14","label":"{{function}}","function":"{{Q8}}*1000","temp":true},{"name":"T15","label":"{{function}}","function":"{{Q9}}*1000","temp":true},{"name":"A1","label":"{{function}}","function":"{{Q1}} hg = {{T1}} dg"},{"name":"A2","label":"{{function}}","function":"{{Q2}} hg = {{T2}} dg","incorrect":true,"feedback":"{{Q2}} hg = {{Q2}} × 1 000 = {{T10}} dg"},{"name":"A3","label":"{{function}}","function":"{{Q3}} hg = {{T3}} dg","incorrect":true,"feedback":"{{Q3}} hg = {{Q3}} × 1 000 = {{T11}} dg"},{"name":"A4","label":"{{function}}","function":"{{Q4}} dg = {{T4}} dag"},{"name":"A5","label":"{{function}}","function":"{{Q5}} dg = {{T5}} dag","incorrect":true,"feedback":"{{Q5}} dg = {{Q5}} : 100 = {{T12}} dag"},{"name":"A6","label":"{{function}}","function":"{{Q6}} dg = {{T6}} dag","incorrect":true,"feedback":"{{Q6}} dg = {{Q6}} : 100 = {{T13}} dag"},{"name":"A7","label":"{{function}}","function":"{{Q7}} dag = {{T7}} cg"},{"name":"A8","label":"{{function}}","function":"{{Q8}} dag = {{T8}} cg","incorrect":true,"feedback":"{{Q8}} dag = {{Q8}} × 1 000 = {{T14}} cg"},{"name":"A9","label":"{{function}}","function":"{{Q9}} dag = {{T9}} cg","incorrect":true,"feedback":"{{Q9}} dag = {{Q9}} × 1 000 = {{T15}} cg"}],"uniques":true},"algorithm":{"name":"trueFalse","template":"Multiple choice – standard","params":{"countCorrect":1,"countIncorrect":2,"showCheckIcon":false,
            "columns": 3
        }
    }
}</v>
      </c>
      <c r="AA403" s="11" t="s">
        <v>2026</v>
      </c>
      <c r="AB403" s="14" t="str">
        <f t="shared" si="2"/>
        <v>M4-MyM-2b-I-1</v>
      </c>
      <c r="AC403" s="14" t="str">
        <f t="shared" si="3"/>
        <v>M4-MyM-2b-I-1-BR</v>
      </c>
      <c r="AD403" s="7" t="s">
        <v>261</v>
      </c>
      <c r="AE403" s="16"/>
      <c r="AF403" s="16" t="s">
        <v>46</v>
      </c>
      <c r="AG403" s="7"/>
    </row>
    <row r="404" ht="75.0" customHeight="1">
      <c r="A404" s="9" t="s">
        <v>2018</v>
      </c>
      <c r="B404" s="12" t="s">
        <v>2019</v>
      </c>
      <c r="C404" s="9" t="s">
        <v>48</v>
      </c>
      <c r="D404" s="10" t="s">
        <v>35</v>
      </c>
      <c r="E404" s="9"/>
      <c r="F404" s="12" t="s">
        <v>2027</v>
      </c>
      <c r="G404" s="8" t="s">
        <v>2028</v>
      </c>
      <c r="H404" s="9" t="s">
        <v>84</v>
      </c>
      <c r="I404" s="9" t="s">
        <v>84</v>
      </c>
      <c r="J404" s="9" t="s">
        <v>92</v>
      </c>
      <c r="K404" s="12" t="s">
        <v>2029</v>
      </c>
      <c r="L404" s="11" t="s">
        <v>2030</v>
      </c>
      <c r="M404" s="9" t="s">
        <v>41</v>
      </c>
      <c r="N404" s="11" t="s">
        <v>2023</v>
      </c>
      <c r="O404" s="11" t="s">
        <v>2031</v>
      </c>
      <c r="P404" s="23"/>
      <c r="Q404" s="7"/>
      <c r="R404" s="21"/>
      <c r="S404" s="21"/>
      <c r="T404" s="21"/>
      <c r="U404" s="21"/>
      <c r="V404" s="21"/>
      <c r="W404" s="23"/>
      <c r="X404" s="24"/>
      <c r="Y404" s="9" t="s">
        <v>1867</v>
      </c>
      <c r="Z404" s="13" t="str">
        <f t="shared" si="1"/>
        <v>{"id":"M4-MyM-2b-E-1-BR","stimulus":"&lt;p&gt;Calcule as conversões de unidade das seguintes medidas massas.&lt;/p&gt;","template":"&lt;p style=\"text-align: center\"&gt;{{Q1}} g = {{response}} dg&lt;/p&gt;&lt;p style=\"text-align: center\"&gt;{{Q2}} mg = {{response}} dg&lt;/p&gt;","hint":"&lt;p&gt;Use esta tabela para converter as unidades de massa.&lt;/p&gt;&lt;div style=\"display:flex; justify-content:center;\"&gt;&lt;img src=\"https://blueberry-assets.oneclick.es/M5_MyM_2b_1.svg\" width=\"400\"&gt;&lt;/img&gt;&lt;/div&gt;","feedback":"&lt;p&gt;Use esta tabela para converter as unidades de massa.&lt;/p&gt;&lt;div style=\"display:flex; justify-content:center;\"&gt;&lt;img src=\"https://blueberry-assets.oneclick.es/M5_MyM_2b_1.svg\" width=\"400\"&gt;&lt;/img&gt;&lt;/div&gt;","seed":{"parameters":[{"name":"Q1","label":null,"min":10,"max":999,"step":1},{"name":"Q2","label":null,"min":10,"max":999,"step":1}],"calculated":[{"name":"A1","label":"{{function}}","function":"{{Q1}}*10","feedback":"{{Q1}} g × 10 = {{function}} dg"},{"name":"A2","label":"{{function}}","function":"{{Q2}}/100","feedback":"{{Q2}} mg : 100 = {{function}} dg"}],"uniques":true},"algorithm":{"name":"calculateOperation","params":{"method":"equivLiteral","keyboard":"INTERMEDIATE"}}}</v>
      </c>
      <c r="AA404" s="11" t="s">
        <v>2032</v>
      </c>
      <c r="AB404" s="14" t="str">
        <f t="shared" si="2"/>
        <v>M4-MyM-2b-E-1</v>
      </c>
      <c r="AC404" s="14" t="str">
        <f t="shared" si="3"/>
        <v>M4-MyM-2b-E-1-BR</v>
      </c>
      <c r="AD404" s="7" t="s">
        <v>261</v>
      </c>
      <c r="AE404" s="16"/>
      <c r="AF404" s="16" t="s">
        <v>46</v>
      </c>
      <c r="AG404" s="7"/>
    </row>
    <row r="405" ht="75.0" customHeight="1">
      <c r="A405" s="9" t="s">
        <v>2018</v>
      </c>
      <c r="B405" s="12" t="s">
        <v>2019</v>
      </c>
      <c r="C405" s="9" t="s">
        <v>48</v>
      </c>
      <c r="D405" s="10" t="s">
        <v>35</v>
      </c>
      <c r="E405" s="9"/>
      <c r="F405" s="12" t="s">
        <v>2027</v>
      </c>
      <c r="G405" s="8" t="s">
        <v>2033</v>
      </c>
      <c r="H405" s="9"/>
      <c r="I405" s="9" t="s">
        <v>84</v>
      </c>
      <c r="J405" s="9" t="s">
        <v>92</v>
      </c>
      <c r="K405" s="12" t="s">
        <v>2029</v>
      </c>
      <c r="L405" s="11" t="s">
        <v>2034</v>
      </c>
      <c r="M405" s="9" t="s">
        <v>41</v>
      </c>
      <c r="N405" s="11" t="s">
        <v>2023</v>
      </c>
      <c r="O405" s="11" t="s">
        <v>2035</v>
      </c>
      <c r="P405" s="23"/>
      <c r="Q405" s="7"/>
      <c r="R405" s="21"/>
      <c r="S405" s="21"/>
      <c r="T405" s="21"/>
      <c r="U405" s="21"/>
      <c r="V405" s="21"/>
      <c r="W405" s="23"/>
      <c r="X405" s="24"/>
      <c r="Y405" s="9" t="s">
        <v>1867</v>
      </c>
      <c r="Z405" s="13" t="str">
        <f t="shared" si="1"/>
        <v>{"id":"M4-MyM-2b-E-2-BR","stimulus":"&lt;p&gt;Calcule as conversões de unidade das seguintes medidas massas.&lt;/p&gt;","template":"&lt;p style=\"text-align: center\"&gt;{{Q1}} g = {{response}} cg&lt;/p&gt;&lt;p style=\"text-align: center\"&gt;{{Q2}} dag = {{response}} hg&lt;/p&gt;","hint":"&lt;p&gt;Use esta tabela para converter as unidades de massa.&lt;/p&gt;&lt;div style=\"display:flex; justify-content:center;\"&gt;&lt;img src=\"https://blueberry-assets.oneclick.es/M5_MyM_2b_1.svg\" width=\"400\"&gt;&lt;/img&gt;&lt;/div&gt;","feedback":"&lt;p&gt;Use esta tabela para converter as unidades de massa.&lt;/p&gt;&lt;div style=\"display:flex; justify-content:center;\"&gt;&lt;img src=\"https://blueberry-assets.oneclick.es/M5_MyM_2b_1.svg\" width=\"400\"&gt;&lt;/img&gt;&lt;/div&gt;","seed":{"parameters":[{"name":"Q1","label":null,"min":10,"max":999,"step":1},{"name":"Q2","label":null,"min":10,"max":999,"step":1}],"calculated":[{"name":"A1","label":"{{function}}","function":"{{Q1}}*100","feedback":"{{Q1}} g × 100 = {{function}} cg"},{"name":"A2","label":"{{function}}","function":"{{Q2}}/10","feedback":"{{Q2}} dag : 10 = {{function}} hg"}],"uniques":true},"algorithm":{"name":"calculateOperation","params":{"method":"equivLiteral","keyboard":"INTERMEDIATE"}}}</v>
      </c>
      <c r="AA405" s="11" t="s">
        <v>2036</v>
      </c>
      <c r="AB405" s="14" t="str">
        <f t="shared" si="2"/>
        <v>M4-MyM-2b-E-2</v>
      </c>
      <c r="AC405" s="14" t="str">
        <f t="shared" si="3"/>
        <v>M4-MyM-2b-E-2-BR</v>
      </c>
      <c r="AD405" s="7" t="s">
        <v>261</v>
      </c>
      <c r="AE405" s="16"/>
      <c r="AF405" s="16" t="s">
        <v>46</v>
      </c>
      <c r="AG405" s="7"/>
    </row>
    <row r="406" ht="75.0" customHeight="1">
      <c r="A406" s="9" t="s">
        <v>2018</v>
      </c>
      <c r="B406" s="12" t="s">
        <v>2019</v>
      </c>
      <c r="C406" s="9" t="s">
        <v>48</v>
      </c>
      <c r="D406" s="10" t="s">
        <v>35</v>
      </c>
      <c r="E406" s="9"/>
      <c r="F406" s="12" t="s">
        <v>2027</v>
      </c>
      <c r="G406" s="8" t="s">
        <v>2037</v>
      </c>
      <c r="H406" s="9"/>
      <c r="I406" s="9" t="s">
        <v>84</v>
      </c>
      <c r="J406" s="9" t="s">
        <v>92</v>
      </c>
      <c r="K406" s="12" t="s">
        <v>2029</v>
      </c>
      <c r="L406" s="11" t="s">
        <v>2038</v>
      </c>
      <c r="M406" s="9" t="s">
        <v>41</v>
      </c>
      <c r="N406" s="11" t="s">
        <v>2023</v>
      </c>
      <c r="O406" s="11" t="s">
        <v>2039</v>
      </c>
      <c r="P406" s="23"/>
      <c r="Q406" s="7"/>
      <c r="R406" s="21"/>
      <c r="S406" s="21"/>
      <c r="T406" s="21"/>
      <c r="U406" s="21"/>
      <c r="V406" s="21"/>
      <c r="W406" s="23"/>
      <c r="X406" s="24"/>
      <c r="Y406" s="9" t="s">
        <v>1867</v>
      </c>
      <c r="Z406" s="13" t="str">
        <f t="shared" si="1"/>
        <v>{"id":"M4-MyM-2b-E-3-BR","stimulus":"&lt;p&gt;Calcule as conversões de unidade das seguintes medidas massas.&lt;/p&gt;","template":"&lt;p style=\"text-align: center\"&gt;{{Q1}} g = {{response}} kg&lt;/p&gt;&lt;p style=\"text-align: center\"&gt;{{Q2}} dg = {{response}} dag&lt;/p&gt;","hint":"&lt;p&gt;Use esta tabela para converter as unidades de massa.&lt;/p&gt;&lt;div style=\"display:flex; justify-content:center;\"&gt;&lt;img src=\"https://blueberry-assets.oneclick.es/M5_MyM_2b_1.svg\" width=\"400\"&gt;&lt;/img&gt;&lt;/div&gt;","feedback":"&lt;p&gt;Use esta tabela para converter as unidades de massa.&lt;/p&gt;&lt;div style=\"display:flex; justify-content:center;\"&gt;&lt;img src=\"https://blueberry-assets.oneclick.es/M5_MyM_2b_1.svg\" width=\"400\"&gt;&lt;/img&gt;&lt;/div&gt;","seed":{"parameters":[{"name":"Q1","label":null,"min":10,"max":999,"step":1},{"name":"Q2","label":null,"min":10,"max":999,"step":1}],"calculated":[{"name":"A1","label":"{{function}}","function":"{{Q1}}/1000","feedback":"{{Q1}} g : 1000 = {{function}} kg"},{"name":"A2","label":"{{function}}","function":"{{Q2}}/100","feedback":"{{Q2}} dg : 100 = {{function}} dag"}],"uniques":true},"algorithm":{"name":"calculateOperation","params":{"method":"equivLiteral","keyboard":"INTERMEDIATE"}}}</v>
      </c>
      <c r="AA406" s="11" t="s">
        <v>2040</v>
      </c>
      <c r="AB406" s="14" t="str">
        <f t="shared" si="2"/>
        <v>M4-MyM-2b-E-3</v>
      </c>
      <c r="AC406" s="14" t="str">
        <f t="shared" si="3"/>
        <v>M4-MyM-2b-E-3-BR</v>
      </c>
      <c r="AD406" s="7" t="s">
        <v>261</v>
      </c>
      <c r="AE406" s="16"/>
      <c r="AF406" s="16" t="s">
        <v>46</v>
      </c>
      <c r="AG406" s="7"/>
    </row>
    <row r="407" ht="75.0" customHeight="1">
      <c r="A407" s="9" t="s">
        <v>2018</v>
      </c>
      <c r="B407" s="12" t="s">
        <v>2019</v>
      </c>
      <c r="C407" s="9" t="s">
        <v>67</v>
      </c>
      <c r="D407" s="10" t="s">
        <v>35</v>
      </c>
      <c r="E407" s="9"/>
      <c r="F407" s="12" t="s">
        <v>2041</v>
      </c>
      <c r="G407" s="8" t="s">
        <v>2042</v>
      </c>
      <c r="H407" s="12"/>
      <c r="I407" s="9" t="s">
        <v>84</v>
      </c>
      <c r="J407" s="9" t="s">
        <v>92</v>
      </c>
      <c r="K407" s="12" t="s">
        <v>2043</v>
      </c>
      <c r="L407" s="12" t="s">
        <v>2044</v>
      </c>
      <c r="M407" s="9" t="s">
        <v>367</v>
      </c>
      <c r="N407" s="23"/>
      <c r="O407" s="23"/>
      <c r="P407" s="23"/>
      <c r="Q407" s="7"/>
      <c r="R407" s="21"/>
      <c r="S407" s="11" t="s">
        <v>2045</v>
      </c>
      <c r="T407" s="12" t="s">
        <v>2046</v>
      </c>
      <c r="U407" s="12" t="s">
        <v>2047</v>
      </c>
      <c r="V407" s="12" t="s">
        <v>2048</v>
      </c>
      <c r="W407" s="21"/>
      <c r="X407" s="21"/>
      <c r="Y407" s="9" t="s">
        <v>1867</v>
      </c>
      <c r="Z407" s="13" t="str">
        <f t="shared" si="1"/>
        <v>{"id":"M4-MyM-2b-A-1-BR","seed":{"parameters":[{"name":"Q1","label":null,"min":1,"max":8,"step":1}],"uniques":true},"scaffolding":[{"id":"step-0","stimulus":"&lt;p&gt;Aline comprou {{Q1}} kg de cerejas. Quantos gramas de cereja ela comprou?&lt;/p&gt;","template":"&lt;p&gt;Ela comprou {{response}} g de cerejas.&lt;/p&gt;","seed":{"parameters":[],"calculated":[{"name":"0-A1","label":"{{function}}","function":"{{Q1}}*1000"}]},"algorithm":{"name":"calculateOperation","params":{"method":"equivLiteral","keyboard":"INTERMEDIATE"}}},{"id":"step-1","stimulus":"&lt;p&gt;Quantos quilos de cerejas Aline comprou?&lt;/p&gt;","template":"&lt;p&gt;Ela comprou &lt;span class=\"no-break\"&gt;{{response}} kg.&lt;/span&gt;&lt;/p&gt;","seed":{"calculated":[{"name":"1-A2","label":"{{function}}","function":"{{Q1}}"}]},"algorithm":{"name":"calculateOperation","params":{"method":"equivLiteral","keyboard":"INTERMEDIATE"}}},{"id":"step-2","stimulus":"&lt;p&gt;O que o enunciado pede?&lt;/p&gt;","seed":{"calculated":[{"name":"2-A1","label":"&lt;p&gt;Converter quilogramas para gramas.&lt;/p&gt;"},{"name":"2-A2","label":"&lt;p&gt;Converter gramas para quilogramas.&lt;/p&gt;","incorrect":true},{"name":"2-A3","label":"&lt;p&gt;Converter quilogramas para miligramas.&lt;/p&gt;","incorrect":true}]},"algorithm":{"name":"trueFalse","template":"Multiple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width=\"450\"&gt;&lt;/img&gt;&lt;/div&gt;"},{"name":"3-A2","label":"&lt;div style=\"display:flex; justify-content:center;\"&gt;&lt;img src=\"https://blueberry-assets.oneclick.es/M5_MyM_2b_2.svg\" width=\"450\"&gt;&lt;/img&gt;&lt;/div&gt;","incorrect":true},{"name":"3-A3","label":"&lt;div style=\"display:flex; justify-content:center;\"&gt;&lt;img src=\"https://blueberry-assets.oneclick.es/M5_MyM_2b_3.svg\" width=\"450\"&gt;&lt;/img&gt;&lt;/div&gt;","incorrect":true}]},"algorithm":{"name":"trueFalse","template":"Multiple choice – standard","params":{"countCorrect":1,"countIncorrect":2,"showCheckIcon":true}}},{"id":"step-4","stimulus":"&lt;p&gt;Efetue a seguinte operação para obter quantos gramas de cereja Aline comprou.&lt;/p&gt;","template":"&lt;p style=\"text-align: center\"&gt;{{Q1}} kg = {{Q1}} × 1 000 = {{response}} g&lt;/p&gt;","seed":{"calculated":[{"name":"4-A1","label":"{{function}}","function":"{{Q1}}*1000"}]},"algorithm":{"name":"calculateOperation","params":{"method":"equivSymbolic","decimalPlaces":2,"keyboard":"INTERMEDIATE"}}}]}</v>
      </c>
      <c r="AA407" s="11" t="s">
        <v>2049</v>
      </c>
      <c r="AB407" s="14" t="str">
        <f t="shared" si="2"/>
        <v>M4-MyM-2b-A-1</v>
      </c>
      <c r="AC407" s="14" t="str">
        <f t="shared" si="3"/>
        <v>M4-MyM-2b-A-1-BR</v>
      </c>
      <c r="AD407" s="7" t="s">
        <v>261</v>
      </c>
      <c r="AE407" s="16"/>
      <c r="AF407" s="16" t="s">
        <v>46</v>
      </c>
      <c r="AG407" s="7"/>
    </row>
    <row r="408" ht="75.0" customHeight="1">
      <c r="A408" s="9" t="s">
        <v>2018</v>
      </c>
      <c r="B408" s="12" t="s">
        <v>2019</v>
      </c>
      <c r="C408" s="9" t="s">
        <v>67</v>
      </c>
      <c r="D408" s="10" t="s">
        <v>35</v>
      </c>
      <c r="E408" s="9"/>
      <c r="F408" s="11" t="s">
        <v>2050</v>
      </c>
      <c r="G408" s="18" t="s">
        <v>2051</v>
      </c>
      <c r="H408" s="12"/>
      <c r="I408" s="16" t="s">
        <v>84</v>
      </c>
      <c r="J408" s="16" t="s">
        <v>92</v>
      </c>
      <c r="K408" s="24" t="s">
        <v>2052</v>
      </c>
      <c r="L408" s="24" t="s">
        <v>2053</v>
      </c>
      <c r="M408" s="16" t="s">
        <v>367</v>
      </c>
      <c r="N408" s="23"/>
      <c r="O408" s="23"/>
      <c r="P408" s="23"/>
      <c r="Q408" s="16"/>
      <c r="R408" s="23"/>
      <c r="S408" s="11" t="s">
        <v>2054</v>
      </c>
      <c r="T408" s="24" t="s">
        <v>2055</v>
      </c>
      <c r="U408" s="24" t="s">
        <v>2047</v>
      </c>
      <c r="V408" s="11" t="s">
        <v>2056</v>
      </c>
      <c r="W408" s="23"/>
      <c r="X408" s="16"/>
      <c r="Y408" s="9" t="s">
        <v>1867</v>
      </c>
      <c r="Z408" s="13" t="str">
        <f t="shared" si="1"/>
        <v>{"id":"M4-MyM-2b-A-2-BR","seed":{"parameters":[{"name":"Q1","label":null,"min":101,"max":199,"step":1}],"uniques":true},"scaffolding":[{"id":"step-0","stimulus":"&lt;p&gt;Danilo precisa de {{Q1}} g de manteiga para fazer uma sobremesa. Essa medida equivale a quantos hectogramas?&lt;/p&gt;","template":"&lt;p&gt;A medida equivale a {{response}} hg de manteiga.&lt;/p&gt;","seed":{"parameters":[],"calculated":[{"name":"0-A1","label":"{{function}}","function":"{{Q1}}/100"}]},"algorithm":{"name":"calculateOperation","params":{"method":"equivLiteral","keyboard":"INTERMEDIATE"}}},{"id":"step-1","stimulus":"&lt;p&gt;Quantos gramas de manteiga são necessários para a sobremesa?&lt;/p&gt;","template":"&lt;p&gt;São necessários &lt;span class=\"no-break\"&gt;{{response}} g de manteiga.&lt;/span&gt;&lt;/p&gt;","seed":{"calculated":[{"name":"1-A2","label":"{{function}}","function":"{{Q1}}"}]},"algorithm":{"name":"calculateOperation","params":{"method":"equivLiteral","keyboard":"INTERMEDIATE"}}},{"id":"step-2","stimulus":"&lt;p&gt;O que pede o enunciado?&lt;/p&gt;","seed":{"calculated":[{"name":"2-A1","label":"&lt;p&gt;Converter quilogramas para gramas.&lt;/p&gt;","incorrect":true},{"name":"2-A2","label":"&lt;p&gt;Converter gramas para hectogramas.&lt;/p&gt;"},{"name":"2-A3","label":"&lt;p&gt;Converter gramas para miligramas.&lt;/p&gt;","incorrect":true}]},"algorithm":{"name":"trueFalse","template":"Multiple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width=\"450\"&gt;&lt;/img&gt;&lt;/div&gt;"},{"name":"3-A2","label":"&lt;div style=\"display:flex; justify-content:center;\"&gt;&lt;img src=\"https://blueberry-assets.oneclick.es/M5_MyM_2b_2.svg\" width=\"450\"&gt;&lt;/img&gt;&lt;/div&gt;","incorrect":true},{"name":"3-A3","label":"&lt;div style=\"display:flex; justify-content:center;\"&gt;&lt;img src=\"https://blueberry-assets.oneclick.es/M5_MyM_2b_3.svg\" width=\"450\"&gt;&lt;/img&gt;&lt;/div&gt;","incorrect":true}]},"algorithm":{"name":"trueFalse","template":"Multiple choice – standard","params":{"countCorrect":1,"countIncorrect":2,"showCheckIcon":true}}},{"id":"step-4","stimulus":"&lt;p&gt;Efetue a seguinte operação para obter quantos hectogramas de manteiga serão necessários.&lt;/p&gt;","template":"&lt;p style=\"text-align: center\"&gt;{{Q1}} g = {{Q1}} : 100 = {{response}} hg&lt;/p&gt;","seed":{"calculated":[{"name":"4-A1","label":"{{function}}","function":"{{Q1}}/100"}]},"algorithm":{"name":"calculateOperation","params":{"method":"equivSymbolic","decimalPlaces":2,"keyboard":"INTERMEDIATE"}}}]}</v>
      </c>
      <c r="AA408" s="11" t="s">
        <v>2057</v>
      </c>
      <c r="AB408" s="14" t="str">
        <f t="shared" si="2"/>
        <v>M4-MyM-2b-A-2</v>
      </c>
      <c r="AC408" s="14" t="str">
        <f t="shared" si="3"/>
        <v>M4-MyM-2b-A-2-BR</v>
      </c>
      <c r="AD408" s="7" t="s">
        <v>261</v>
      </c>
      <c r="AE408" s="16"/>
      <c r="AF408" s="16" t="s">
        <v>46</v>
      </c>
      <c r="AG408" s="7"/>
    </row>
    <row r="409" ht="75.0" customHeight="1">
      <c r="A409" s="9" t="s">
        <v>2018</v>
      </c>
      <c r="B409" s="12" t="s">
        <v>2019</v>
      </c>
      <c r="C409" s="9" t="s">
        <v>67</v>
      </c>
      <c r="D409" s="10" t="s">
        <v>35</v>
      </c>
      <c r="E409" s="9"/>
      <c r="F409" s="11" t="s">
        <v>2058</v>
      </c>
      <c r="G409" s="18" t="s">
        <v>2059</v>
      </c>
      <c r="H409" s="24"/>
      <c r="I409" s="16" t="s">
        <v>84</v>
      </c>
      <c r="J409" s="16" t="s">
        <v>92</v>
      </c>
      <c r="K409" s="24" t="s">
        <v>2060</v>
      </c>
      <c r="L409" s="24" t="s">
        <v>2053</v>
      </c>
      <c r="M409" s="16" t="s">
        <v>367</v>
      </c>
      <c r="N409" s="23"/>
      <c r="O409" s="23"/>
      <c r="P409" s="23"/>
      <c r="Q409" s="16"/>
      <c r="R409" s="23"/>
      <c r="S409" s="11" t="s">
        <v>2061</v>
      </c>
      <c r="T409" s="24" t="s">
        <v>2062</v>
      </c>
      <c r="U409" s="24" t="s">
        <v>2047</v>
      </c>
      <c r="V409" s="11" t="s">
        <v>2063</v>
      </c>
      <c r="W409" s="23"/>
      <c r="X409" s="16"/>
      <c r="Y409" s="9" t="s">
        <v>1867</v>
      </c>
      <c r="Z409" s="13" t="str">
        <f t="shared" si="1"/>
        <v>{"id":"M4-MyM-2b-A-3-BR","seed":{"parameters":[{"name":"Q1","label":null,"min":20,"max":50,"step":1}],"uniques":true},"scaffolding":[{"id":"step-0","stimulus":"&lt;p&gt;Isabel e Diego compraram {{Q1}} dag de morango para fazer uma salada de frutas. Quantos quilogramas de morango foram comprados?&lt;/p&gt;","template":"&lt;p&gt;Eles compraram {{response}} kg de morango.&lt;/p&gt;","seed":{"parameters":[],"calculated":[{"name":"0-A1","label":"{{function}}","function":"{{Q1}}/100"}]},"algorithm":{"name":"calculateOperation","params":{"method":"equivLiteral","keyboard":"INTERMEDIATE"}}},{"id":"step-1","stimulus":"&lt;p&gt;Quantos decagramas de morango foram comprados?&lt;/p&gt;","template":"&lt;p&gt;Foram comprados &lt;span class=\"no-break\"&gt;{{response}} dag.&lt;/span&gt;&lt;/p&gt;","seed":{"calculated":[{"name":"1-A2","label":"{{function}}","function":"{{Q1}}"}]},"algorithm":{"name":"calculateOperation","params":{"method":"equivLiteral","keyboard":"INTERMEDIATE"}}},{"id":"step-2","stimulus":"&lt;p&gt;O que pede o enunciado?&lt;/p&gt;","seed":{"calculated":[{"name":"2-A1","label":"&lt;p&gt;Converter decagramas para gramas.&lt;/p&gt;","incorrect":true},{"name":"2-A2","label":"&lt;p&gt;Converter gramas para quilogramas.&lt;/p&gt;","incorrect":true},{"name":"2-A3","label":"&lt;p&gt;Converter decagramas para quilogramas.&lt;/p&gt;"}]},"algorithm":{"name":"trueFalse","template":"Multiple choice – standard"}},{"id":"step-3","stimulus":"&lt;p&gt;Em qual tabela estão as conversões de unidade corretas?&lt;/p&gt;","seed":{"calculated":[{"name":"3-A1","label":"&lt;div style=\"display:flex; justify-content:center;\"&gt;&lt;img src=\"https://blueberry-assets.oneclick.es/M5_MyM_2b_1.svg\" width=\"450\"&gt;&lt;/img&gt;&lt;/div&gt;"},{"name":"3-A2","label":"&lt;div style=\"display:flex; justify-content:center;\"&gt;&lt;img src=\"https://blueberry-assets.oneclick.es/M5_MyM_2b_2.svg\" width=\"450\"&gt;&lt;/img&gt;&lt;/div&gt;","incorrect":true},{"name":"3-A3","label":"&lt;div style=\"display:flex; justify-content:center;\"&gt;&lt;img src=\"https://blueberry-assets.oneclick.es/M5_MyM_2b_3.svg\" width=\"450\"&gt;&lt;/img&gt;&lt;/div&gt;","incorrect":true}]},"algorithm":{"name":"trueFalse","template":"Multiple choice – standard","params":{"countCorrect":1,"countIncorrect":2,"showCheckIcon":true}}},{"id":"step-4","stimulus":"&lt;p&gt;Efetue a seguinte operação para obter quantos quilogramas de morango foram comprados.&lt;/p&gt;","template":"&lt;p style=\"text-align: center\"&gt;{{Q1}} dag = {{Q1}} : 100 = {{response}} kg&lt;/p&gt;","seed":{"calculated":[{"name":"4-A1","label":"{{function}}","function":"{{Q1}}/100"}]},"algorithm":{"name":"calculateOperation","params":{"method":"equivSymbolic","decimalPlaces":2,"keyboard":"INTERMEDIATE"}}}]}</v>
      </c>
      <c r="AA409" s="11" t="s">
        <v>2064</v>
      </c>
      <c r="AB409" s="14" t="str">
        <f t="shared" si="2"/>
        <v>M4-MyM-2b-A-3</v>
      </c>
      <c r="AC409" s="14" t="str">
        <f t="shared" si="3"/>
        <v>M4-MyM-2b-A-3-BR</v>
      </c>
      <c r="AD409" s="7" t="s">
        <v>261</v>
      </c>
      <c r="AE409" s="16"/>
      <c r="AF409" s="16" t="s">
        <v>46</v>
      </c>
      <c r="AG409" s="7"/>
    </row>
    <row r="410" ht="75.0" customHeight="1">
      <c r="A410" s="9" t="s">
        <v>2065</v>
      </c>
      <c r="B410" s="12" t="s">
        <v>2066</v>
      </c>
      <c r="C410" s="9" t="s">
        <v>34</v>
      </c>
      <c r="D410" s="10" t="s">
        <v>35</v>
      </c>
      <c r="E410" s="9"/>
      <c r="F410" s="24" t="s">
        <v>2067</v>
      </c>
      <c r="G410" s="24"/>
      <c r="H410" s="24"/>
      <c r="I410" s="16" t="s">
        <v>84</v>
      </c>
      <c r="J410" s="16" t="s">
        <v>1361</v>
      </c>
      <c r="K410" s="24" t="s">
        <v>2068</v>
      </c>
      <c r="L410" s="24"/>
      <c r="M410" s="16" t="s">
        <v>41</v>
      </c>
      <c r="N410" s="24" t="s">
        <v>1934</v>
      </c>
      <c r="O410" s="24" t="s">
        <v>1934</v>
      </c>
      <c r="P410" s="24"/>
      <c r="Q410" s="24"/>
      <c r="R410" s="24"/>
      <c r="S410" s="24"/>
      <c r="T410" s="24"/>
      <c r="U410" s="24"/>
      <c r="V410" s="24"/>
      <c r="W410" s="23"/>
      <c r="X410" s="16"/>
      <c r="Y410" s="9" t="s">
        <v>1867</v>
      </c>
      <c r="Z410" s="13" t="str">
        <f t="shared" si="1"/>
        <v>{"id":"M4-MyM-2c-I-1-BR","stimulus":"&lt;p&gt;Arraste e ordene as seguintes medidas de massa da maior para a menor.&lt;/p&gt;","template":"&lt;p style=\"text-align:center;\"&gt;{{response}} &gt; {{response}} &gt; {{response}}&lt;/p&gt;","feedback":"&lt;p&gt;Como as medidas estão expressas na mesma unidade, basta comparar os números a partir dos algarismos à esquerda.&lt;/p&gt;","hint":"&lt;p&gt;Como as medidas estão expressas na mesma unidade, basta comparar os números a partir dos algarismos à esquerda.&lt;/p&gt;","seed":{"parameters":[{"name":"Q1","label":null,"min":1,"max":100,"step":1},{"name":"Q2","label":null,"min":1,"max":100,"step":1},{"name":"Q3","label":null,"min":1,"max":100,"step":1},{"name":"Q9","label":null,"list":["mg","dg","cg","g","dag","hg","kg"]}],"calculated":[{"name":"A1","label":"{{function}} {{Q9}}","function":"math.max({{Q1}}, {{Q2}}, {{Q3}})"},{"name":"A2","label":"{{function}} {{Q9}}","function":"Lemonlib.round({{Q1}}+{{Q2}}+{{Q3}}-math.min({{Q1}}, {{Q2}}, {{Q3}})-math.max({{Q1}}, {{Q2}}, {{Q3}}), 2)"},{"name":"A3","label":"{{function}} {{Q9}}","function":"math.min({{Q1}}, {{Q2}}, {{Q3}})"}],"uniques":true},"algorithm":{"name":"calculateOperation","template":"Cloze with drag &amp; drop","params":{"keyboard":"INTERMEDIATE"}}}</v>
      </c>
      <c r="AA410" s="12" t="s">
        <v>2069</v>
      </c>
      <c r="AB410" s="14" t="str">
        <f t="shared" si="2"/>
        <v>M4-MyM-2c-I-1</v>
      </c>
      <c r="AC410" s="14" t="str">
        <f t="shared" si="3"/>
        <v>M4-MyM-2c-I-1-BR</v>
      </c>
      <c r="AD410" s="7" t="s">
        <v>261</v>
      </c>
      <c r="AE410" s="16"/>
      <c r="AF410" s="16" t="s">
        <v>46</v>
      </c>
      <c r="AG410" s="16"/>
    </row>
    <row r="411" ht="75.0" customHeight="1">
      <c r="A411" s="9" t="s">
        <v>2065</v>
      </c>
      <c r="B411" s="12" t="s">
        <v>2066</v>
      </c>
      <c r="C411" s="9" t="s">
        <v>48</v>
      </c>
      <c r="D411" s="10" t="s">
        <v>35</v>
      </c>
      <c r="E411" s="9"/>
      <c r="F411" s="24" t="s">
        <v>2070</v>
      </c>
      <c r="G411" s="24"/>
      <c r="H411" s="24"/>
      <c r="I411" s="16" t="s">
        <v>84</v>
      </c>
      <c r="J411" s="16" t="s">
        <v>1361</v>
      </c>
      <c r="K411" s="24" t="s">
        <v>2071</v>
      </c>
      <c r="L411" s="24" t="s">
        <v>2072</v>
      </c>
      <c r="M411" s="16" t="s">
        <v>367</v>
      </c>
      <c r="N411" s="43"/>
      <c r="O411" s="43"/>
      <c r="P411" s="24"/>
      <c r="Q411" s="24"/>
      <c r="R411" s="24"/>
      <c r="S411" s="11" t="s">
        <v>2073</v>
      </c>
      <c r="T411" s="24" t="s">
        <v>2074</v>
      </c>
      <c r="U411" s="24" t="s">
        <v>2075</v>
      </c>
      <c r="V411" s="11" t="s">
        <v>2076</v>
      </c>
      <c r="W411" s="23"/>
      <c r="X411" s="16"/>
      <c r="Y411" s="9" t="s">
        <v>1867</v>
      </c>
      <c r="Z411" s="13" t="str">
        <f t="shared" si="1"/>
        <v>{
    "id": "M4-MyM-2c-E-1-BR",
    "seed": {
        "parameters": [
            {
                "name": "Q1",
                "label": null,
                "min": 1,
                "max": 100,
                "step": 1
            },
            {
                "name": "Q2",
                "label": null,
                "min": 1,
                "max": 100,
                "step": 1
            },
            {
                "name": "Q3",
                "label": null,
                "min": 1,
                "max": 100,
                "step": 1
            },
            {
                "name": "Q4",
                "label": null,
                "min": 1,
                "max": 100,
                "step": 1
            }
        ],
        "uniques": true
    },
    "scaffolding": [
        {
            "id": "step-0",
            "stimulus": "&lt;p&gt;Arraste e ordene as seguintes medidas de massa da menor para a maior. Coloque-as de cima para baixo.&lt;/p&gt;",
            "seed": {
                "parameters": [],
                "calculated": [
                    {
                        "name": "T1",
                        "label": "{{function}}",
                        "function": "{{Q1}}*100",
                        "temp": true
                    },
                    {
                        "name": "T2",
                        "label": "{{function}}",
                        "function": "{{Q2}}*10",
                        "temp": true
                    },
                    {
                        "name": "T4",
                        "label": "{{function}}",
                        "function": "{{Q4}}/10",
                        "temp": true
                    },
                    {
                        "name": "A1",
                        "label": "{{T1}} cg",
                        "function": "{{Q1}}"
                    },
                    {
                        "name": "A2",
                        "label": "{{T2}} cg",
                        "function": "{{Q2}}"
                    },
                    {
                        "name": "A3",
                        "label": "{{Q3}} g",
                        "function": "{{Q3}}"
                    },
                    {
                        "name": "A4",
                        "label": "{{T4}} dag",
                        "function": "{{Q4}}"
                    }
                ]
            },
            "algorithm": {
                "name": "orderNumbers",
                "params": {
                    "order": "asc"
                }
            }
        },
        {
            "id": "step-1",
            "stimulus": "&lt;p&gt;O que pede o enunciado?&lt;/p&gt;",
            "seed": {
                "calculated": [
                    {
                        "name": "1-A1",
                        "label": "&lt;p&gt;Ordenar as medidas de massa da maior para a menor.&lt;/p&gt;",
                        "incorrect": true
                    },
                    {
                        "name": "1-A2",
                        "label": "&lt;p&gt;Ordenar as medidas de massa da menor para a maior.&lt;/p&gt;"
                    },
                    {
                        "name": "1-A3",
                        "label": "&lt;p&gt;Encontrar a medida de massa mais pesada.&lt;/p&gt;",
                        "incorrect": true
                    }
                ]
            },
            "algorithm": {
                "name": "trueFalse",
                "template": "Multiple choice – standard"
            }
        },
        {
            "id": "step-2",
            "stimulus": "&lt;p&gt;Para ordenar as diferentes medidas, elas devem estar expressas na mesma unidade. Em qual tabela estão as conversões de unidade corretas?&lt;/p&gt;",
            "seed": {
                "calculated": [
                    {
                        "name": "2-A1",
                        "label": "&lt;div style=\"display:flex; justify-content:center;\"&gt;&lt;img src=\"https://blueberry-assets.oneclick.es/M4_MyM_2c_1.svg\" width=\"450\"&gt;&lt;/img&gt;&lt;/div&gt;"
                    },
                    {
                        "name": "2-A2",
                        "label": "&lt;div style=\"display:flex; justify-content:center;\"&gt;&lt;img src=\"https://blueberry-assets.oneclick.es/M4_MyM_2c_2.svg\" width=\"450\"&gt;&lt;/img&gt;&lt;/div&gt;",
                        "incorrect": true
                    },
                    {
                        "name": "2-A2",
                        "label": "&lt;div style=\"display:flex; justify-content:center;\"&gt;&lt;img src=\"https://blueberry-assets.oneclick.es/M4_MyM_2c_3.svg\" width=\"450\"&gt;&lt;/img&gt;&lt;/div&gt;",
                        "incorrect": true
                    }
                ]
            },
            "algorithm": {
                "name": "trueFalse",
                "template": "Multiple choice – standard",
                "params": {
                    "countCorrect": 1,
                    "countIncorrect": 2,
                    "showCheckIcon": true,
                    "columns": 1
                }
            }
        },
        {
            "id": "step-3",
            "stimulus": "&lt;p&gt;Com a ajuda da tabela de conversão acima, converta todas as medidas para gramas.&lt;/p&gt;",
            "template": "&lt;p style=\"text-align: center\"&gt;{{T1}} cg = {{T1}} : 100 = {{response}} g&lt;/p&gt;&lt;p style=\"text-align: center\"&gt;{{T2}} dg = {{T2}} : 10 = {{response}} g&lt;/p&gt;&lt;p style=\"text-align: center\"&gt;{{Q3}} g&lt;/p&gt;&lt;p style=\"text-align: center\"&gt;{{T4}} dag = {{T4}} × 10 = {{response}} g&lt;/p&gt;",
            "seed": {
                "calculated": [
                    {
                        "name": "T1",
                        "function": "{{Q1}}*100",
                        "temp": true
                    },
                    {
                        "name": "T2",
                        "function": "{{Q2}}*10",
                        "temp": true
                    },
                    {
                        "name": "T4",
                        "function": "{{Q4}}/10",
                        "temp": true
                    },
                    {
                        "name": "3-A1",
                        "label": "{{function}}",
                        "function": "{{Q1}}"
                    },
                    {
                        "name": "3-A2",
                        "label": "{{function}}",
                        "function": "{{Q2}}"
                    },
                    {
                        "name": "3-A3",
                        "label": "{{function}}",
                        "function": "{{Q4}}"
                    }
                ]
            },
            "algorithm": {
                "name": "calculateOperation",
                "params": {
                    "method": "equivLiteral",
                    "keyboard": "NUMERICAL"
                }
            }
        },
        {
            "id": "step-4",
            "stimulus": "&lt;p&gt;Com os resultados acima, arraste e ordene as medidas de massa da menor para a maior. Coloque-as de cima para baixo.&lt;/p&gt;",
            "seed": {
                "parameters": [],
                "calculated": [
                    {
                        "name": "T1",
                        "label": "{{function}}",
                        "function": "{{Q1}}*100",
                        "temp": true
                    },
                    {
                        "name": "T2",
                        "label": "{{function}}",
                        "function": "{{Q2}}*10",
                        "temp": true
                    },
                    {
                        "name": "T4",
                        "label": "{{function}}",
                        "function": "{{Q4}}/10",
                        "temp": true
                    },
                    {
                        "name": "A1",
                        "label": "{{T1}} cg = {{Q1}} g ",
                        "function": "{{Q1}}"
                    },
                    {
                        "name": "A2",
                        "label": "{{T2}} dg = {{Q2}} g",
                        "function": "{{Q2}}"
                    },
                    {
                        "name": "A3",
                        "label": "{{Q3}} g",
                        "function": "{{Q3}}"
                    },
                    {
                        "name": "A4",
                        "label": "{{T4}} dag = {{Q4}} g",
                        "function": "{{Q4}}"
                    }
                ]
            },
            "algorithm": {
                "name": "orderNumbers",
                "params": {
                    "order": "asc"
                }
            }
        }
    ]
}</v>
      </c>
      <c r="AA411" s="11" t="s">
        <v>2077</v>
      </c>
      <c r="AB411" s="14" t="str">
        <f t="shared" si="2"/>
        <v>M4-MyM-2c-E-1</v>
      </c>
      <c r="AC411" s="14" t="str">
        <f t="shared" si="3"/>
        <v>M4-MyM-2c-E-1-BR</v>
      </c>
      <c r="AD411" s="7" t="s">
        <v>261</v>
      </c>
      <c r="AE411" s="16"/>
      <c r="AF411" s="16" t="s">
        <v>46</v>
      </c>
      <c r="AG411" s="16"/>
    </row>
    <row r="412" ht="75.0" customHeight="1">
      <c r="A412" s="9" t="s">
        <v>2065</v>
      </c>
      <c r="B412" s="12" t="s">
        <v>2066</v>
      </c>
      <c r="C412" s="9" t="s">
        <v>67</v>
      </c>
      <c r="D412" s="7" t="s">
        <v>35</v>
      </c>
      <c r="E412" s="9"/>
      <c r="F412" s="11" t="s">
        <v>2078</v>
      </c>
      <c r="G412" s="44" t="s">
        <v>2079</v>
      </c>
      <c r="H412" s="24"/>
      <c r="I412" s="16" t="s">
        <v>84</v>
      </c>
      <c r="J412" s="16" t="s">
        <v>92</v>
      </c>
      <c r="K412" s="11" t="s">
        <v>2080</v>
      </c>
      <c r="L412" s="11" t="s">
        <v>2081</v>
      </c>
      <c r="M412" s="16" t="s">
        <v>367</v>
      </c>
      <c r="N412" s="43"/>
      <c r="O412" s="43"/>
      <c r="P412" s="24"/>
      <c r="Q412" s="24"/>
      <c r="R412" s="24"/>
      <c r="S412" s="11" t="s">
        <v>2082</v>
      </c>
      <c r="T412" s="24" t="s">
        <v>2083</v>
      </c>
      <c r="U412" s="11" t="s">
        <v>2074</v>
      </c>
      <c r="V412" s="11" t="s">
        <v>2084</v>
      </c>
      <c r="W412" s="11" t="s">
        <v>2085</v>
      </c>
      <c r="X412" s="16"/>
      <c r="Y412" s="9" t="s">
        <v>1867</v>
      </c>
      <c r="Z412" s="13" t="str">
        <f t="shared" si="1"/>
        <v>{"id":"M4-MyM-2c-A-1-BR","seed":{"parameters":[{"name":"Q1","label":null,"max":100,"min":999,"step":1},{"name":"Q2","label":null,"max":100,"min":999,"step":1}],"uniques":true},"scaffolding":[{"id":"step-0","stimulus":"&lt;p&gt;Uma equipe de cientistas acaba de coletar dois meteoritos que caíram no oceano. Um pesa {{T1}} dag e o outro {{T2}} dg. Quantos gramas pesa o mais leve entre os dois?&lt;/p&gt;","template":"&lt;p&gt;O meteorito de menor massa pesa {{response}} g.&lt;/p&gt;","seed":{"calculated":[{"name":"T1","function":"{{Q1}}/10","temp":true},{"name":"T2","function":"{{Q2}}*10","temp":true},{"name":"A1","label":"math.min({{Q1}}, {{Q2}})","function":"math.min({{Q1}}, {{Q2}})"}]},"algorithm":{"name":"calculateOperation","params":{"method":"equivLiteral","keyboard":"INTERMEDIATE"}}},{"id":"step-1","stimulus":"&lt;p&gt;Quanto pesa cada meteorito?&lt;/p&gt;","template":"&lt;p&gt;O primeiro pesa {{response}} dag e o segundo pesa {{response}} dg.&lt;/p&gt;","seed":{"calculated":[{"name":"T1","function":"{{Q1}}/10","temp":true},{"name":"T2","function":"{{Q2}}*10","temp":true},{"name":"A1","label":"{{T1}}","function":"{{T1}}"},{"name":"A2","label":"{{T2}}","function":"{{T2}}"}]},"algorithm":{"name":"calculateOperation","params":{"method":"equivLiteral","keyboard":"INTERMEDIATE"}}},{"id":"step-2","stimulus":"&lt;p&gt;O que pede o enunciado?&lt;/p&gt;","seed":{"calculated":[{"name":"2-A1","label":"&lt;p&gt;Indicar a massa em gramas do meteorito menos pesado.&lt;/p&gt;"},{"name":"2-A2","label":"&lt;p&gt;Indicar a massa em gramas do meteorito mais pesado.&lt;/p&gt;","incorrect":true},{"name":"2-A3","label":"&lt;p&gt;Indicar a massa total em gramas dos dois meteoritos.&lt;/p&gt;","incorrect":true}]},"algorithm":{"name":"trueFalse","template":"Multiple choice – standard"}},{"id":"step-3","stimulus":"&lt;p&gt;Para ordenar as diferentes medidas, elas devem estar expressas na mesma unidade. Em qual tabela estão as conversões de unidades corretas?&lt;/p&gt;","seed":{"calculated":[{"name":"2-A1","label":"&lt;div style=\"display:flex; justify-content:center;\"&gt;&lt;img src=\"https://blueberry-assets.oneclick.es/M4_MyM_2c_1.svg\" width=\"450\"&gt;&lt;/img&gt;&lt;/div&gt;"},{"name":"2-A2","label":"&lt;div style=\"display:flex; justify-content:center;\"&gt;&lt;img src=\"https://blueberry-assets.oneclick.es/M4_MyM_2c_2.svg\" width=\"450\"&gt;&lt;/img&gt;&lt;/div&gt;","incorrect":true},{"name":"2-A2","label":"&lt;div style=\"display:flex; justify-content:center;\"&gt;&lt;img src=\"https://blueberry-assets.oneclick.es/M4_MyM_2c_3.svg\" width=\"450\"&gt;&lt;/img&gt;&lt;/div&gt;","incorrect":true}]},"algorithm":{"name":"trueFalse","template":"Multiple choice – standard"}},{"id":"step-4","stimulus":"&lt;p&gt;Com a ajuda da tabela de conversões acima, calcule quantas gramas pesa cada meteorito.&lt;/p&gt;","template":"&lt;p style=\"text-align: center\"&gt;{{T1}} dag = {{T1}} dag × 10 = {{response}} g&lt;/p&gt;&lt;p style=\"text-align: center\"&gt;{{T2}} dg = {{T2}} dg : 10 = {{response}} g&lt;/p&gt;","seed":{"calculated":[{"name":"T1","function":"{{Q1}}/10","temp":true},{"name":"T2","function":"{{Q2}}*10","temp":true},{"name":"3-A1","label":"{{Q1}}","function":"{{Q1}}"},{"name":"3-A2","label":"{{Q2}}","function":"{{Q2}}"}]},"algorithm":{"name":"calculateOperation","params":{"method":"equivLiteral","keyboard":"INTERMEDIATE"}}},{"id":"step-5","stimulus":"&lt;p&gt;Selecione, portanto, qual meteorito é o mais leve.&lt;/p&gt;","seed":{"calculated":[{"name":"T3","function":"math.min({{Q1}}, {{Q2}})","temp":true},{"name":"T4","function":"math.max({{Q1}}, {{Q2}})","temp":true},{"name":"A1","label":"&lt;p&gt;O meteorito de {{T3}} g.&lt;/p&gt;"},{"name":"A2","label":"&lt;p&gt;O meteorito de {{T4}} g.&lt;/p&gt;","incorrect":true}]},"algorithm":{"name":"trueFalse","template":"Multiple choice – standard"}}]}</v>
      </c>
      <c r="AA412" s="11" t="s">
        <v>2086</v>
      </c>
      <c r="AB412" s="14" t="str">
        <f t="shared" si="2"/>
        <v>M4-MyM-2c-A-1</v>
      </c>
      <c r="AC412" s="14" t="str">
        <f t="shared" si="3"/>
        <v>M4-MyM-2c-A-1-BR</v>
      </c>
      <c r="AD412" s="7" t="s">
        <v>261</v>
      </c>
      <c r="AE412" s="7" t="s">
        <v>341</v>
      </c>
      <c r="AF412" s="16" t="s">
        <v>46</v>
      </c>
      <c r="AG412" s="16"/>
    </row>
    <row r="413" ht="75.0" customHeight="1">
      <c r="A413" s="9" t="s">
        <v>2065</v>
      </c>
      <c r="B413" s="12" t="s">
        <v>2066</v>
      </c>
      <c r="C413" s="9" t="s">
        <v>67</v>
      </c>
      <c r="D413" s="10" t="s">
        <v>35</v>
      </c>
      <c r="E413" s="9"/>
      <c r="F413" s="11" t="s">
        <v>2087</v>
      </c>
      <c r="G413" s="11" t="s">
        <v>1489</v>
      </c>
      <c r="H413" s="24"/>
      <c r="I413" s="16" t="s">
        <v>37</v>
      </c>
      <c r="J413" s="16" t="s">
        <v>591</v>
      </c>
      <c r="K413" s="24" t="s">
        <v>2088</v>
      </c>
      <c r="L413" s="11" t="s">
        <v>2089</v>
      </c>
      <c r="M413" s="16" t="s">
        <v>367</v>
      </c>
      <c r="N413" s="43"/>
      <c r="O413" s="43"/>
      <c r="P413" s="24"/>
      <c r="Q413" s="24"/>
      <c r="R413" s="24"/>
      <c r="S413" s="24" t="s">
        <v>2090</v>
      </c>
      <c r="T413" s="11" t="s">
        <v>2074</v>
      </c>
      <c r="U413" s="11" t="s">
        <v>2091</v>
      </c>
      <c r="V413" s="11" t="s">
        <v>2092</v>
      </c>
      <c r="W413" s="23"/>
      <c r="X413" s="16"/>
      <c r="Y413" s="9" t="s">
        <v>1867</v>
      </c>
      <c r="Z413" s="13" t="str">
        <f t="shared" si="1"/>
        <v>{"id":"M4-MyM-2c-A-2-BR","seed":{"parameters":[{"name":"Q1","label":null,"max":100,"min":1000,"step":50},{"name":"Q2","label":null,"max":100,"min":1000,"step":50},{"name":"N1","list":["lombo","mortadela","salame","queijo","rosbife"]},{"name":"N2","list":["lombo","mortadela","salame","queijo","rosbife"]}],"uniques":true},"scaffolding":[{"id":"step-0","stimulus":"&lt;p&gt;Victor comprou as seguintes quantidades de frios em uma padaria. Arraste as medidas para as lacunas correspondente para completar a seguinte comparação.&lt;/p&gt;","template":"&lt;p style=\"text-align: center\"&gt;{{response}} &lt; {{response}}&lt;/p&gt;","seed":{"calculated":[{"name":"T1","function":"math.min({{Q1}}, {{Q2}})","temp":true},{"name":"T2","function":"math.max({{Q1}}, {{Q2}})*10","temp":true},{"name":"A1","label":"{{T1}} g de {{N1}}","function":"math.min({{Q1}}, {{Q2}})"},{"name":"A2","label":"{{T2}} dg de {{N2}}","function":"math.max({{Q1}}, {{Q2}})*10"}]},"algorithm":{"name":"calculateOperation","template":"Cloze with drag &amp; drop","params":{"keyboard":"NUMERICAL"}}},{"id":"step-1","stimulus":"&lt;p&gt;O que pede o enunciado?&lt;/p&gt;","seed":{"calculated":[{"name":"2-A1","label":"&lt;p&gt;Ordenar as massas de frios da menor para a maior.&lt;/p&gt;"},{"name":"2-A2","label":"&lt;p&gt;Ordenar as massas de frios da maior para a menor.&lt;/p&gt;","incorrect":true}]},"algorithm":{"name":"trueFalse","template":"Multiple choice – standard"}},{"id":"step-2","stimulus":"&lt;p&gt;Para ordenar as diferentes medidas, elas devem estar expressas na mesma unidade. Em qual tabela estão as conversões de unidade corretas?&lt;/p&gt;","seed":{"calculated":[{"name":"2-A1","label":"&lt;p&gt;&lt;img src='https://blueberry-assets.oneclick.es/M4_MyM_2c_1.svg' width=\"450\"&gt;&lt;/p&gt;"},{"name":"2-A2","label":"&lt;div style=\"display:flex; justify-content:center;\"&gt;&lt;img src=\"https://blueberry-assets.oneclick.es/M4_MyM_2c_2.svg\" width=\"450\"&gt;&lt;/img&gt;&lt;/div&gt;","incorrect":true},{"name":"2-A3","label":"&lt;p&gt;&lt;img src='https://blueberry-assets.oneclick.es/M4_MyM_2c_3.svg' width=\"450\"&gt;&lt;/p&gt;","incorrect":true}]},"algorithm":{"name":"trueFalse","template":"Multiple choice – standard"}},{"id":"step-3","stimulus":"&lt;p&gt;Com a ajuda da tabela de conversão acima, converta decigramas para gramas.&lt;/p&gt;","template":"&lt;p style=\"text-align: center\"&gt;{{T2}} dg = {{T2}} : 10 = {{response}} g&lt;/p&gt;","seed":{"calculated":[{"name":"T2","function":"math.max({{Q1}}, {{Q2}})*10","temp":true},{"name":"3-A1","label":"math.max({{Q1}}, {{Q2}})","function":"math.max({{Q1}}, {{Q2}})"}]},"algorithm":{"name":"calculateOperation","params":{"method":"equivLiteral","keyboard":"NUMERICAL"}}},{"id":"step-4","stimulus":"&lt;p&gt;Agora, arraste as medidas em gramas dos frios até o espaço correspondente para completar a comparação.&lt;/p&gt;","template":"&lt;p style=\"text-align: center\"&gt;{{response}} &lt; {{response}}&lt;/p&gt;","seed":{"calculated":[{"name":"T1","function":"math.min({{Q1}}, {{Q2}})","temp":true},{"name":"T2","function":"math.max({{Q1}}, {{Q2}})*10","temp":true},{"name":"A1","label":"{{T1}} g de {{N1}}","function":"math.min({{Q1}}, {{Q2}})"},{"name":"A2","label":"{{T2}} dg de {{N2}}","function":"math.max({{Q1}}, {{Q2}})*10"}]},"algorithm":{"name":"calculateOperation","template":"Cloze with drag &amp; drop","params":{"keyboard":"NUMERICAL"}}}]}</v>
      </c>
      <c r="AA413" s="11" t="s">
        <v>2093</v>
      </c>
      <c r="AB413" s="14" t="str">
        <f t="shared" si="2"/>
        <v>M4-MyM-2c-A-2</v>
      </c>
      <c r="AC413" s="14" t="str">
        <f t="shared" si="3"/>
        <v>M4-MyM-2c-A-2-BR</v>
      </c>
      <c r="AD413" s="7" t="s">
        <v>261</v>
      </c>
      <c r="AE413" s="7" t="s">
        <v>341</v>
      </c>
      <c r="AF413" s="16" t="s">
        <v>46</v>
      </c>
      <c r="AG413" s="16"/>
    </row>
    <row r="414" ht="75.0" customHeight="1">
      <c r="A414" s="9" t="s">
        <v>2065</v>
      </c>
      <c r="B414" s="12" t="s">
        <v>2066</v>
      </c>
      <c r="C414" s="9" t="s">
        <v>67</v>
      </c>
      <c r="D414" s="7" t="s">
        <v>35</v>
      </c>
      <c r="E414" s="9"/>
      <c r="F414" s="11" t="s">
        <v>2094</v>
      </c>
      <c r="G414" s="24"/>
      <c r="H414" s="24"/>
      <c r="I414" s="16" t="s">
        <v>37</v>
      </c>
      <c r="J414" s="16" t="s">
        <v>1361</v>
      </c>
      <c r="K414" s="24" t="s">
        <v>2095</v>
      </c>
      <c r="L414" s="24" t="s">
        <v>2096</v>
      </c>
      <c r="M414" s="16" t="s">
        <v>367</v>
      </c>
      <c r="N414" s="43"/>
      <c r="O414" s="43"/>
      <c r="P414" s="24"/>
      <c r="Q414" s="24"/>
      <c r="R414" s="24"/>
      <c r="S414" s="11" t="s">
        <v>2097</v>
      </c>
      <c r="T414" s="11" t="s">
        <v>2074</v>
      </c>
      <c r="U414" s="11" t="s">
        <v>2098</v>
      </c>
      <c r="V414" s="11" t="s">
        <v>2099</v>
      </c>
      <c r="W414" s="23"/>
      <c r="X414" s="16"/>
      <c r="Y414" s="9" t="s">
        <v>1867</v>
      </c>
      <c r="Z414" s="13" t="str">
        <f t="shared" si="1"/>
        <v>{"id":"M4-MyM-2c-A-3-BR","seed":{"parameters":[{"name":"Q1","label":null,"max":38,"min":50,"step":1},{"name":"Q2","label":null,"max":38,"min":50,"step":1},{"name":"Q3","label":null,"max":38,"min":50,"step":1}],"uniques":true},"scaffolding":[{"id":"step-0","stimulus":"&lt;p&gt;Um médico pesou três irmãos durante uma consulta médica. Arraste e ordene as medidas dos pesos do maior para o menor. Coloque-os de cima para baixo.&lt;/p&gt;","seed":{"calculated":[{"name":"T1","function":"{{Q2}}*10","temp":true},{"name":"T2","function":"{{Q3}}*100","temp":true},{"name":"A1","label":"Maria: {{Q1}} kg","function":"{{Q1}}"},{"name":"A2","label":"Manoela: {{T1}} hg","function":"{{Q2}}"},{"name":"A3","label":"Andressa: {{T2}} dag","function":"{{Q3}}"}]},"algorithm":{"name":"orderNumbers","params":{"order":"desc"}}},{"id":"step-1","stimulus":"&lt;p&gt;O que pede o enunciado?&lt;/p&gt;","seed":{"calculated":[{"name":"2-A1","label":"&lt;p&gt;Ordenar as massas dos três irmãos da maior para a menor.&lt;/p&gt;"},{"name":"2-A2","label":"&lt;p&gt;Ordenar as massas dos três irmãos da menor para a maior.&lt;/p&gt;","incorrect":true}]},"algorithm":{"name":"trueFalse","template":"Multiple choice – standard"}},{"id":"step-2","stimulus":"&lt;p&gt;Para ordenar as diferentes medidas, elas devem ser expressas na mesma unidade. Em qual tabela estão as conversões de unidade corretas?&lt;/p&gt;","seed":{"calculated":[{"name":"2-A1","label":"&lt;p&gt;&lt;img src='https://blueberry-assets.oneclick.es/M4_MyM_2c_1.svg' width=\"450\"&gt;&lt;/p&gt;"},{"name":"2-A2","label":"&lt;div style=\"display:flex; justify-content:center;\"&gt;&lt;img src=\"https://blueberry-assets.oneclick.es/M4_MyM_2c_2.svg\" width=\"450\"&gt;&lt;/img&gt;&lt;/div&gt;","incorrect":true},{"name":"2-A3","label":"&lt;p&gt;&lt;img src='https://blueberry-assets.oneclick.es/M4_MyM_2c_3.svg' width=\"450\"&gt;&lt;/p&gt;","incorrect":true}]},"algorithm":{"name":"trueFalse","template":"Multiple choice – standard"}},{"id":"step-3","stimulus":"&lt;p&gt;Com a ajuda da tabela de conversão acima, converta todas as massas para quilogramas.&lt;/p&gt;","template":"&lt;p style=\"text-align: center\"&gt;{{Q1}} kg&lt;/p&gt;&lt;p style=\"text-align: center\"&gt;{{T1}} hg = {{T1}} : 10 = {{response}} kg&lt;/p&gt;&lt;p style=\"text-align: center\"&gt;{{T2}} dag = {{T2}} : 100 = {{response}} kg&lt;/p&gt;","seed":{"calculated":[{"name":"T1","function":"{{Q2}}*10","temp":true},{"name":"T2","function":"{{Q3}}*100","temp":true},{"name":"3-A1","label":"{{Q2}}","function":"{{Q2}}"},{"name":"3-A2","label":"{{Q3}}","function":"{{Q3}}"}]},"algorithm":{"name":"calculateOperation","params":{"method":"equivLiteral","keyboard":"NUMERICAL"}}},{"id":"step-4","stimulus":"&lt;p&gt;Com os resultados anteriores, arraste e ordene as medidas de massa dos irmãos da maior para a menor. Coloque-as de cima para baixo.&lt;/p&gt;","seed":{"calculated":[{"name":"T1","function":"{{Q2}}*10","temp":true},{"name":"T2","function":"{{Q3}}*100","temp":true},{"name":"A1","label":"Maria: {{Q1}} kg","function":"{{Q1}}"},{"name":"A2","label":"Manoela: {{T1}} hg = {{Q2}} kg","function":"{{Q2}}"},{"name":"A3","label":"Andressa: {{T2}} dag = {{Q3}} kg","function":"{{Q3}}"}]},"algorithm":{"name":"orderNumbers","params":{"order":"desc"}}}]}</v>
      </c>
      <c r="AA414" s="11" t="s">
        <v>2100</v>
      </c>
      <c r="AB414" s="14" t="str">
        <f t="shared" si="2"/>
        <v>M4-MyM-2c-A-3</v>
      </c>
      <c r="AC414" s="14" t="str">
        <f t="shared" si="3"/>
        <v>M4-MyM-2c-A-3-BR</v>
      </c>
      <c r="AD414" s="7" t="s">
        <v>261</v>
      </c>
      <c r="AE414" s="7" t="s">
        <v>341</v>
      </c>
      <c r="AF414" s="16" t="s">
        <v>46</v>
      </c>
      <c r="AG414" s="16"/>
    </row>
    <row r="415" ht="75.0" customHeight="1">
      <c r="A415" s="9" t="s">
        <v>2101</v>
      </c>
      <c r="B415" s="12" t="s">
        <v>2102</v>
      </c>
      <c r="C415" s="9" t="s">
        <v>34</v>
      </c>
      <c r="D415" s="10" t="s">
        <v>35</v>
      </c>
      <c r="E415" s="9"/>
      <c r="F415" s="11" t="s">
        <v>2103</v>
      </c>
      <c r="G415" s="12"/>
      <c r="H415" s="12"/>
      <c r="I415" s="9" t="s">
        <v>84</v>
      </c>
      <c r="J415" s="9" t="s">
        <v>853</v>
      </c>
      <c r="K415" s="12" t="s">
        <v>2104</v>
      </c>
      <c r="L415" s="12"/>
      <c r="M415" s="9" t="s">
        <v>41</v>
      </c>
      <c r="N415" s="24" t="s">
        <v>2105</v>
      </c>
      <c r="O415" s="11" t="s">
        <v>2106</v>
      </c>
      <c r="P415" s="23"/>
      <c r="Q415" s="16"/>
      <c r="R415" s="23"/>
      <c r="S415" s="23"/>
      <c r="T415" s="23"/>
      <c r="U415" s="23"/>
      <c r="V415" s="23"/>
      <c r="W415" s="23"/>
      <c r="X415" s="16"/>
      <c r="Y415" s="9" t="s">
        <v>1867</v>
      </c>
      <c r="Z415" s="13" t="str">
        <f t="shared" si="1"/>
        <v>{"id":"M4-MyM-3a-I-1-BR","stimulus":"&lt;p&gt;Selecione as afirmações corretas.&lt;/p&gt;","hint":"&lt;p&gt;1 kl = 1 000 l e 1 l = 1 000 ml&lt;/p&gt;","feedback":"&lt;p&gt;1 kl equivale a 1 000 l e 1 l equivale a 1 000 ml.&lt;/p&gt;","seed":{"parameters":[{"name":"Q1","label":null,"min":10,"max":30,"step":5},{"name":"Q2","label":null,"list":["l","dal","hl","kl","ml"]},{"name":"Q3","label":null,"min":5,"max":30,"step":5},{"name":"Q4","label":null,"list":["l","dal","hl","kl","ml"]},{"name":"Q5","label":null,"min":100,"max":200,"step":5},{"name":"Q6","label":null,"list":["ml","dl","cl","kl"]},{"name":"Q7","label":null,"min":5,"max":20,"step":1},{"name":"Q8","label":null,"list":["ml","dl","cl","kl"]}],"calculated":[{"name":"A1","label":"Uma garrafa de água mineral tem uma capacidade de 50 cl.","function":""},{"name":"A2","label":"Um copo tem capacidade de 25 cl.","function":""},{"name":"A3","label":"Uma banheira tem uma capacidade de 150 l.","function":""},{"name":"A4","label":"Um galão água mineral tem capacidade de 20 l.","function":""},{"name":"A5","label":"Uma garrafa de água mineral tem capacidade de {{Q1}} {{Q2}}.","function":"","incorrect":true,"feedback":"&lt;p&gt;A capacidade de uma garrafa de água mineral é geralmente entre 0.75 l e 2 l.&lt;/p&gt;"},{"name":"A6","label":"Um copo tem capacidade de {{Q3}} {{Q4}}.","function":"","incorrect":true,"feedback":"&lt;p&gt;A capacidade de um copo é geralmente cerca de 250 ml.&lt;/p&gt;"},{"name":"A7","label":"Uma banheira tem uma capacidade de {{Q5}} {{Q6}}.","function":"","incorrect":true,"feedback":"&lt;p&gt;A capacidade de uma banheira geralmente é maior que 100 l.&lt;/p&gt;"},{"name":"A8","label":"Um galão de água mineral tem capacidade de {{Q7}} {{Q8}}.","function":"","incorrect":true,"feedback":"&lt;p&gt;A capacidade de um galão de água mineral é geralmente entre 5 l e 20 l.&lt;/p&gt;"}],"uniques":true},"algorithm":{"name":"trueFalse","template":"Multiple choice – multiple response","params":{"countCorrect":2,"countIncorrect":1,"showCheckIcon":true}}}</v>
      </c>
      <c r="AA415" s="11" t="s">
        <v>2107</v>
      </c>
      <c r="AB415" s="14" t="str">
        <f t="shared" si="2"/>
        <v>M4-MyM-3a-I-1</v>
      </c>
      <c r="AC415" s="14" t="str">
        <f t="shared" si="3"/>
        <v>M4-MyM-3a-I-1-BR</v>
      </c>
      <c r="AD415" s="7" t="s">
        <v>261</v>
      </c>
      <c r="AE415" s="16"/>
      <c r="AF415" s="16" t="s">
        <v>46</v>
      </c>
      <c r="AG415" s="7"/>
    </row>
    <row r="416" ht="75.0" customHeight="1">
      <c r="A416" s="9" t="s">
        <v>2101</v>
      </c>
      <c r="B416" s="12" t="s">
        <v>2102</v>
      </c>
      <c r="C416" s="9" t="s">
        <v>48</v>
      </c>
      <c r="D416" s="10" t="s">
        <v>35</v>
      </c>
      <c r="E416" s="9"/>
      <c r="F416" s="11" t="s">
        <v>2108</v>
      </c>
      <c r="G416" s="8" t="s">
        <v>2109</v>
      </c>
      <c r="H416" s="12"/>
      <c r="I416" s="9" t="s">
        <v>84</v>
      </c>
      <c r="J416" s="9" t="s">
        <v>591</v>
      </c>
      <c r="K416" s="12" t="s">
        <v>2110</v>
      </c>
      <c r="L416" s="12" t="s">
        <v>2111</v>
      </c>
      <c r="M416" s="9" t="s">
        <v>41</v>
      </c>
      <c r="N416" s="12" t="s">
        <v>2105</v>
      </c>
      <c r="O416" s="11" t="s">
        <v>2112</v>
      </c>
      <c r="P416" s="23"/>
      <c r="Q416" s="16"/>
      <c r="R416" s="23"/>
      <c r="S416" s="23"/>
      <c r="T416" s="23"/>
      <c r="U416" s="23"/>
      <c r="V416" s="23"/>
      <c r="W416" s="23"/>
      <c r="X416" s="16"/>
      <c r="Y416" s="9" t="s">
        <v>1867</v>
      </c>
      <c r="Z416" s="13" t="str">
        <f t="shared" si="1"/>
        <v>{"id":"M4-MyM-3a-E-1-BR","stimulus":"&lt;p&gt;Complete estas frases com a unidade de capacidade adequada. Escreva as unidades na forma abreviada.&lt;/p&gt;","template":"&lt;p&gt;Um balde tem uma capacidade de {{Q1}} {{response}}.&lt;/p&gt;&lt;p&gt;Ana encheu com suco um copo com capacidade de {{Q2}} {{response}}.&lt;/p&gt;&lt;p&gt;Uma gota de água pode ter {{Q3}} {{response}}.&lt;/p&gt;&lt;p&gt;Uma piscina grande tem uma capacidade de {{Q4}} {{response}}.&lt;/p&gt;","hint":"&lt;p&gt;1 kl = 1 000 l e 1 l = 1 000 ml&lt;/p&gt;","feedback":"&lt;p&gt;1 kl equivale a 1 000 l e 1 l equivale a 1 000 ml.&lt;/p&gt;","seed":{"parameters":[{"name":"Q1","label":null,"min":10,"max":16,"step":1},{"name":"Q2","label":null,"min":20,"max":30,"step":1},{"name":"Q3","list":["1","2"]},{"name":"Q4","label":null,"min":20,"max":30,"step":1}],"calculated":[{"name":"A1","label":"l","feedback":"&lt;p&gt;Um balde geralmente tem uma capacidade entre 10 l e 16 l.&lt;/p&gt;"},{"name":"A2","label":"cl","feedback":"&lt;p&gt;Um copo tem uma capacidade aproximada de 20 cl a 30 cl.&lt;/p&gt;"},{"name":"A3","label":"ml","feedback":"&lt;p&gt;Uma gota de água tem aproximadamente 1 ml o 2 ml.&lt;/p&gt;"},{"name":"A4","label":"kl","feedback":"&lt;p&gt;A capacidade de uma piscina grande é de cerca de 25 kl.&lt;/p&gt;"}],"uniques":true},"algorithm":{"name":"calculateOperation","template":"Cloze with drag &amp; drop","params":{"keyboard":"NUMERICAL"}}}</v>
      </c>
      <c r="AA416" s="11" t="s">
        <v>2113</v>
      </c>
      <c r="AB416" s="14" t="str">
        <f t="shared" si="2"/>
        <v>M4-MyM-3a-E-1</v>
      </c>
      <c r="AC416" s="14" t="str">
        <f t="shared" si="3"/>
        <v>M4-MyM-3a-E-1-BR</v>
      </c>
      <c r="AD416" s="7" t="s">
        <v>261</v>
      </c>
      <c r="AE416" s="16"/>
      <c r="AF416" s="16" t="s">
        <v>46</v>
      </c>
      <c r="AG416" s="7"/>
    </row>
    <row r="417" ht="75.0" customHeight="1">
      <c r="A417" s="9" t="s">
        <v>2101</v>
      </c>
      <c r="B417" s="12" t="s">
        <v>2102</v>
      </c>
      <c r="C417" s="9" t="s">
        <v>48</v>
      </c>
      <c r="D417" s="10" t="s">
        <v>35</v>
      </c>
      <c r="E417" s="9"/>
      <c r="F417" s="11" t="s">
        <v>2108</v>
      </c>
      <c r="G417" s="8" t="s">
        <v>2114</v>
      </c>
      <c r="H417" s="12"/>
      <c r="I417" s="9" t="s">
        <v>84</v>
      </c>
      <c r="J417" s="9" t="s">
        <v>591</v>
      </c>
      <c r="K417" s="12" t="s">
        <v>2110</v>
      </c>
      <c r="L417" s="12" t="s">
        <v>2115</v>
      </c>
      <c r="M417" s="9" t="s">
        <v>41</v>
      </c>
      <c r="N417" s="12" t="s">
        <v>2105</v>
      </c>
      <c r="O417" s="11" t="s">
        <v>2116</v>
      </c>
      <c r="P417" s="23"/>
      <c r="Q417" s="16"/>
      <c r="R417" s="23"/>
      <c r="S417" s="23"/>
      <c r="T417" s="23"/>
      <c r="U417" s="23"/>
      <c r="V417" s="23"/>
      <c r="W417" s="23"/>
      <c r="X417" s="16"/>
      <c r="Y417" s="9" t="s">
        <v>1867</v>
      </c>
      <c r="Z417" s="13" t="str">
        <f t="shared" si="1"/>
        <v>{"id":"M4-MyM-3a-E-2-BR","stimulus":"&lt;p&gt;Complete estas frases com a unidade de capacidade adequada. Escreva as unidades na forma abreviada.&lt;/p&gt;","template":"&lt;p&gt;Uma piscina grande tem uma capacidade de {{Q4}} {{response}}.&lt;/p&gt;&lt;p&gt;Ana encheu com suco um copo com capacidade de {{Q2}} {{response}}.&lt;/p&gt;&lt;p&gt;Uma gota de água pode ter {{Q3}} {{response}}.&lt;/p&gt;&lt;p&gt;Um balde tem uma capacidade de {{Q1}} {{response}}.&lt;/p&gt;","hint":"&lt;p&gt;1 kl = 1 000 l e 1 l = 1 000 ml&lt;/p&gt;","feedback":"&lt;p&gt;1 kl equivale a 1 000 l e 1 l equivale a 1 000 ml.&lt;/p&gt;","seed":{"parameters":[{"name":"Q1","label":null,"min":10,"max":16,"step":1},{"name":"Q2","label":null,"min":20,"max":30,"step":1},{"name":"Q3","list":["1","2"]},{"name":"Q4","label":null,"min":20,"max":30,"step":1}],"calculated":[{"name":"A1","label":"kl","feedback":"&lt;p&gt;A capacidade de uma piscina grande é de cerca de 25 kl.&lt;/p&gt;"},{"name":"A2","label":"cl","feedback":"&lt;p&gt;Um copo tem uma capacidade aproximada de 20 cl a 30 cl.&lt;/p&gt;"},{"name":"A3","label":"ml","feedback":"&lt;p&gt;Uma gota de água tem aproximadamente 1 ml ou 2 ml.&lt;/p&gt;"},{"name":"A4","label":"l","feedback":"&lt;p&gt;Um balde geralmente tem uma capacidade entre 10 l e 16 l.&lt;/p&gt;"}],"uniques":true},"algorithm":{"name":"calculateOperation","template":"Cloze with drag &amp; drop","params":{"keyboard":"NUMERICAL"}}}</v>
      </c>
      <c r="AA417" s="11" t="s">
        <v>2117</v>
      </c>
      <c r="AB417" s="14" t="str">
        <f t="shared" si="2"/>
        <v>M4-MyM-3a-E-2</v>
      </c>
      <c r="AC417" s="14" t="str">
        <f t="shared" si="3"/>
        <v>M4-MyM-3a-E-2-BR</v>
      </c>
      <c r="AD417" s="7" t="s">
        <v>261</v>
      </c>
      <c r="AE417" s="16"/>
      <c r="AF417" s="16" t="s">
        <v>46</v>
      </c>
      <c r="AG417" s="7"/>
    </row>
    <row r="418" ht="75.0" customHeight="1">
      <c r="A418" s="9" t="s">
        <v>2101</v>
      </c>
      <c r="B418" s="12" t="s">
        <v>2102</v>
      </c>
      <c r="C418" s="9" t="s">
        <v>48</v>
      </c>
      <c r="D418" s="10" t="s">
        <v>35</v>
      </c>
      <c r="E418" s="9"/>
      <c r="F418" s="11" t="s">
        <v>2108</v>
      </c>
      <c r="G418" s="8" t="s">
        <v>2118</v>
      </c>
      <c r="H418" s="12"/>
      <c r="I418" s="9" t="s">
        <v>84</v>
      </c>
      <c r="J418" s="9" t="s">
        <v>591</v>
      </c>
      <c r="K418" s="12" t="s">
        <v>2110</v>
      </c>
      <c r="L418" s="12" t="s">
        <v>2119</v>
      </c>
      <c r="M418" s="9" t="s">
        <v>41</v>
      </c>
      <c r="N418" s="12" t="s">
        <v>2105</v>
      </c>
      <c r="O418" s="11" t="s">
        <v>2120</v>
      </c>
      <c r="P418" s="23"/>
      <c r="Q418" s="16"/>
      <c r="R418" s="23"/>
      <c r="S418" s="23"/>
      <c r="T418" s="23"/>
      <c r="U418" s="23"/>
      <c r="V418" s="23"/>
      <c r="W418" s="23"/>
      <c r="X418" s="16"/>
      <c r="Y418" s="9" t="s">
        <v>1867</v>
      </c>
      <c r="Z418" s="13" t="str">
        <f t="shared" si="1"/>
        <v>{"id":"M4-MyM-3a-E-3-BR","stimulus":"&lt;p&gt;Complete estas frases com a unidade de capacidade adequada. Escreva as unidades na forma abreviada.&lt;/p&gt;","template":"&lt;p&gt;Uma gota de água pode ter {{Q3}} {{response}}.&lt;/p&gt;&lt;p&gt;Um balde tem uma capacidade de {{Q1}} {{response}}.&lt;/p&gt;&lt;p&gt;Uma piscina grande tem uma capacidade de {{Q4}} {{response}}.&lt;/p&gt;&lt;p&gt;Ana encheu com suco um copo com capacidade de {{Q2}} {{response}}.&lt;/p&gt;","hint":"&lt;p&gt;1 kl = 1 000 l e 1 l = 1 000 ml&lt;/p&gt;","feedback":"&lt;p&gt;1 kl equivale a 1 000 l e 1 l equivale a 1 000 ml.&lt;/p&gt;","seed":{"parameters":[{"name":"Q1","label":null,"min":10,"max":16,"step":1},{"name":"Q2","label":null,"min":20,"max":30,"step":1},{"name":"Q3","list":["1","2"]},{"name":"Q4","label":null,"min":20,"max":30,"step":1}],"calculated":[{"name":"A1","label":"ml","feedback":"&lt;p&gt;Uma gota de água tem aproximadamente 1 ml ou 2 ml.&lt;/p&gt;"},{"name":"A2","label":"l","feedback":"&lt;p&gt;Um balde geralmente tem uma capacidade entre 10 l e 16 l.&lt;/p&gt;"},{"name":"A3","label":"kl","feedback":"&lt;p&gt;A capacidade de uma piscina grande é de cerca de 25 kl.&lt;/p&gt;"},{"name":"A4","label":"cl","feedback":"&lt;p&gt;Um copo tem uma capacidade aproximada de 20 cl a 30 cl.&lt;/p&gt;"}],"uniques":true},"algorithm":{"name":"calculateOperation","template":"Cloze with drag &amp; drop","params":{"keyboard":"NUMERICAL"}}}</v>
      </c>
      <c r="AA418" s="11" t="s">
        <v>2121</v>
      </c>
      <c r="AB418" s="14" t="str">
        <f t="shared" si="2"/>
        <v>M4-MyM-3a-E-3</v>
      </c>
      <c r="AC418" s="14" t="str">
        <f t="shared" si="3"/>
        <v>M4-MyM-3a-E-3-BR</v>
      </c>
      <c r="AD418" s="7" t="s">
        <v>261</v>
      </c>
      <c r="AE418" s="16"/>
      <c r="AF418" s="16" t="s">
        <v>46</v>
      </c>
      <c r="AG418" s="7"/>
    </row>
    <row r="419" ht="75.0" customHeight="1">
      <c r="A419" s="9" t="s">
        <v>2122</v>
      </c>
      <c r="B419" s="12" t="s">
        <v>2123</v>
      </c>
      <c r="C419" s="9" t="s">
        <v>34</v>
      </c>
      <c r="D419" s="10" t="s">
        <v>35</v>
      </c>
      <c r="E419" s="9"/>
      <c r="F419" s="12" t="s">
        <v>2124</v>
      </c>
      <c r="G419" s="12"/>
      <c r="H419" s="12"/>
      <c r="I419" s="9" t="s">
        <v>84</v>
      </c>
      <c r="J419" s="9" t="s">
        <v>391</v>
      </c>
      <c r="K419" s="12" t="s">
        <v>2125</v>
      </c>
      <c r="L419" s="12" t="s">
        <v>2126</v>
      </c>
      <c r="M419" s="9" t="s">
        <v>41</v>
      </c>
      <c r="N419" s="12" t="s">
        <v>2127</v>
      </c>
      <c r="O419" s="12" t="s">
        <v>2128</v>
      </c>
      <c r="P419" s="23"/>
      <c r="Q419" s="16"/>
      <c r="R419" s="23"/>
      <c r="S419" s="23"/>
      <c r="T419" s="23"/>
      <c r="U419" s="23"/>
      <c r="V419" s="23"/>
      <c r="W419" s="23"/>
      <c r="X419" s="16"/>
      <c r="Y419" s="9" t="s">
        <v>1867</v>
      </c>
      <c r="Z419" s="13" t="str">
        <f t="shared" si="1"/>
        <v>{"id":"M4-MyM-3b-I-1-BR","stimulus":"&lt;p&gt;Selecione a equivalência correta.&lt;/p&gt;","hint":"&lt;p&gt;A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width=\"450\"&gt;&lt;/img&gt;&lt;/div&gt;&lt;p&gt;Para calcular essa equivalência, multiplique a quantidade de litros por 100:&lt;/p&gt;&lt;p&gt;{{Q1}} l = {{Q1}} × 100 = {{A1}} cl&lt;/p&gt;","seed":{"parameters":[{"name":"Q1","label":null,"min":10,"max":200,"step":1}],"calculated":[{"name":"T1","function":"{{Q1}}*100","temp":true},{"name":"T2","function":"{{Q1}}*1000","temp":true},{"name":"T3","function":"{{Q1}}*10","temp":true},{"name":"T4","function":"{{Q1}}/10","temp":true},{"name":"T5","function":"{{Q1}}/100","temp":true},{"name":"A1","label":"{{Q1}} l = {{T1}} cl","function":"{{Q1}}*100"},{"name":"A2","label":"{{Q1}} l = {{T2}} cl","incorrect":true},{"name":"A3","label":"{{Q1}} l = {{T3}} cl","incorrect":true},{"name":"A4","label":"{{Q1}} l = {{T4}} cl","incorrect":true},{"name":"A5","label":"{{Q1}} l = {{T5}} cl","incorrect":true}],"uniques":true},"algorithm":{"name":"trueFalse","template":"Multiple choice – standard","params":{"countCorrect":1,"countIncorrect":2,"showCheckIcon":false,
            "columns": 3
        }
    }
}</v>
      </c>
      <c r="AA419" s="11" t="s">
        <v>2129</v>
      </c>
      <c r="AB419" s="14" t="str">
        <f t="shared" si="2"/>
        <v>M4-MyM-3b-I-1</v>
      </c>
      <c r="AC419" s="14" t="str">
        <f t="shared" si="3"/>
        <v>M4-MyM-3b-I-1-BR</v>
      </c>
      <c r="AD419" s="7" t="s">
        <v>261</v>
      </c>
      <c r="AE419" s="16"/>
      <c r="AF419" s="16" t="s">
        <v>46</v>
      </c>
      <c r="AG419" s="7"/>
    </row>
    <row r="420" ht="75.0" customHeight="1">
      <c r="A420" s="9" t="s">
        <v>2122</v>
      </c>
      <c r="B420" s="12" t="s">
        <v>2123</v>
      </c>
      <c r="C420" s="9" t="s">
        <v>34</v>
      </c>
      <c r="D420" s="10" t="s">
        <v>35</v>
      </c>
      <c r="E420" s="9"/>
      <c r="F420" s="11" t="s">
        <v>2130</v>
      </c>
      <c r="G420" s="12"/>
      <c r="H420" s="12"/>
      <c r="I420" s="9" t="s">
        <v>84</v>
      </c>
      <c r="J420" s="9" t="s">
        <v>391</v>
      </c>
      <c r="K420" s="12" t="s">
        <v>2125</v>
      </c>
      <c r="L420" s="12" t="s">
        <v>2131</v>
      </c>
      <c r="M420" s="9" t="s">
        <v>41</v>
      </c>
      <c r="N420" s="12" t="s">
        <v>2127</v>
      </c>
      <c r="O420" s="12" t="s">
        <v>2132</v>
      </c>
      <c r="P420" s="23"/>
      <c r="Q420" s="16"/>
      <c r="R420" s="23"/>
      <c r="S420" s="23"/>
      <c r="T420" s="23"/>
      <c r="U420" s="23"/>
      <c r="V420" s="23"/>
      <c r="W420" s="23"/>
      <c r="X420" s="16"/>
      <c r="Y420" s="9" t="s">
        <v>1867</v>
      </c>
      <c r="Z420" s="13" t="str">
        <f t="shared" si="1"/>
        <v>{"id":"M4-MyM-3b-I-2-BR","stimulus":"&lt;p&gt;Selecione a equivalência correta.&lt;/p&gt;","hint":"&lt;p&gt;A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width=\"450\"&gt;&lt;/img&gt;&lt;/div&gt;&lt;p&gt;Para calcular essa equivalência basta dividir a quantidade de mililitros por 100:&lt;/p&gt;&lt;p&gt;{{Q1}} ml = {{Q1}} : 100 = {{A1}} dl&lt;/p&gt;","seed":{"parameters":[{"name":"Q1","label":null,"min":10,"max":200,"step":1}],"calculated":[{"name":"T1","function":"{{Q1}}/100","temp":true},{"name":"T2","function":"{{Q1}}/1000","temp":true},{"name":"T3","function":"{{Q1}}/10","temp":true},{"name":"T4","function":"{{Q1}}*100","temp":true},{"name":"T5","function":"{{Q1}}*10","temp":true},{"name":"A1","label":"{{Q1}} ml = {{T1}} dl","function":"{{Q1}}/100"},{"name":"A2","label":"{{Q1}} ml = {{T2}} dl","incorrect":true},{"name":"A3","label":"{{Q1}} ml = {{T3}} dl","incorrect":true},{"name":"A4","label":"{{Q1}} ml = {{T4}} dl","incorrect":true},{"name":"A5","label":"{{Q1}} ml = {{T5}} dl","incorrect":true}],"uniques":true},"algorithm":{"name":"trueFalse","template":"Multiple choice – standard","params":{"countCorrect":1,"countIncorrect":2,"showCheckIcon":false,
            "columns": 3
        }
    }
}</v>
      </c>
      <c r="AA420" s="11" t="s">
        <v>2133</v>
      </c>
      <c r="AB420" s="14" t="str">
        <f t="shared" si="2"/>
        <v>M4-MyM-3b-I-2</v>
      </c>
      <c r="AC420" s="14" t="str">
        <f t="shared" si="3"/>
        <v>M4-MyM-3b-I-2-BR</v>
      </c>
      <c r="AD420" s="7" t="s">
        <v>261</v>
      </c>
      <c r="AE420" s="16"/>
      <c r="AF420" s="16" t="s">
        <v>46</v>
      </c>
      <c r="AG420" s="7"/>
    </row>
    <row r="421" ht="75.0" customHeight="1">
      <c r="A421" s="9" t="s">
        <v>2122</v>
      </c>
      <c r="B421" s="12" t="s">
        <v>2123</v>
      </c>
      <c r="C421" s="9" t="s">
        <v>34</v>
      </c>
      <c r="D421" s="10" t="s">
        <v>35</v>
      </c>
      <c r="E421" s="9"/>
      <c r="F421" s="12" t="s">
        <v>2134</v>
      </c>
      <c r="G421" s="12"/>
      <c r="H421" s="12"/>
      <c r="I421" s="9" t="s">
        <v>84</v>
      </c>
      <c r="J421" s="9" t="s">
        <v>391</v>
      </c>
      <c r="K421" s="12" t="s">
        <v>2125</v>
      </c>
      <c r="L421" s="12" t="s">
        <v>2135</v>
      </c>
      <c r="M421" s="9" t="s">
        <v>41</v>
      </c>
      <c r="N421" s="12" t="s">
        <v>2127</v>
      </c>
      <c r="O421" s="12" t="s">
        <v>2136</v>
      </c>
      <c r="P421" s="23"/>
      <c r="Q421" s="16"/>
      <c r="R421" s="23"/>
      <c r="S421" s="23"/>
      <c r="T421" s="23"/>
      <c r="U421" s="23"/>
      <c r="V421" s="23"/>
      <c r="W421" s="23"/>
      <c r="X421" s="16"/>
      <c r="Y421" s="9" t="s">
        <v>1867</v>
      </c>
      <c r="Z421" s="13" t="str">
        <f t="shared" si="1"/>
        <v>{"id":"M4-MyM-3b-I-3-BR","stimulus":"&lt;p&gt;Selecione a equivalência correta.&lt;/p&gt;","hint":"&lt;p&gt;A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width=\"450\"&gt;&lt;/img&gt;&lt;/div&gt;&lt;p&gt;Para calcular essa equivalência basta multiplicar a quantidade de centilitros por 10:&lt;/p&gt;&lt;p&gt;{{Q1}} cl = {{Q1}} × 10 = {{A1}} ml&lt;/p&gt;","seed":{"parameters":[{"name":"Q1","label":null,"min":10,"max":200,"step":1}],"calculated":[{"name":"T1","function":"{{Q1}}*10","temp":true},{"name":"T2","function":"{{Q1}}*100","temp":true},{"name":"T3","function":"{{Q1}}*1000","temp":true},{"name":"T4","function":"{{Q1}}/10","temp":true},{"name":"T5","function":"{{Q1}}/100","temp":true},{"name":"A1","label":"{{Q1}} cl = {{T1}} ml","function":"{{Q1}}*10"},{"name":"A2","label":"{{Q1}} cl = {{T2}} ml","incorrect":true},{"name":"A3","label":"{{Q1}} cl = {{T3}} ml","incorrect":true},{"name":"A4","label":"{{Q1}} cl = {{T4}} ml","incorrect":true},{"name":"A5","label":"{{Q1}} cl = {{T5}} ml","incorrect":true}],"uniques":true},"algorithm":{"name":"trueFalse","template":"Multiple choice – standard","params":{"countCorrect":1,"countIncorrect":2,"showCheckIcon":false,
            "columns": 3
        }
    }
}</v>
      </c>
      <c r="AA421" s="11" t="s">
        <v>2137</v>
      </c>
      <c r="AB421" s="14" t="str">
        <f t="shared" si="2"/>
        <v>M4-MyM-3b-I-3</v>
      </c>
      <c r="AC421" s="14" t="str">
        <f t="shared" si="3"/>
        <v>M4-MyM-3b-I-3-BR</v>
      </c>
      <c r="AD421" s="7" t="s">
        <v>261</v>
      </c>
      <c r="AE421" s="16"/>
      <c r="AF421" s="16" t="s">
        <v>46</v>
      </c>
      <c r="AG421" s="7"/>
    </row>
    <row r="422" ht="75.0" customHeight="1">
      <c r="A422" s="9" t="s">
        <v>2122</v>
      </c>
      <c r="B422" s="12" t="s">
        <v>2123</v>
      </c>
      <c r="C422" s="9" t="s">
        <v>48</v>
      </c>
      <c r="D422" s="10" t="s">
        <v>35</v>
      </c>
      <c r="E422" s="9"/>
      <c r="F422" s="12" t="s">
        <v>2138</v>
      </c>
      <c r="G422" s="12" t="s">
        <v>2139</v>
      </c>
      <c r="H422" s="12"/>
      <c r="I422" s="9" t="s">
        <v>84</v>
      </c>
      <c r="J422" s="9" t="s">
        <v>92</v>
      </c>
      <c r="K422" s="12" t="s">
        <v>2140</v>
      </c>
      <c r="L422" s="12" t="s">
        <v>2141</v>
      </c>
      <c r="M422" s="9" t="s">
        <v>41</v>
      </c>
      <c r="N422" s="12" t="s">
        <v>2127</v>
      </c>
      <c r="O422" s="11" t="s">
        <v>2142</v>
      </c>
      <c r="P422" s="23"/>
      <c r="Q422" s="16"/>
      <c r="R422" s="23"/>
      <c r="S422" s="23"/>
      <c r="T422" s="23"/>
      <c r="U422" s="23"/>
      <c r="V422" s="23"/>
      <c r="W422" s="23"/>
      <c r="X422" s="16"/>
      <c r="Y422" s="9" t="s">
        <v>1867</v>
      </c>
      <c r="Z422" s="13" t="str">
        <f t="shared" si="1"/>
        <v>{"id":"M4-MyM-3b-E-1-BR","stimulus":"&lt;p&gt;Calcule essas conversões.&lt;/p&gt;","template":"&lt;p style=\"text-align: center\"&gt;{{Q1}} l = {{response}} dl&lt;/p&gt;&lt;p style=\"text-align: center\"&gt;{{Q2}} cl = {{response}} dl&lt;/p&gt;","hint":"&lt;p&gt;A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width=\"450\"&gt;&lt;/img&gt;&lt;/div&gt;","seed":{"parameters":[{"name":"Q1","label":null,"min":10,"max":200,"step":1},{"name":"Q2","label":null,"min":10,"max":200,"step":1}],"calculated":[{"name":"A1","function":"{{Q1}}*10","feedback":"&lt;p&gt;Para calcular essa equivalência basta multiplicar a quantidade de litros por 10:&lt;/p&gt;&lt;p style=\"text-align: center\"&gt;{{Q1}} l = {{Q1}} × 10 = {{function}} dl&lt;/p&gt;"},{"name":"A2","function":"{{Q2}}/10","feedback":"&lt;p&gt;Para calcular essa equivalência basta dividir os centilitros por 10:&lt;/p&gt;&lt;p style=\"text-align: center\"&gt;{{Q2}} cl = {{Q2}} : 10 = {{function}} dl&lt;/p&gt;"}],"uniques":true},"algorithm":{"name":"calculateOperation","params":{"method":"equivLiteral","keyboard":"NUMERICAL"}}}</v>
      </c>
      <c r="AA422" s="11" t="s">
        <v>2143</v>
      </c>
      <c r="AB422" s="14" t="str">
        <f t="shared" si="2"/>
        <v>M4-MyM-3b-E-1</v>
      </c>
      <c r="AC422" s="14" t="str">
        <f t="shared" si="3"/>
        <v>M4-MyM-3b-E-1-BR</v>
      </c>
      <c r="AD422" s="7" t="s">
        <v>261</v>
      </c>
      <c r="AE422" s="16"/>
      <c r="AF422" s="16" t="s">
        <v>46</v>
      </c>
      <c r="AG422" s="7"/>
    </row>
    <row r="423" ht="75.0" customHeight="1">
      <c r="A423" s="9" t="s">
        <v>2122</v>
      </c>
      <c r="B423" s="12" t="s">
        <v>2123</v>
      </c>
      <c r="C423" s="9" t="s">
        <v>48</v>
      </c>
      <c r="D423" s="10" t="s">
        <v>35</v>
      </c>
      <c r="E423" s="9"/>
      <c r="F423" s="12" t="s">
        <v>2138</v>
      </c>
      <c r="G423" s="12" t="s">
        <v>2144</v>
      </c>
      <c r="H423" s="12"/>
      <c r="I423" s="9" t="s">
        <v>84</v>
      </c>
      <c r="J423" s="9" t="s">
        <v>92</v>
      </c>
      <c r="K423" s="12" t="s">
        <v>2140</v>
      </c>
      <c r="L423" s="12" t="s">
        <v>2145</v>
      </c>
      <c r="M423" s="9" t="s">
        <v>41</v>
      </c>
      <c r="N423" s="12" t="s">
        <v>2127</v>
      </c>
      <c r="O423" s="11" t="s">
        <v>2146</v>
      </c>
      <c r="P423" s="23"/>
      <c r="Q423" s="16"/>
      <c r="R423" s="23"/>
      <c r="S423" s="23"/>
      <c r="T423" s="23"/>
      <c r="U423" s="23"/>
      <c r="V423" s="23"/>
      <c r="W423" s="23"/>
      <c r="X423" s="16"/>
      <c r="Y423" s="9" t="s">
        <v>1867</v>
      </c>
      <c r="Z423" s="13" t="str">
        <f t="shared" si="1"/>
        <v>{"id":"M4-MyM-3b-E-2-BR","stimulus":"&lt;p&gt;Calcule essas conversões.&lt;/p&gt;","template":"&lt;p style=\"text-align: center\"&gt;{{Q1}} l = {{response}} kl&lt;/p&gt;&lt;p style=\"text-align: center\"&gt;{{Q2}} l = {{response}} cl&lt;/p&gt;","hint":"&lt;p&gt;A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width=\"450\"&gt;&lt;/img&gt;&lt;/div&gt;","seed":{"parameters":[{"name":"Q1","label":null,"min":10,"max":200,"step":1},{"name":"Q2","label":null,"min":10,"max":200,"step":1}],"calculated":[{"name":"A1","function":"{{Q1}}/1000","feedback":"&lt;p&gt;Para calcular essa equivalência basta dividir a quantidade de litros por 1 000:&lt;/p&gt;&lt;p style=\"text-align: center\"&gt;{{Q1}} l = {{Q1}} : 1 000 = {{function}} kl&lt;/p&gt;"},{"name":"A2","function":"{{Q2}}*100","feedback":"&lt;p&gt;Para calcular essa equivalência basta multiplicar a quantidade de litros por 100:&lt;/p&gt;&lt;p style=\"text-align: center\"&gt;{{Q2}} l = {{Q2}} × 100 = {{function}} cl&lt;/p&gt;"}],"uniques":true},"algorithm":{"name":"calculateOperation","params":{"method":"equivLiteral","keyboard":"NUMERICAL"}}}</v>
      </c>
      <c r="AA423" s="11" t="s">
        <v>2147</v>
      </c>
      <c r="AB423" s="14" t="str">
        <f t="shared" si="2"/>
        <v>M4-MyM-3b-E-2</v>
      </c>
      <c r="AC423" s="14" t="str">
        <f t="shared" si="3"/>
        <v>M4-MyM-3b-E-2-BR</v>
      </c>
      <c r="AD423" s="7" t="s">
        <v>261</v>
      </c>
      <c r="AE423" s="16"/>
      <c r="AF423" s="16" t="s">
        <v>46</v>
      </c>
      <c r="AG423" s="7"/>
    </row>
    <row r="424" ht="75.0" customHeight="1">
      <c r="A424" s="9" t="s">
        <v>2122</v>
      </c>
      <c r="B424" s="12" t="s">
        <v>2123</v>
      </c>
      <c r="C424" s="9" t="s">
        <v>48</v>
      </c>
      <c r="D424" s="10" t="s">
        <v>35</v>
      </c>
      <c r="E424" s="9"/>
      <c r="F424" s="12" t="s">
        <v>2138</v>
      </c>
      <c r="G424" s="12" t="s">
        <v>2148</v>
      </c>
      <c r="H424" s="12"/>
      <c r="I424" s="9" t="s">
        <v>84</v>
      </c>
      <c r="J424" s="9" t="s">
        <v>92</v>
      </c>
      <c r="K424" s="12" t="s">
        <v>2140</v>
      </c>
      <c r="L424" s="12" t="s">
        <v>2149</v>
      </c>
      <c r="M424" s="9" t="s">
        <v>41</v>
      </c>
      <c r="N424" s="12" t="s">
        <v>2127</v>
      </c>
      <c r="O424" s="11" t="s">
        <v>2150</v>
      </c>
      <c r="P424" s="23"/>
      <c r="Q424" s="16"/>
      <c r="R424" s="23"/>
      <c r="S424" s="23"/>
      <c r="T424" s="23"/>
      <c r="U424" s="23"/>
      <c r="V424" s="23"/>
      <c r="W424" s="23"/>
      <c r="X424" s="16"/>
      <c r="Y424" s="9" t="s">
        <v>1867</v>
      </c>
      <c r="Z424" s="13" t="str">
        <f t="shared" si="1"/>
        <v>{"id":"M4-MyM-3b-E-3-BR","stimulus":"&lt;p&gt;Calcule essas conversões.&lt;/p&gt;","template":"&lt;p style=\"text-align: center\"&gt;{{Q1}} ml = {{response}} l&lt;/p&gt;&lt;p style=\"text-align: center\"&gt;{{Q2}} cl = {{response}} dl&lt;/p&gt;","hint":"&lt;p&gt;A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width=\"450\"&gt;&lt;/img&gt;&lt;/div&gt;","seed":{"parameters":[{"name":"Q1","label":null,"min":10,"max":200,"step":1},{"name":"Q2","label":null,"min":10,"max":200,"step":1}],"calculated":[{"name":"A1","function":"{{Q1}}/1000","feedback":"&lt;p&gt;Para calcular esta equivalência basta dividir a quantidade de mililitros por 1 000:&lt;/p&gt;&lt;p style=\"text-align: center\"&gt;{{Q1}} ml = {{Q1}} : 1 000 = {{function}} l&lt;/p&gt;"},{"name":"A2","function":"{{Q2}}/10","feedback":"&lt;p&gt;Para calcular essa equivalência basta dividir a quantidade de centilitros por 10:&lt;/p&gt;&lt;p style=\"text-align: center\"&gt;{{Q2}} cl = {{Q2}} : 10 = {{function}} dl&lt;/p&gt;"}],"uniques":true},"algorithm":{"name":"calculateOperation","params":{"method":"equivLiteral","keyboard":"NUMERICAL"}}}</v>
      </c>
      <c r="AA424" s="11" t="s">
        <v>2151</v>
      </c>
      <c r="AB424" s="14" t="str">
        <f t="shared" si="2"/>
        <v>M4-MyM-3b-E-3</v>
      </c>
      <c r="AC424" s="14" t="str">
        <f t="shared" si="3"/>
        <v>M4-MyM-3b-E-3-BR</v>
      </c>
      <c r="AD424" s="7" t="s">
        <v>261</v>
      </c>
      <c r="AE424" s="16"/>
      <c r="AF424" s="16" t="s">
        <v>46</v>
      </c>
      <c r="AG424" s="7"/>
    </row>
    <row r="425" ht="75.0" customHeight="1">
      <c r="A425" s="9" t="s">
        <v>2122</v>
      </c>
      <c r="B425" s="12" t="s">
        <v>2123</v>
      </c>
      <c r="C425" s="9" t="s">
        <v>67</v>
      </c>
      <c r="D425" s="10" t="s">
        <v>35</v>
      </c>
      <c r="E425" s="9"/>
      <c r="F425" s="12" t="s">
        <v>2152</v>
      </c>
      <c r="G425" s="11" t="s">
        <v>2153</v>
      </c>
      <c r="H425" s="12"/>
      <c r="I425" s="9" t="s">
        <v>84</v>
      </c>
      <c r="J425" s="9" t="s">
        <v>92</v>
      </c>
      <c r="K425" s="12" t="s">
        <v>2154</v>
      </c>
      <c r="L425" s="12" t="s">
        <v>2155</v>
      </c>
      <c r="M425" s="9" t="s">
        <v>41</v>
      </c>
      <c r="N425" s="12" t="s">
        <v>2127</v>
      </c>
      <c r="O425" s="12" t="s">
        <v>2156</v>
      </c>
      <c r="P425" s="23"/>
      <c r="Q425" s="16"/>
      <c r="R425" s="23"/>
      <c r="S425" s="23"/>
      <c r="T425" s="23"/>
      <c r="U425" s="23"/>
      <c r="V425" s="23"/>
      <c r="W425" s="23"/>
      <c r="X425" s="16"/>
      <c r="Y425" s="9" t="s">
        <v>1867</v>
      </c>
      <c r="Z425" s="13" t="str">
        <f t="shared" si="1"/>
        <v>{"id":"M4-MyM-3b-A-1-BR","stimulus":"&lt;p&gt;Beatriz bebeu {{Q1}} dl de água que havia em uma garrafa. Essa quantidade equivale a quantos centilitros?&lt;/p&gt;","template":"&lt;p&gt;Havia {{response}} cl de água na garrafa.&lt;/p&gt;","hint":"&lt;p&gt;A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width=\"450\"&gt;&lt;/img&gt;&lt;/div&gt;&lt;p style=\"text-align: center\"&gt;{{Q1}} × 10 = {{A1}} cl&lt;/p&gt;","seed":{"parameters":[{"name":"Q1","label":null,"min":5,"max":20,"step":1}],"calculated":[{"name":"A1","function":"{{Q1}}*10"}],"uniques":true},"algorithm":{"name":"calculateOperation","params":{"method":"equivLiteral","keyboard":"NUMERICAL"}}}</v>
      </c>
      <c r="AA425" s="11" t="s">
        <v>2157</v>
      </c>
      <c r="AB425" s="14" t="str">
        <f t="shared" si="2"/>
        <v>M4-MyM-3b-A-1</v>
      </c>
      <c r="AC425" s="14" t="str">
        <f t="shared" si="3"/>
        <v>M4-MyM-3b-A-1-BR</v>
      </c>
      <c r="AD425" s="7" t="s">
        <v>261</v>
      </c>
      <c r="AE425" s="16"/>
      <c r="AF425" s="16" t="s">
        <v>46</v>
      </c>
      <c r="AG425" s="7"/>
    </row>
    <row r="426" ht="75.0" customHeight="1">
      <c r="A426" s="9" t="s">
        <v>2122</v>
      </c>
      <c r="B426" s="12" t="s">
        <v>2123</v>
      </c>
      <c r="C426" s="9" t="s">
        <v>67</v>
      </c>
      <c r="D426" s="10" t="s">
        <v>35</v>
      </c>
      <c r="E426" s="9"/>
      <c r="F426" s="12" t="s">
        <v>2158</v>
      </c>
      <c r="G426" s="12" t="s">
        <v>2159</v>
      </c>
      <c r="H426" s="12"/>
      <c r="I426" s="9" t="s">
        <v>84</v>
      </c>
      <c r="J426" s="9" t="s">
        <v>92</v>
      </c>
      <c r="K426" s="12" t="s">
        <v>2160</v>
      </c>
      <c r="L426" s="12" t="s">
        <v>2161</v>
      </c>
      <c r="M426" s="9" t="s">
        <v>41</v>
      </c>
      <c r="N426" s="12" t="s">
        <v>2127</v>
      </c>
      <c r="O426" s="12" t="s">
        <v>2162</v>
      </c>
      <c r="P426" s="23"/>
      <c r="Q426" s="16"/>
      <c r="R426" s="23"/>
      <c r="S426" s="23"/>
      <c r="T426" s="23"/>
      <c r="U426" s="23"/>
      <c r="V426" s="23"/>
      <c r="W426" s="23"/>
      <c r="X426" s="16"/>
      <c r="Y426" s="9" t="s">
        <v>1867</v>
      </c>
      <c r="Z426" s="13" t="str">
        <f t="shared" si="1"/>
        <v>{"id":"M4-MyM-3b-A-2-BR","stimulus":"&lt;p&gt;Um salva-vidas colocou {{Q1}} dl de cloro na piscina em que ele trabalha. Quanto vale essa medida em litros?&lt;/p&gt;","template":"&lt;p&gt;Ele colocou {{response}} l.&lt;/p&gt;","hint":"&lt;p&gt;A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width=\"450\"&gt;&lt;/img&gt;&lt;/div&gt;&lt;p style=\"text-align: center\"&gt;{{Q1}} : 10 = {{A1}} l&lt;/p&gt;","seed":{"parameters":[{"name":"Q1","label":null,"min":30,"max":150,"step":1}],"calculated":[{"name":"A1","function":"{{Q1}}/10"}],"uniques":true},"algorithm":{"name":"calculateOperation","params":{"method":"equivLiteral","keyboard":"NUMERICAL"}}}</v>
      </c>
      <c r="AA426" s="11" t="s">
        <v>2163</v>
      </c>
      <c r="AB426" s="14" t="str">
        <f t="shared" si="2"/>
        <v>M4-MyM-3b-A-2</v>
      </c>
      <c r="AC426" s="14" t="str">
        <f t="shared" si="3"/>
        <v>M4-MyM-3b-A-2-BR</v>
      </c>
      <c r="AD426" s="7" t="s">
        <v>261</v>
      </c>
      <c r="AE426" s="16"/>
      <c r="AF426" s="16" t="s">
        <v>46</v>
      </c>
      <c r="AG426" s="7"/>
    </row>
    <row r="427" ht="75.0" customHeight="1">
      <c r="A427" s="9" t="s">
        <v>2122</v>
      </c>
      <c r="B427" s="12" t="s">
        <v>2123</v>
      </c>
      <c r="C427" s="9" t="s">
        <v>67</v>
      </c>
      <c r="D427" s="10" t="s">
        <v>35</v>
      </c>
      <c r="E427" s="9"/>
      <c r="F427" s="11" t="s">
        <v>2164</v>
      </c>
      <c r="G427" s="12" t="s">
        <v>2165</v>
      </c>
      <c r="H427" s="12"/>
      <c r="I427" s="9" t="s">
        <v>84</v>
      </c>
      <c r="J427" s="9" t="s">
        <v>92</v>
      </c>
      <c r="K427" s="12" t="s">
        <v>2166</v>
      </c>
      <c r="L427" s="11" t="s">
        <v>718</v>
      </c>
      <c r="M427" s="9" t="s">
        <v>41</v>
      </c>
      <c r="N427" s="12" t="s">
        <v>2127</v>
      </c>
      <c r="O427" s="11" t="s">
        <v>2167</v>
      </c>
      <c r="P427" s="23"/>
      <c r="Q427" s="16"/>
      <c r="R427" s="23"/>
      <c r="S427" s="23"/>
      <c r="T427" s="23"/>
      <c r="U427" s="23"/>
      <c r="V427" s="23"/>
      <c r="W427" s="23"/>
      <c r="X427" s="16"/>
      <c r="Y427" s="9" t="s">
        <v>1867</v>
      </c>
      <c r="Z427" s="13" t="str">
        <f t="shared" si="1"/>
        <v>{"id":"M4-MyM-3b-A-3-BR","stimulus":"&lt;p&gt;Otávio usou {{Q1}} l de água para limpar o chão de um prédio. Essa medida vale quantos centilitros?&lt;/p&gt;","template":"&lt;p style=\"text-align: center\"&gt;{{Q1}} l = {{response}} cl&lt;/p&gt;","hint":"&lt;p&gt;A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width=\"450\"&gt;&lt;/img&gt;&lt;/div&gt;&lt;p style=\"text-align: center\"&gt;{{Q1}} × 100 = {{A1}} cl&lt;/p&gt;","seed":{"parameters":[{"name":"Q1","label":null,"min":30,"max":150,"step":1}],"calculated":[{"name":"A1","function":"{{Q1}}*100"}],"uniques":true},"algorithm":{"name":"calculateOperation","params":{"method":"equivLiteral","keyboard":"NUMERICAL"}}}</v>
      </c>
      <c r="AA427" s="11" t="s">
        <v>2168</v>
      </c>
      <c r="AB427" s="14" t="str">
        <f t="shared" si="2"/>
        <v>M4-MyM-3b-A-3</v>
      </c>
      <c r="AC427" s="14" t="str">
        <f t="shared" si="3"/>
        <v>M4-MyM-3b-A-3-BR</v>
      </c>
      <c r="AD427" s="7" t="s">
        <v>261</v>
      </c>
      <c r="AE427" s="16"/>
      <c r="AF427" s="16" t="s">
        <v>46</v>
      </c>
      <c r="AG427" s="7"/>
    </row>
    <row r="428" ht="75.0" customHeight="1">
      <c r="A428" s="9" t="s">
        <v>2169</v>
      </c>
      <c r="B428" s="12" t="s">
        <v>2170</v>
      </c>
      <c r="C428" s="9" t="s">
        <v>34</v>
      </c>
      <c r="D428" s="10" t="s">
        <v>35</v>
      </c>
      <c r="E428" s="9"/>
      <c r="F428" s="12" t="s">
        <v>2171</v>
      </c>
      <c r="G428" s="12"/>
      <c r="H428" s="24"/>
      <c r="I428" s="9" t="s">
        <v>84</v>
      </c>
      <c r="J428" s="9" t="s">
        <v>1361</v>
      </c>
      <c r="K428" s="12" t="s">
        <v>2172</v>
      </c>
      <c r="L428" s="12" t="s">
        <v>2173</v>
      </c>
      <c r="M428" s="9" t="s">
        <v>41</v>
      </c>
      <c r="N428" s="12" t="s">
        <v>1934</v>
      </c>
      <c r="O428" s="12" t="s">
        <v>1934</v>
      </c>
      <c r="P428" s="23"/>
      <c r="Q428" s="16"/>
      <c r="R428" s="23"/>
      <c r="S428" s="23"/>
      <c r="T428" s="23"/>
      <c r="U428" s="23"/>
      <c r="V428" s="23"/>
      <c r="W428" s="23"/>
      <c r="X428" s="16"/>
      <c r="Y428" s="9" t="s">
        <v>1867</v>
      </c>
      <c r="Z428" s="13" t="str">
        <f t="shared" si="1"/>
        <v>{"id":"M4-MyM-3c-I-1-BR","stimulus":"&lt;p&gt;Arraste e ordene as seguintes medidas de capacidade da maior para a menor.&lt;/p&gt;","template":"&lt;p style=\"text-align:center;\"&gt;{{response}} &gt; {{response}} &gt; {{response}}&lt;/p&gt;","hint":"&lt;p&gt;Como as medidas estão expressas na mesma unidade, basta comparar os números a partir dos algarismos à esquerda.&lt;/p&gt;","feedback":"&lt;p&gt;Como as medidas estão expressas na mesma unidade, basta comparar os números a partir dos algarismos à esquerda.&lt;/p&gt;","seed":{"parameters":[{"name":"Q1","label":null,"min":1,"max":100,"step":1},{"name":"Q2","label":null,"min":1,"max":100,"step":1},{"name":"Q3","label":null,"min":1,"max":100,"step":1},{"name":"Q9","label":null,"list":["ml","dl","cl","l","dal","hl","kl"]}],"calculated":[{"name":"A1","label":"{{function}} {{Q9}}","function":"math.max({{Q1}}, {{Q2}}, {{Q3}})"},{"name":"A2","label":"{{function}} {{Q9}}","function":"Lemonlib.round({{Q1}}+{{Q2}}+{{Q3}}-math.min({{Q1}}, {{Q2}}, {{Q3}})-math.max({{Q1}}, {{Q2}}, {{Q3}}), 2)"},{"name":"A3","label":"{{function}} {{Q9}}","function":"math.min({{Q1}}, {{Q2}}, {{Q3}})"}],"uniques":true},"algorithm":{"name":"calculateOperation","template":"Cloze with drag &amp; drop","params":{"keyboard":"NUMERICAL"}}}</v>
      </c>
      <c r="AA428" s="11" t="s">
        <v>2174</v>
      </c>
      <c r="AB428" s="14" t="str">
        <f t="shared" si="2"/>
        <v>M4-MyM-3c-I-1</v>
      </c>
      <c r="AC428" s="14" t="str">
        <f t="shared" si="3"/>
        <v>M4-MyM-3c-I-1-BR</v>
      </c>
      <c r="AD428" s="7" t="s">
        <v>261</v>
      </c>
      <c r="AE428" s="16"/>
      <c r="AF428" s="16" t="s">
        <v>46</v>
      </c>
      <c r="AG428" s="16"/>
    </row>
    <row r="429" ht="75.0" customHeight="1">
      <c r="A429" s="9" t="s">
        <v>2169</v>
      </c>
      <c r="B429" s="12" t="s">
        <v>2170</v>
      </c>
      <c r="C429" s="9" t="s">
        <v>48</v>
      </c>
      <c r="D429" s="10" t="s">
        <v>35</v>
      </c>
      <c r="E429" s="9"/>
      <c r="F429" s="12" t="s">
        <v>2175</v>
      </c>
      <c r="G429" s="12"/>
      <c r="H429" s="24"/>
      <c r="I429" s="9" t="s">
        <v>84</v>
      </c>
      <c r="J429" s="9" t="s">
        <v>1361</v>
      </c>
      <c r="K429" s="8" t="s">
        <v>2176</v>
      </c>
      <c r="L429" s="12" t="s">
        <v>2177</v>
      </c>
      <c r="M429" s="9" t="s">
        <v>367</v>
      </c>
      <c r="N429" s="45"/>
      <c r="O429" s="45"/>
      <c r="P429" s="24"/>
      <c r="Q429" s="24"/>
      <c r="R429" s="24"/>
      <c r="S429" s="24" t="s">
        <v>2178</v>
      </c>
      <c r="T429" s="24" t="s">
        <v>2179</v>
      </c>
      <c r="U429" s="11" t="s">
        <v>2180</v>
      </c>
      <c r="V429" s="24" t="s">
        <v>2181</v>
      </c>
      <c r="W429" s="23"/>
      <c r="X429" s="16"/>
      <c r="Y429" s="9" t="s">
        <v>1867</v>
      </c>
      <c r="Z429" s="13" t="str">
        <f t="shared" si="1"/>
        <v>{"id":"M4-MyM-3c-E-1-BR","seed":{"parameters":[{"name":"Q1","label":null,"max":1,"min":100,"step":0.1},{"name":"Q2","label":null,"max":1,"min":100,"step":0.1},{"name":"Q3","label":null,"max":1,"min":100,"step":0.1},{"name":"Q4","label":null,"max":1,"min":100,"step":0.1}],"uniques":true},"scaffolding":[{"id":"step-0","stimulus":"&lt;p&gt;Arraste e ordene as seguintes medidas de capacidade da maior para a menor. Coloque-as de cima para baixo.&lt;/p&gt;","seed":{"calculated":[{"name":"T1","function":"Lemonlib.round({{Q1}}*100, 3)","temp":true},{"name":"T2","function":"Lemonlib.round({{Q2}}/10, 2)","temp":true},{"name":"T3","function":"{{Q4}}*10","temp":true},{"name":"A1","label":"{{T1}} cl","function":"{{Q1}}"},{"name":"A2","label":"{{T2}} dal","function":"{{Q2}}"},{"name":"A3","label":"{{Q3}} l","function":"{{Q3}}"},{"name":"A4","label":"{{T3}} dl","function":"{{Q4}}"}]},"algorithm":{"name":"orderNumbers","params":{"order":"desc"}}},{"id":"step-1","stimulus":"&lt;p&gt;O que pede o enunciado?&lt;/p&gt;","seed":{"calculated":[{"name":"2-A1","label":"Ordenar as medidas de capacidade da maior para a menor."},{"name":"2-A2","label":"Ordenar as medidas de capacidade da menor para a maior.","incorrect":true},{"name":"2-A3","label":"Selecionar a maior medida de capacidade.","incorrect":true}]},"algorithm":{"name":"trueFalse","template":"Multiple choice – standard"}},{"id":"step-2","stimulus":"&lt;p&gt;Para ordenar as diferentes medidas, elas devem estar expressas na mesma unidade. Em qual tabela estão as conversões de unidade corretas?&lt;/p&gt;","seed":{"calculated":[{"name":"2-A1","label":"&lt;div style=\"display:flex; justify-content:center;\"&gt;&lt;img src='https://blueberry-assets.oneclick.es/M4_MyM_3b_1.svg' width=\"450\"&gt;&lt;/div&gt;"},{"name":"2-A2","label":"&lt;div style=\"display:flex; justify-content:center;\"&gt;&lt;img src='https://blueberry-assets.oneclick.es/M4_MyM_3b_2.svg' width=\"450\"&gt;&lt;/div&gt;","incorrect":true},{"name":"2-A3","label":"&lt;div style=\"display:flex; justify-content:center;\"&gt;&lt;img src='https://blueberry-assets.oneclick.es/M4_MyM_3b_3.svg' width=\"450\"&gt;&lt;/div&gt;","incorrect":true}]},"algorithm":{"name":"trueFalse","template":"Multiple choice – standard"}},{"id":"step-3","stimulus":"&lt;p&gt;Com a ajuda da tabela de conversões anterior, converta todas as medidas para litros.&lt;/p&gt;","template":"&lt;p style=\"text-align: center\"&gt;{{T1}} cl = {{T1}} : 100 = {{response}} l&lt;/p&gt;&lt;p style=\"text-align: center\"&gt;{{T2}} dal = {{T2}} x 10 = {{response}} l&lt;/p&gt;&lt;p style=\"text-align: center\"&gt;{{T3}} dl = {{T3}} : 10 = {{response}} l&lt;/p&gt;","seed":{"calculated":[{"name":"T1","function":"Lemonlib.round({{Q1}}*100, 3)","temp":true},{"name":"T2","function":"Lemonlib.round({{Q2}}/10, 2)","temp":true},{"name":"T3","function":"{{Q4}}*10","temp":true},{"name":"3-A1","label":"{{Q1}}","function":"{{Q1}}"},{"name":"3-A2","label":"{{Q2}}","function":"{{Q2}}"},{"name":"3-A3","label":"{{Q4}}","function":"{{Q4}}"}]},"algorithm":{"name":"calculateOperation","params":{"method":"equivLiteral","keyboard":"NUMERICAL"}}},{"id":"step-5","stimulus":"&lt;p&gt;Com os resultados anteriores, arraste e ordene as medidas de capacidade da maior para a menor. Coloque-as de cima para baixo.&lt;/p&gt;","seed":{"calculated":[{"name":"T1","function":"Lemonlib.round({{Q1}}*100, 3)","temp":true},{"name":"T2","function":"Lemonlib.round({{Q2}}/10, 2)","temp":true},{"name":"T3","function":"{{Q4}}*10","temp":true},{"name":"A1","label":"{{T1}} cl = {{Q1}} l","function":"{{Q1}}"},{"name":"A2","label":"{{T2}} dal = {{Q2}} l","function":"{{Q2}}"},{"name":"A3","label":"{{Q3}} l","function":"{{Q3}}"},{"name":"A4","label":"{{T3}} dl = {{Q4}} l","function":"{{Q4}}"}]},"algorithm":{"name":"orderNumbers","params":{"order":"desc"}}}]}</v>
      </c>
      <c r="AA429" s="11" t="s">
        <v>2182</v>
      </c>
      <c r="AB429" s="14" t="str">
        <f t="shared" si="2"/>
        <v>M4-MyM-3c-E-1</v>
      </c>
      <c r="AC429" s="14" t="str">
        <f t="shared" si="3"/>
        <v>M4-MyM-3c-E-1-BR</v>
      </c>
      <c r="AD429" s="7" t="s">
        <v>261</v>
      </c>
      <c r="AE429" s="7" t="s">
        <v>341</v>
      </c>
      <c r="AF429" s="16" t="s">
        <v>46</v>
      </c>
      <c r="AG429" s="16"/>
    </row>
    <row r="430" ht="75.0" customHeight="1">
      <c r="A430" s="9" t="s">
        <v>2169</v>
      </c>
      <c r="B430" s="12" t="s">
        <v>2170</v>
      </c>
      <c r="C430" s="9" t="s">
        <v>67</v>
      </c>
      <c r="D430" s="7" t="s">
        <v>35</v>
      </c>
      <c r="E430" s="9"/>
      <c r="F430" s="11" t="s">
        <v>2183</v>
      </c>
      <c r="G430" s="8" t="s">
        <v>1483</v>
      </c>
      <c r="H430" s="24"/>
      <c r="I430" s="16" t="s">
        <v>84</v>
      </c>
      <c r="J430" s="16" t="s">
        <v>591</v>
      </c>
      <c r="K430" s="11" t="s">
        <v>2184</v>
      </c>
      <c r="L430" s="11" t="s">
        <v>2185</v>
      </c>
      <c r="M430" s="16" t="s">
        <v>367</v>
      </c>
      <c r="N430" s="43"/>
      <c r="O430" s="43"/>
      <c r="P430" s="24"/>
      <c r="Q430" s="12"/>
      <c r="R430" s="24"/>
      <c r="S430" s="11" t="s">
        <v>2178</v>
      </c>
      <c r="T430" s="24" t="s">
        <v>2179</v>
      </c>
      <c r="U430" s="11" t="s">
        <v>2186</v>
      </c>
      <c r="V430" s="11" t="s">
        <v>2187</v>
      </c>
      <c r="W430" s="23"/>
      <c r="X430" s="16"/>
      <c r="Y430" s="9" t="s">
        <v>1867</v>
      </c>
      <c r="Z430" s="13" t="str">
        <f t="shared" si="1"/>
        <v>{"id":"M4-MyM-3c-A-1-BR","seed":{"parameters":[{"name":"Q1","label":null,"max":500,"min":1000,"step":1},{"name":"Q2","label":null,"max":500,"min":1000,"step":1}],"uniques":true},"scaffolding":[{"id":"step-0","stimulus":"&lt;p&gt;Dois tambores que coletam água da chuva contêm as seguintes medidas de capacidade. Arraste as medidas para as lacunas correspondentes para completar a seguinte comparação.&lt;/p&gt;","template":"&lt;p style=\"text-align: center\"&gt;{{response}} &gt; {{response}}&lt;/p&gt;","seed":{"calculated":[{"name":"T1","function":"math.max({{Q1}}, {{Q2}})*10","temp":true},{"name":"T2","function":"math.min({{Q1}}, {{Q2}})/10","temp":true},{"name":"A1","label":"{{T1}} dl","function":"math.max({{Q1}}, {{Q2}})*10"},{"name":"A2","label":"{{T2}} dal","function":"math.min({{Q1}}, {{Q2}})/10"}]},"algorithm":{"name":"calculateOperation","template":"Cloze with drag &amp; drop","params":{"keyboard":"NUMERICAL"}}},{"id":"step-1","stimulus":"&lt;p&gt;O que pede o enunciado?&lt;/p&gt;","seed":{"calculated":[{"name":"2-A1","label":"Ordenar as medidas de capacidade da maior para a menor."},{"name":"2-A2","label":"Ordenar as medidas de capacidade da menor para a maior.","incorrect":true},{"name":"2-A2","label":"Determinar a medida de maior capacidade.","incorrect":true}]},"algorithm":{"name":"trueFalse","template":"Multiple choice – standard"}},{"id":"step-2","stimulus":"&lt;p&gt;Para ordenar as diferentes medidas, elas devem estar expressas na mesma unidade. Em qual tabela estão as conversões de unidade corretas?&lt;/p&gt;","seed":{"calculated":[{"name":"2-A1","label":"&lt;div style=\"display:flex; justify-content:center;\"&gt;&lt;img src='https://blueberry-assets.oneclick.es/M4_MyM_3b_1.svg' width=\"450\"&gt;&lt;/div&gt;"},{"name":"2-A2","label":"&lt;div style=\"display:flex; justify-content:center;\"&gt;&lt;img src='https://blueberry-assets.oneclick.es/M4_MyM_3b_2.svg' width=\"450\"&gt;&lt;/div&gt;","incorrect":true},{"name":"2-A3","label":"&lt;div style=\"display:flex; justify-content:center;\"&gt;&lt;img src='https://blueberry-assets.oneclick.es/M4_MyM_3b_3.svg' width=\"450\"&gt;&lt;/div&gt;","incorrect":true}]},"algorithm":{"name":"trueFalse","template":"Multiple choice – standard"}},{"id":"step-3","stimulus":"&lt;p&gt;Com a ajuda da tabela de conversão acima, converta todas as medidas para litros.&lt;/p&gt;","template":"&lt;p style=\"text-align: center\"&gt;{{T1}} dl = {{T1}} : 10 = {{response}} l&lt;/p&gt;&lt;p style=\"text-align: center\"&gt;{{T2}} dal = {{T2}} × 10 = {{response}} l&lt;/p&gt;","seed":{"calculated":[{"name":"T1","function":"math.max({{Q1}}, {{Q2}})*10","temp":true},{"name":"T2","function":"math.min({{Q1}}, {{Q2}})/10","temp":true},{"name":"3-A1","label":"math.max({{Q1}}, {{Q2}})","function":"math.max({{Q1}}, {{Q2}})"},{"name":"3-A2","label":"math.min({{Q1}}, {{Q2}})","function":"math.min({{Q1}}, {{Q2}})"}]},"algorithm":{"name":"calculateOperation","params":{"method":"equivLiteral","keyboard":"NUMERICAL"}}},{"id":"step-4","stimulus":"&lt;p&gt;Com os resultados anteriores, arraste as medidas para as lacunas correspondentes para completar a comparação.&lt;/p&gt;","template":"&lt;p style=\"text-align: center\"&gt;{{response}} &gt; {{response}}&lt;/p&gt;","seed":{"calculated":[{"name":"T1","function":"math.max({{Q1}}, {{Q2}})*10","temp":true},{"name":"T2","function":"math.min({{Q1}}, {{Q2}})/10","temp":true},{"name":"T3","function":"math.max({{Q1}}, {{Q2}})","temp":true},{"name":"T4","function":"math.min({{Q1}}, {{Q2}})","temp":true},{"name":"A1","label":"{{T1}} dl = {{T3}} l","function":"math.min({{Q1}}, {{Q2}})"},{"name":"A2","label":"{{T2}} dal = {{T4}} l","function":"math.max({{Q1}}, {{Q2}})*10"}]},"algorithm":{"name":"calculateOperation","template":"Cloze with drag &amp; drop","params":{"keyboard":"NUMERICAL"}}}]}</v>
      </c>
      <c r="AA430" s="11" t="s">
        <v>2188</v>
      </c>
      <c r="AB430" s="14" t="str">
        <f t="shared" si="2"/>
        <v>M4-MyM-3c-A-1</v>
      </c>
      <c r="AC430" s="14" t="str">
        <f t="shared" si="3"/>
        <v>M4-MyM-3c-A-1-BR</v>
      </c>
      <c r="AD430" s="7" t="s">
        <v>261</v>
      </c>
      <c r="AE430" s="7" t="s">
        <v>341</v>
      </c>
      <c r="AF430" s="16" t="s">
        <v>46</v>
      </c>
      <c r="AG430" s="16"/>
    </row>
    <row r="431" ht="75.0" customHeight="1">
      <c r="A431" s="9" t="s">
        <v>2169</v>
      </c>
      <c r="B431" s="12" t="s">
        <v>2170</v>
      </c>
      <c r="C431" s="9" t="s">
        <v>67</v>
      </c>
      <c r="D431" s="10" t="s">
        <v>35</v>
      </c>
      <c r="E431" s="9"/>
      <c r="F431" s="12" t="s">
        <v>2189</v>
      </c>
      <c r="G431" s="8" t="s">
        <v>1489</v>
      </c>
      <c r="H431" s="24"/>
      <c r="I431" s="16" t="s">
        <v>84</v>
      </c>
      <c r="J431" s="16" t="s">
        <v>591</v>
      </c>
      <c r="K431" s="24" t="s">
        <v>2190</v>
      </c>
      <c r="L431" s="24" t="s">
        <v>2191</v>
      </c>
      <c r="M431" s="16" t="s">
        <v>367</v>
      </c>
      <c r="N431" s="43"/>
      <c r="O431" s="43"/>
      <c r="P431" s="24"/>
      <c r="Q431" s="12"/>
      <c r="R431" s="24"/>
      <c r="S431" s="24" t="s">
        <v>2192</v>
      </c>
      <c r="T431" s="24" t="s">
        <v>2179</v>
      </c>
      <c r="U431" s="11" t="s">
        <v>2193</v>
      </c>
      <c r="V431" s="24" t="s">
        <v>2194</v>
      </c>
      <c r="W431" s="23"/>
      <c r="X431" s="16"/>
      <c r="Y431" s="9" t="s">
        <v>1867</v>
      </c>
      <c r="Z431" s="13" t="str">
        <f t="shared" si="1"/>
        <v>{"id":"M4-MyM-3c-A-2-BR","seed":{"parameters":[{"name":"Q1","label":null,"max":100,"min":900,"step":1},{"name":"Q2","label":null,"max":100,"min":900,"step":1}],"uniques":true},"scaffolding":[{"id":"step-0","stimulus":"&lt;p&gt;Patrícia e Sofia prepararam duas limonadas e cada uma usou as seguintes quantidades de suco de limão. Arraste essas medidas para as lacunas correspondentes para completar a seguinte comparação.&lt;/p&gt;","template":"&lt;p style=\"text-align: center\"&gt;{{response}} &lt; {{response}}&lt;/p&gt;","seed":{"calculated":[{"name":"T1","function":"math.min({{Q1}}, {{Q2}})/10","temp":true},{"name":"T2","function":"math.max({{Q1}}, {{Q2}})/100","temp":true},{"name":"A1","label":"{{T1}} cl","function":"math.min({{Q1}}, {{Q2}})/10"},{"name":"A2","label":"{{T2}} dl","function":"math.max({{Q1}}, {{Q2}})/100"}]},"algorithm":{"name":"calculateOperation","template":"Cloze with drag &amp; drop","params":{"keyboard":"NUMERICAL"}}},{"id":"step-1","stimulus":"&lt;p&gt;O que pede o enunciado?&lt;/p&gt;","seed":{"calculated":[{"name":"2-A1","label":"Ordenar as medidas de capacidade da menor para a maior."},{"name":"2-A2","label":"Ordenar as medidas de capacidade da maior para a menor.","incorrect":true},{"name":"2-A2","label":"Determinar a maior medida de capacidade.","incorrect":true}]},"algorithm":{"name":"trueFalse","template":"Multiple choice – standard"}},{"id":"step-2","stimulus":"&lt;p&gt;Para ordenar as diferentes medidas, elas devem estar expressas na mesma unidade. Em qual tabela estão as conversões de unidade corretas?&lt;/p&gt;","seed":{"calculated":[{"name":"2-A1","label":"&lt;div style=\"display:flex; justify-content:center;\"&gt;&lt;img src='https://blueberry-assets.oneclick.es/M4_MyM_3b_1.svg' width=\"450\"&gt;&lt;/div&gt;"},{"name":"2-A2","label":"&lt;div style=\"display:flex; justify-content:center;\"&gt;&lt;img src='https://blueberry-assets.oneclick.es/M4_MyM_3b_2.svg' width=\"450\"&gt;&lt;/div&gt;","incorrect":true},{"name":"2-A3","label":"&lt;div style=\"display:flex; justify-content:center;\"&gt;&lt;img src='https://blueberry-assets.oneclick.es/M4_MyM_3b_3.svg' width=\"450\"&gt;&lt;/div&gt;","incorrect":true}]},"algorithm":{"name":"trueFalse","template":"Multiple choice – standard"}},{"id":"step-3","stimulus":"&lt;p&gt;Com a ajuda da tabela de conversão acima, converta todas as medidas para mililitros.&lt;/p&gt;","template":"&lt;p style=\"text-align: center\"&gt;{{T1}} cl = {{T1}} × 10 = {{response}} ml&lt;/p&gt;&lt;p style=\"text-align: center\"&gt;{{T2}} dl = {{T2}} × 100 = {{response}} ml&lt;/p&gt;","seed":{"calculated":[{"name":"T1","function":"math.min({{Q1}}, {{Q2}})/10","temp":true},{"name":"T2","function":"math.max({{Q1}}, {{Q2}})/100","temp":true},{"name":"3-A1","label":"math.min({{Q1}}, {{Q2}})","function":"math.min({{Q1}}, {{Q2}})"},{"name":"3-A2","label":"math.max({{Q1}}, {{Q2}})","function":"math.max({{Q1}}, {{Q2}})"}]},"algorithm":{"name":"calculateOperation","params":{"method":"equivLiteral","keyboard":"NUMERICAL"}}},{"id":"step-4","stimulus":"&lt;p&gt;Com os resultados anteriores, arraste cada medida para o espaço correspondente para completar a comparação.&lt;/p&gt;","template":"&lt;p style=\"text-align: center\"&gt;{{response}} &lt; {{response}}&lt;/p&gt;","seed":{"calculated":[{"name":"T1","function":"math.min({{Q1}}, {{Q2}})/10","temp":true},{"name":"T2","function":"math.max({{Q1}}, {{Q2}})/100","temp":true},{"name":"T3","function":"math.min({{Q1}}, {{Q2}})","temp":true},{"name":"T4","function":"math.max({{Q1}}, {{Q2}})","temp":true},{"name":"A1","label":"{{T1}} cl = {{T3}} ml","function":"math.min({{Q1}}, {{Q2}})"},{"name":"A2","label":"{{T2}} dl = {{T4}} ml","function":"math.max({{Q1}}, {{Q2}})*10"}]},"algorithm":{"name":"calculateOperation","template":"Cloze with drag &amp; drop","params":{"keyboard":"NUMERICAL"}}}]}</v>
      </c>
      <c r="AA431" s="11" t="s">
        <v>2195</v>
      </c>
      <c r="AB431" s="14" t="str">
        <f t="shared" si="2"/>
        <v>M4-MyM-3c-A-2</v>
      </c>
      <c r="AC431" s="14" t="str">
        <f t="shared" si="3"/>
        <v>M4-MyM-3c-A-2-BR</v>
      </c>
      <c r="AD431" s="7" t="s">
        <v>261</v>
      </c>
      <c r="AE431" s="7" t="s">
        <v>341</v>
      </c>
      <c r="AF431" s="16" t="s">
        <v>46</v>
      </c>
      <c r="AG431" s="16"/>
    </row>
    <row r="432" ht="75.0" customHeight="1">
      <c r="A432" s="9" t="s">
        <v>2169</v>
      </c>
      <c r="B432" s="12" t="s">
        <v>2170</v>
      </c>
      <c r="C432" s="9" t="s">
        <v>67</v>
      </c>
      <c r="D432" s="10" t="s">
        <v>35</v>
      </c>
      <c r="E432" s="9"/>
      <c r="F432" s="12" t="s">
        <v>2196</v>
      </c>
      <c r="G432" s="12"/>
      <c r="H432" s="24"/>
      <c r="I432" s="16" t="s">
        <v>84</v>
      </c>
      <c r="J432" s="16" t="s">
        <v>1361</v>
      </c>
      <c r="K432" s="24" t="s">
        <v>2197</v>
      </c>
      <c r="L432" s="44" t="s">
        <v>2198</v>
      </c>
      <c r="M432" s="16" t="s">
        <v>367</v>
      </c>
      <c r="N432" s="43" t="s">
        <v>2199</v>
      </c>
      <c r="O432" s="43" t="s">
        <v>2199</v>
      </c>
      <c r="P432" s="24"/>
      <c r="Q432" s="12"/>
      <c r="R432" s="24"/>
      <c r="S432" s="24" t="s">
        <v>2200</v>
      </c>
      <c r="T432" s="24" t="s">
        <v>2179</v>
      </c>
      <c r="U432" s="24" t="s">
        <v>2201</v>
      </c>
      <c r="V432" s="11" t="s">
        <v>2202</v>
      </c>
      <c r="W432" s="23"/>
      <c r="X432" s="16"/>
      <c r="Y432" s="9" t="s">
        <v>1867</v>
      </c>
      <c r="Z432" s="13" t="str">
        <f t="shared" si="1"/>
        <v>{"id":"M4-MyM-3c-A-3-BR","seed":{"parameters":[{"name":"Q1","label":null,"max":100,"min":1200,"step":10},{"name":"Q2","label":null,"max":100,"min":1200,"step":10},{"name":"Q3","label":null,"max":100,"min":1200,"step":10}],"uniques":true},"scaffolding":[{"id":"step-0","stimulus":"&lt;p&gt;Em uma cidade foi organizada uma gincana na qual as crianças precisavam carregar com as mãos um jarro com água retirada de uma fonte da cidade. Arraste e ordene as medidas da maior para a menor para descobrir quem encheu mais o pote. Coloque-as de cima para baixo.&lt;/p&gt;","seed":{"calculated":[{"name":"T1","function":"{{Q1}}/10","temp":true},{"name":"T2","function":"{{Q2}}/100","temp":true},{"name":"A1","label":"{{T1}} cl","function":"{{Q1}}"},{"name":"A2","label":"{{T2}} dl","function":"{{Q2}}"},{"name":"A3","label":"{{Q3}} ml","function":"{{Q3}}"}]},"algorithm":{"name":"orderNumbers","params":{"order":"desc"}}},{"id":"step-1","stimulus":"&lt;p&gt;O que pede o enunciado?&lt;/p&gt;","seed":{"calculated":[{"name":"2-A1","label":"Ordenar as medidas de capacidade da maior para a menor."},{"name":"2-A2","label":"Ordenar as medidas de capacidade da menor para a maior.","incorrect":true},{"name":"3-A3","label":"Determinar a maior medida de capacidade.","incorrect":true}]},"algorithm":{"name":"trueFalse","template":"Multiple choice – standard"}},{"id":"step-2","stimulus":"&lt;p&gt;Para ordenar as diferentes medidas, elas devem estar expressas na mesma unidade. Em qual tabela estão as conversões de unidade corretas?&lt;/p&gt;","seed":{"calculated":[{"name":"2-A1","label":"&lt;div style=\"display:flex; justify-content:center;\"&gt;&lt;img src='https://blueberry-assets.oneclick.es/M4_MyM_3b_1.svg' width=\"450\"&gt;&lt;/div&gt;"},{"name":"2-A2","label":"&lt;div style=\"display:flex; justify-content:center;\"&gt;&lt;img src='https://blueberry-assets.oneclick.es/M4_MyM_3b_2.svg' width=\"450\"&gt;&lt;/div&gt;","incorrect":true},{"name":"2-A3","label":"&lt;div style=\"display:flex; justify-content:center;\"&gt;&lt;img src='https://blueberry-assets.oneclick.es/M4_MyM_3b_3.svg' width=\"450\"&gt;&lt;/div&gt;","incorrect":true}]},"algorithm":{"name":"trueFalse","template":"Multiple choice – standard"}},{"id":"step-3","stimulus":"&lt;p&gt;Com a ajuda da tabela de conversão acima, converta todas as medidas para mililitros.&lt;/p&gt;","template":"&lt;p style=\"text-align: center\"&gt;{{T1}} cl = {{T1}} × 10 = {{response}} ml&lt;/p&gt;&lt;p style=\"text-align: center\"&gt;{{T2}} dl = {{T2}} × 100 = {{response}} ml&lt;/p&gt;&lt;p&gt;{{Q3}} ml&lt;/p&gt;","seed":{"calculated":[{"name":"T1","function":"{{Q1}}/10","temp":true},{"name":"T2","function":"{{Q2}}/100","temp":true},{"name":"3-A1","label":"{{Q1}}","function":"{{Q1}}"},{"name":"3-A2","label":"{{Q2}}","function":"{{Q2}}"}]},"algorithm":{"name":"calculateOperation","params":{"method":"equivLiteral","keyboard":"NUMERICAL"}}},{"id":"step-4","stimulus":"&lt;p&gt;Com os resultados anteriores, arraste e ordene as medidas de capacidade da maior para a menor. Coloque-as de cima para baixo.&lt;/p&gt;","seed":{"calculated":[{"name":"T1","function":"{{Q1}}/100","temp":true},{"name":"T2","function":"{{Q2}}/10","temp":true},{"name":"A1","label":"{{T1}} cl = {{Q1}} ml","function":"{{Q1}}"},{"name":"A2","label":"{{T2}} dl = {{Q2}} ml","function":"{{Q2}}"},{"name":"A3","label":"{{Q3}} ml","function":"{{Q3}}"}]},"algorithm":{"name":"orderNumbers","params":{"order":"desc"}}}]}</v>
      </c>
      <c r="AA432" s="11" t="s">
        <v>2203</v>
      </c>
      <c r="AB432" s="14" t="str">
        <f t="shared" si="2"/>
        <v>M4-MyM-3c-A-3</v>
      </c>
      <c r="AC432" s="14" t="str">
        <f t="shared" si="3"/>
        <v>M4-MyM-3c-A-3-BR</v>
      </c>
      <c r="AD432" s="7" t="s">
        <v>261</v>
      </c>
      <c r="AE432" s="7" t="s">
        <v>341</v>
      </c>
      <c r="AF432" s="16" t="s">
        <v>46</v>
      </c>
      <c r="AG432" s="16"/>
    </row>
    <row r="433" ht="75.0" customHeight="1">
      <c r="A433" s="9" t="s">
        <v>2204</v>
      </c>
      <c r="B433" s="12" t="s">
        <v>2205</v>
      </c>
      <c r="C433" s="9" t="s">
        <v>34</v>
      </c>
      <c r="D433" s="10" t="s">
        <v>35</v>
      </c>
      <c r="E433" s="9"/>
      <c r="F433" s="11" t="s">
        <v>2206</v>
      </c>
      <c r="G433" s="12"/>
      <c r="H433" s="24"/>
      <c r="I433" s="9" t="s">
        <v>84</v>
      </c>
      <c r="J433" s="9" t="s">
        <v>391</v>
      </c>
      <c r="K433" s="12" t="s">
        <v>2207</v>
      </c>
      <c r="L433" s="12" t="s">
        <v>2208</v>
      </c>
      <c r="M433" s="9" t="s">
        <v>41</v>
      </c>
      <c r="N433" s="11" t="s">
        <v>2209</v>
      </c>
      <c r="O433" s="11" t="s">
        <v>2210</v>
      </c>
      <c r="P433" s="23"/>
      <c r="Q433" s="16"/>
      <c r="R433" s="21"/>
      <c r="S433" s="21"/>
      <c r="T433" s="21"/>
      <c r="U433" s="21"/>
      <c r="V433" s="21"/>
      <c r="W433" s="23"/>
      <c r="X433" s="16"/>
      <c r="Y433" s="9" t="s">
        <v>1867</v>
      </c>
      <c r="Z433" s="13" t="str">
        <f t="shared" si="1"/>
        <v>{"id":"M4-MyM-4a-I-1-BR","stimulus":"&lt;p&gt;Escolha o resultado desta subtração.&lt;/p&gt;&lt;p style=\"text-align: center\"&gt;{{T1}} {{Q3}} − {{Q2}} {{Q3}} = ...&lt;/p&gt;","hint":"&lt;p&gt;Como as unidades são as mesmas, basta subtrair os números naturais.&lt;/p&gt;","feedback":"&lt;p&gt;Como as unidades são as mesmas, basta subtrair os números naturais.&lt;/p&gt;&lt;div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35%;\"&gt;{{Q2}}&lt;/span&gt;&lt;span class=\"lemo-graphie-label\" style=\"position: absolute; right: 15%; top: 8%;\"&gt;{{T1}}&lt;/span&gt;&lt;/div&gt;&lt;/div&gt;&lt;/div&gt;","seed":{"parameters":[{"name":"Q1","label":null,"min":100,"max":5000,"step":1},{"name":"Q2","label":null,"min":100,"max":5000,"step":1},{"name":"Q3","label":null,"list":["km","hm","dam","m","dm","cm","mm","kg","hg","dag","g","dg","cg","mg","kl","hl","dal","l","dl","cl","ml"]},{"name":"Q4","label":null,"min":1,"max":90,"step":10},{"name":"Q5","label":null,"min":1,"max":90,"step":10},{"name":"Q6","label":null,"min":1,"max":10,"step":1},{"name":"Q7","label":null,"min":1,"max":10,"step":1}],"calculated":[{"name":"T1","label":"{{function}}","function":"{{Q1}}+{{Q2}}","temp":true},{"name":"T2","label":"{{function}}","function":"{{Q1}}","temp":true},{"name":"T3","label":"{{function}}","function":"{{Q1}}+{{Q4}}","temp":true},{"name":"T4","label":"{{function}}","function":"{{Q1}}-{{Q5}}","temp":true},{"name":"T5","label":"{{function}}","function":"{{Q1}}+{{Q6}}","temp":true},{"name":"T6","label":"{{function}}","function":"{{Q1}}-{{Q7}}","temp":true},{"name":"A1","label":"{{T2}} {{Q3}}"},{"name":"A2","label":"{{T3}} {{Q3}}","incorrect":true},{"name":"A3","label":"{{T4}} {{Q3}}","incorrect":true},{"name":"A4","label":"{{T5}} {{Q3}}","incorrect":true},{"name":"A5","label":"{{T6}} {{Q3}}","incorrect":true}],"uniques":true},"algorithm":{"name":"trueFalse","template":"Multiple choice – standard","params":{"countCorrect":1,"countIncorrect":2,"showCheckIcon":false,
            "columns": 3
        }
    }
}</v>
      </c>
      <c r="AA433" s="11" t="s">
        <v>2211</v>
      </c>
      <c r="AB433" s="14" t="str">
        <f t="shared" si="2"/>
        <v>M4-MyM-4a-I-1</v>
      </c>
      <c r="AC433" s="14" t="str">
        <f t="shared" si="3"/>
        <v>M4-MyM-4a-I-1-BR</v>
      </c>
      <c r="AD433" s="7" t="s">
        <v>261</v>
      </c>
      <c r="AE433" s="16"/>
      <c r="AF433" s="16" t="s">
        <v>46</v>
      </c>
      <c r="AG433" s="7"/>
    </row>
    <row r="434" ht="75.0" customHeight="1">
      <c r="A434" s="9" t="s">
        <v>2204</v>
      </c>
      <c r="B434" s="12" t="s">
        <v>2205</v>
      </c>
      <c r="C434" s="9" t="s">
        <v>34</v>
      </c>
      <c r="D434" s="10" t="s">
        <v>35</v>
      </c>
      <c r="E434" s="9"/>
      <c r="F434" s="11" t="s">
        <v>2212</v>
      </c>
      <c r="G434" s="12"/>
      <c r="H434" s="24"/>
      <c r="I434" s="9" t="s">
        <v>84</v>
      </c>
      <c r="J434" s="9" t="s">
        <v>391</v>
      </c>
      <c r="K434" s="12" t="s">
        <v>2213</v>
      </c>
      <c r="L434" s="12" t="s">
        <v>2214</v>
      </c>
      <c r="M434" s="9" t="s">
        <v>41</v>
      </c>
      <c r="N434" s="11" t="s">
        <v>2215</v>
      </c>
      <c r="O434" s="11" t="s">
        <v>2216</v>
      </c>
      <c r="P434" s="23"/>
      <c r="Q434" s="16"/>
      <c r="R434" s="21"/>
      <c r="S434" s="21"/>
      <c r="T434" s="21"/>
      <c r="U434" s="21"/>
      <c r="V434" s="21"/>
      <c r="W434" s="23"/>
      <c r="X434" s="16"/>
      <c r="Y434" s="9" t="s">
        <v>1867</v>
      </c>
      <c r="Z434" s="13" t="str">
        <f t="shared" si="1"/>
        <v>{"id":"M4-MyM-4a-I-2-BR","stimulus":"&lt;p&gt;Escolha o resultado desta adição.&lt;/p&gt;&lt;p style=\"text-align: center\"&gt;{{Q1}} {{Q3}} + {{Q2}} {{Q3}} = ...&lt;/p&gt;","hint":"&lt;p&gt;Como as unidades são as mesmas, basta somar os números naturais.&lt;/p&gt;","feedback":"&lt;p&gt;Como as unidades são as mesmas, basta somar os números naturais.&lt;/p&gt;&lt;div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35%;\"&gt;{{Q2}}&lt;/span&gt;&lt;span class=\"lemo-graphie-label\" style=\"position: absolute; right: 15%; top: 8%;\"&gt;{{Q1}}&lt;/span&gt;&lt;/div&gt;&lt;/div&gt;&lt;/div&gt;","seed":{"parameters":[{"name":"Q1","label":null,"min":100,"max":9999,"step":1},{"name":"Q2","label":null,"min":100,"max":9999,"step":1},{"name":"Q3","label":null,"list":["km","hm","dam","m","dm","cm","mm","kg","hg","dag","g","dg","cg","mg","kl","hl","dal","l","dl","cl","ml"]},{"name":"Q4","label":null,"min":1,"max":90,"step":10},{"name":"Q5","label":null,"min":1,"max":90,"step":10},{"name":"Q6","label":null,"min":1,"max":10,"step":1},{"name":"Q7","label":null,"min":1,"max":10,"step":1}],"calculated":[{"name":"T2","label":"{{function}}","function":"{{Q1}}+{{Q2}}","temp":true},{"name":"T3","label":"{{function}}","function":"{{Q1}}+{{Q2}}+{{Q4}}","temp":true},{"name":"T4","label":"{{function}}","function":"{{Q1}}+{{Q2}}-{{Q5}}","temp":true},{"name":"T5","label":"{{function}}","function":"{{Q1}}+{{Q2}}+{{Q6}}","temp":true},{"name":"T6","label":"{{function}}","function":"{{Q1}}+{{Q2}}-{{Q7}}","temp":true},{"name":"A1","label":"{{T2}} {{Q3}}"},{"name":"A2","label":"{{T3}} {{Q3}}","incorrect":true},{"name":"A3","label":"{{T4}} {{Q3}}","incorrect":true},{"name":"A4","label":"{{T5}} {{Q3}}","incorrect":true},{"name":"A5","label":"{{T6}} {{Q3}}","incorrect":true}],"uniques":true},"algorithm":{"name":"trueFalse","template":"Multiple choice – standard","params":{"countCorrect":1,"countIncorrect":2,"showCheckIcon":false,
            "columns": 3
        }
    }
}</v>
      </c>
      <c r="AA434" s="11" t="s">
        <v>2217</v>
      </c>
      <c r="AB434" s="14" t="str">
        <f t="shared" si="2"/>
        <v>M4-MyM-4a-I-2</v>
      </c>
      <c r="AC434" s="14" t="str">
        <f t="shared" si="3"/>
        <v>M4-MyM-4a-I-2-BR</v>
      </c>
      <c r="AD434" s="7" t="s">
        <v>261</v>
      </c>
      <c r="AE434" s="16"/>
      <c r="AF434" s="16" t="s">
        <v>46</v>
      </c>
      <c r="AG434" s="7"/>
    </row>
    <row r="435" ht="75.0" customHeight="1">
      <c r="A435" s="9" t="s">
        <v>2204</v>
      </c>
      <c r="B435" s="12" t="s">
        <v>2205</v>
      </c>
      <c r="C435" s="9" t="s">
        <v>48</v>
      </c>
      <c r="D435" s="10" t="s">
        <v>35</v>
      </c>
      <c r="E435" s="9"/>
      <c r="F435" s="12" t="s">
        <v>493</v>
      </c>
      <c r="G435" s="8" t="s">
        <v>2218</v>
      </c>
      <c r="H435" s="24"/>
      <c r="I435" s="9" t="s">
        <v>84</v>
      </c>
      <c r="J435" s="9" t="s">
        <v>92</v>
      </c>
      <c r="K435" s="8" t="s">
        <v>2219</v>
      </c>
      <c r="L435" s="12" t="s">
        <v>2220</v>
      </c>
      <c r="M435" s="9" t="s">
        <v>41</v>
      </c>
      <c r="N435" s="11" t="s">
        <v>2209</v>
      </c>
      <c r="O435" s="11" t="s">
        <v>2221</v>
      </c>
      <c r="P435" s="23"/>
      <c r="Q435" s="16"/>
      <c r="R435" s="21"/>
      <c r="S435" s="21"/>
      <c r="T435" s="21"/>
      <c r="U435" s="21"/>
      <c r="V435" s="21"/>
      <c r="W435" s="23"/>
      <c r="X435" s="16"/>
      <c r="Y435" s="9" t="s">
        <v>1867</v>
      </c>
      <c r="Z435" s="13" t="str">
        <f t="shared" si="1"/>
        <v>{"id":"M4-MyM-4a-E-1-BR","stimulus":"&lt;p&gt;Calcule a seguinte subtração.&lt;/p&gt;","template":"&lt;p style=\"text-align: center\"&gt;{{T1}} {{Q11}} − {{Q2}} {{Q11}} = {{response}} {{Q11}}&lt;/p&gt;","hint":"&lt;p&gt;Como as unidades são as mesmas, basta subtrair os números naturais.&lt;/p&gt;","feedback":"&lt;p&gt;Como as unidades são as mesmas, basta subtrair os números naturais.&lt;/p&gt;&lt;div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T1}}&lt;/span&gt;&lt;/div&gt;&lt;/div&gt;&lt;/div&gt;","seed":{"parameters":[{"name":"Q1","label":null,"min":100,"max":5000,"step":1},{"name":"Q2","label":null,"min":100,"max":5000,"step":1},{"name":"Q11","label":null,"list":["km","hm","dam","m","dm","cm","mm","kg","hg","dag","g","dg","cg","mg","kl","hl","dal","l","dl","cl","ml"]}],"calculated":[{"name":"T1","label":"{{function}}","function":"{{Q1}}+{{Q2}}","temp":true},{"name":"A1","label":"{{function}}","function":"{{Q1}}"}],"uniques":true},"algorithm":{"name":"calculateOperation","params":{"method":"equivLiteral","keyboard":"NUMERICAL"}}}</v>
      </c>
      <c r="AA435" s="11" t="s">
        <v>2222</v>
      </c>
      <c r="AB435" s="14" t="str">
        <f t="shared" si="2"/>
        <v>M4-MyM-4a-E-1</v>
      </c>
      <c r="AC435" s="14" t="str">
        <f t="shared" si="3"/>
        <v>M4-MyM-4a-E-1-BR</v>
      </c>
      <c r="AD435" s="7" t="s">
        <v>261</v>
      </c>
      <c r="AE435" s="16"/>
      <c r="AF435" s="16" t="s">
        <v>46</v>
      </c>
      <c r="AG435" s="7"/>
    </row>
    <row r="436" ht="75.0" customHeight="1">
      <c r="A436" s="9" t="s">
        <v>2204</v>
      </c>
      <c r="B436" s="12" t="s">
        <v>2205</v>
      </c>
      <c r="C436" s="9" t="s">
        <v>48</v>
      </c>
      <c r="D436" s="10" t="s">
        <v>35</v>
      </c>
      <c r="E436" s="9"/>
      <c r="F436" s="12" t="s">
        <v>437</v>
      </c>
      <c r="G436" s="8" t="s">
        <v>2223</v>
      </c>
      <c r="H436" s="24"/>
      <c r="I436" s="9" t="s">
        <v>84</v>
      </c>
      <c r="J436" s="9" t="s">
        <v>92</v>
      </c>
      <c r="K436" s="8" t="s">
        <v>2224</v>
      </c>
      <c r="L436" s="12" t="s">
        <v>557</v>
      </c>
      <c r="M436" s="9" t="s">
        <v>41</v>
      </c>
      <c r="N436" s="11" t="s">
        <v>2215</v>
      </c>
      <c r="O436" s="11" t="s">
        <v>2216</v>
      </c>
      <c r="P436" s="23"/>
      <c r="Q436" s="16"/>
      <c r="R436" s="23"/>
      <c r="S436" s="23"/>
      <c r="T436" s="23"/>
      <c r="U436" s="23"/>
      <c r="V436" s="23"/>
      <c r="W436" s="23"/>
      <c r="X436" s="24"/>
      <c r="Y436" s="9" t="s">
        <v>1867</v>
      </c>
      <c r="Z436" s="13" t="str">
        <f t="shared" si="1"/>
        <v>{"id":"M4-MyM-4a-E-2-BR","stimulus":"&lt;p&gt;Calcule a seguinte adição.&lt;/p&gt;","template":"&lt;p style=\"text-align: center\"&gt;{{Q1}} {{Q11}} + {{Q2}} {{Q11}} = {{response}} {{Q11}}&lt;/p&gt;","hint":"&lt;p&gt;Como as unidades são as mesmas, basta somar os números naturais.&lt;/p&gt;","feedback":"&lt;p&gt;Como as unidades são as mesmas, basta somar os números naturais.&lt;/p&gt;&lt;div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seed":{"parameters":[{"name":"Q1","label":null,"min":100,"max":9999,"step":1},{"name":"Q2","label":null,"min":100,"max":9999,"step":1},{"name":"Q11","label":null,"list":["km","hm","dam","m","dm","cm","mm","kg","hg","dag","g","dg","cg","mg","kl","hl","dal","l","dl","cl","ml"]}],"calculated":[{"name":"A1","label":"{{function}}","function":"{{Q1}}+{{Q2}}"}],"uniques":true},"algorithm":{"name":"calculateOperation","params":{"method":"equivLiteral","keyboard":"NUMERICAL"}}}</v>
      </c>
      <c r="AA436" s="11" t="s">
        <v>2225</v>
      </c>
      <c r="AB436" s="14" t="str">
        <f t="shared" si="2"/>
        <v>M4-MyM-4a-E-2</v>
      </c>
      <c r="AC436" s="14" t="str">
        <f t="shared" si="3"/>
        <v>M4-MyM-4a-E-2-BR</v>
      </c>
      <c r="AD436" s="7" t="s">
        <v>261</v>
      </c>
      <c r="AE436" s="16"/>
      <c r="AF436" s="16" t="s">
        <v>46</v>
      </c>
      <c r="AG436" s="7"/>
    </row>
    <row r="437" ht="75.0" customHeight="1">
      <c r="A437" s="9" t="s">
        <v>2204</v>
      </c>
      <c r="B437" s="12" t="s">
        <v>2205</v>
      </c>
      <c r="C437" s="9" t="s">
        <v>67</v>
      </c>
      <c r="D437" s="10" t="s">
        <v>35</v>
      </c>
      <c r="E437" s="9"/>
      <c r="F437" s="11" t="s">
        <v>2226</v>
      </c>
      <c r="G437" s="12" t="s">
        <v>2227</v>
      </c>
      <c r="H437" s="24"/>
      <c r="I437" s="16" t="s">
        <v>84</v>
      </c>
      <c r="J437" s="9" t="s">
        <v>92</v>
      </c>
      <c r="K437" s="12" t="s">
        <v>2228</v>
      </c>
      <c r="L437" s="12" t="s">
        <v>1093</v>
      </c>
      <c r="M437" s="9" t="s">
        <v>41</v>
      </c>
      <c r="N437" s="24" t="s">
        <v>2229</v>
      </c>
      <c r="O437" s="24" t="s">
        <v>2230</v>
      </c>
      <c r="P437" s="23"/>
      <c r="Q437" s="16"/>
      <c r="R437" s="21"/>
      <c r="S437" s="21"/>
      <c r="T437" s="21"/>
      <c r="U437" s="21"/>
      <c r="V437" s="21"/>
      <c r="W437" s="21"/>
      <c r="X437" s="23"/>
      <c r="Y437" s="9" t="s">
        <v>1867</v>
      </c>
      <c r="Z437" s="13" t="str">
        <f t="shared" si="1"/>
        <v>{"id":"M4-MyM-4a-A-1-BR","stimulus":"&lt;p&gt;Daniel e seu pai compraram {{Q1}} g de maçãs e {{Q2}} g de pêssegos. Qual é a medida de massa total dessa compra?&lt;/p&gt;","template":"&lt;p&gt;A massa total da compra mede {{response}} g.&lt;/p&gt;","hint":"&lt;p&gt;Como as unidades são as mesmas, basta somar os números naturais.&lt;/p&gt;","feedback":"&lt;p&gt;Como as unidades são as mesmas, basta somar os números naturais.&lt;/p&gt;&lt;div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seed":{"parameters":[{"name":"Q1","label":null,"min":100,"max":5000,"step":10},{"name":"Q2","label":null,"min":100,"max":5000,"step":10}],"calculated":[{"name":"A1","label":"{{function}}","function":"{{Q1}}+{{Q2}}"}],"uniques":true},"algorithm":{"name":"calculateOperation","params":{"method":"equivLiteral","keyboard":"NUMERICAL"}}}</v>
      </c>
      <c r="AA437" s="11" t="s">
        <v>2231</v>
      </c>
      <c r="AB437" s="14" t="str">
        <f t="shared" si="2"/>
        <v>M4-MyM-4a-A-1</v>
      </c>
      <c r="AC437" s="14" t="str">
        <f t="shared" si="3"/>
        <v>M4-MyM-4a-A-1-BR</v>
      </c>
      <c r="AD437" s="7" t="s">
        <v>261</v>
      </c>
      <c r="AE437" s="16"/>
      <c r="AF437" s="16" t="s">
        <v>46</v>
      </c>
      <c r="AG437" s="7"/>
    </row>
    <row r="438" ht="75.0" customHeight="1">
      <c r="A438" s="9" t="s">
        <v>2204</v>
      </c>
      <c r="B438" s="12" t="s">
        <v>2205</v>
      </c>
      <c r="C438" s="9" t="s">
        <v>67</v>
      </c>
      <c r="D438" s="10" t="s">
        <v>35</v>
      </c>
      <c r="E438" s="9"/>
      <c r="F438" s="11" t="s">
        <v>2232</v>
      </c>
      <c r="G438" s="12" t="s">
        <v>2233</v>
      </c>
      <c r="H438" s="24"/>
      <c r="I438" s="16" t="s">
        <v>84</v>
      </c>
      <c r="J438" s="9" t="s">
        <v>92</v>
      </c>
      <c r="K438" s="12" t="s">
        <v>2234</v>
      </c>
      <c r="L438" s="12" t="s">
        <v>1093</v>
      </c>
      <c r="M438" s="9" t="s">
        <v>41</v>
      </c>
      <c r="N438" s="24" t="s">
        <v>2229</v>
      </c>
      <c r="O438" s="24" t="s">
        <v>2230</v>
      </c>
      <c r="P438" s="23"/>
      <c r="Q438" s="16"/>
      <c r="R438" s="21"/>
      <c r="S438" s="21"/>
      <c r="T438" s="21"/>
      <c r="U438" s="21"/>
      <c r="V438" s="21"/>
      <c r="W438" s="21"/>
      <c r="X438" s="23"/>
      <c r="Y438" s="9" t="s">
        <v>1867</v>
      </c>
      <c r="Z438" s="13" t="str">
        <f t="shared" si="1"/>
        <v>{"id":"M4-MyM-4a-A-2-BR","stimulus":"&lt;p&gt;Pietra pedalou {{Q1}} m de manhã e {{Q2}} m à tarde. Quantos metros ela pedalou no total?&lt;/p&gt;","template":"&lt;p&gt;Pietra pedalou {{response}} m.&lt;/p&gt;","hint":"&lt;p&gt;Como as unidades são as mesmas, basta somar os números naturais.&lt;/p&gt;","feedback":"&lt;p&gt;Como as unidades são as mesmas, basta somar os números naturais.&lt;/p&gt;&lt;div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seed":{"parameters":[{"name":"Q1","label":null,"min":1000,"max":5000,"step":1},{"name":"Q2","label":null,"min":1000,"max":5000,"step":1}],"calculated":[{"name":"A1","label":"{{function}}","function":"{{Q1}}+{{Q2}}"}],"uniques":true},"algorithm":{"name":"calculateOperation","params":{"method":"equivLiteral","keyboard":"NUMERICAL"}}}</v>
      </c>
      <c r="AA438" s="11" t="s">
        <v>2235</v>
      </c>
      <c r="AB438" s="14" t="str">
        <f t="shared" si="2"/>
        <v>M4-MyM-4a-A-2</v>
      </c>
      <c r="AC438" s="14" t="str">
        <f t="shared" si="3"/>
        <v>M4-MyM-4a-A-2-BR</v>
      </c>
      <c r="AD438" s="7" t="s">
        <v>261</v>
      </c>
      <c r="AE438" s="16"/>
      <c r="AF438" s="16" t="s">
        <v>46</v>
      </c>
      <c r="AG438" s="7"/>
    </row>
    <row r="439" ht="75.0" customHeight="1">
      <c r="A439" s="9" t="s">
        <v>2204</v>
      </c>
      <c r="B439" s="12" t="s">
        <v>2205</v>
      </c>
      <c r="C439" s="9" t="s">
        <v>67</v>
      </c>
      <c r="D439" s="10" t="s">
        <v>35</v>
      </c>
      <c r="E439" s="9"/>
      <c r="F439" s="12" t="s">
        <v>2236</v>
      </c>
      <c r="G439" s="12" t="s">
        <v>2237</v>
      </c>
      <c r="H439" s="24"/>
      <c r="I439" s="16" t="s">
        <v>84</v>
      </c>
      <c r="J439" s="9" t="s">
        <v>92</v>
      </c>
      <c r="K439" s="12" t="s">
        <v>2238</v>
      </c>
      <c r="L439" s="12" t="s">
        <v>2239</v>
      </c>
      <c r="M439" s="9" t="s">
        <v>41</v>
      </c>
      <c r="N439" s="24" t="s">
        <v>2240</v>
      </c>
      <c r="O439" s="11" t="s">
        <v>2241</v>
      </c>
      <c r="P439" s="23"/>
      <c r="Q439" s="16"/>
      <c r="R439" s="21"/>
      <c r="S439" s="21"/>
      <c r="T439" s="21"/>
      <c r="U439" s="21"/>
      <c r="V439" s="21"/>
      <c r="W439" s="21"/>
      <c r="X439" s="11"/>
      <c r="Y439" s="9" t="s">
        <v>1867</v>
      </c>
      <c r="Z439" s="13" t="str">
        <f t="shared" si="1"/>
        <v>{"id":"M4-MyM-4a-A-3-BR","stimulus":"&lt;p&gt;Uma piscina estava com {{T1}} l de água, mas teve {{Q2}} l esvaziados. Quantos litros a piscina tem agora?&lt;/p&gt;","template":"&lt;p&gt;A piscina tem {{response}} l.&lt;/p&gt;","hint":"&lt;p&gt;Como as unidades são as mesmas, basta subtrair os números naturais.&lt;/p&gt;","feedback":"&lt;p&gt;Como as unidades são as mesmas, basta subtrair os números naturais.&lt;/p&gt;&lt;div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T1}}&lt;/span&gt;&lt;/div&gt;&lt;/div&gt;&lt;/div&gt;","seed":{"parameters":[{"name":"Q1","label":null,"min":10000,"max":25000,"step":1},{"name":"Q2","label":null,"min":10000,"max":25000,"step":1}],"calculated":[{"name":"T1","label":"{{function}}","function":"{{Q1}}+{{Q2}}","temp":true},{"name":"A1","label":"{{function}}","function":"{{Q1}}"}],"uniques":true},"algorithm":{"name":"calculateOperation","params":{"method":"equivLiteral","keyboard":"NUMERICAL"}}}</v>
      </c>
      <c r="AA439" s="11" t="s">
        <v>2242</v>
      </c>
      <c r="AB439" s="14" t="str">
        <f t="shared" si="2"/>
        <v>M4-MyM-4a-A-3</v>
      </c>
      <c r="AC439" s="14" t="str">
        <f t="shared" si="3"/>
        <v>M4-MyM-4a-A-3-BR</v>
      </c>
      <c r="AD439" s="7" t="s">
        <v>261</v>
      </c>
      <c r="AE439" s="16"/>
      <c r="AF439" s="16" t="s">
        <v>46</v>
      </c>
      <c r="AG439" s="7"/>
    </row>
    <row r="440" ht="75.0" customHeight="1">
      <c r="A440" s="9" t="s">
        <v>2243</v>
      </c>
      <c r="B440" s="12" t="s">
        <v>2244</v>
      </c>
      <c r="C440" s="9" t="s">
        <v>34</v>
      </c>
      <c r="D440" s="10" t="s">
        <v>35</v>
      </c>
      <c r="E440" s="9"/>
      <c r="F440" s="12" t="s">
        <v>2245</v>
      </c>
      <c r="G440" s="12" t="s">
        <v>2246</v>
      </c>
      <c r="H440" s="24"/>
      <c r="I440" s="16" t="s">
        <v>84</v>
      </c>
      <c r="J440" s="9" t="s">
        <v>591</v>
      </c>
      <c r="K440" s="12" t="s">
        <v>2247</v>
      </c>
      <c r="L440" s="12" t="s">
        <v>2248</v>
      </c>
      <c r="M440" s="9" t="s">
        <v>41</v>
      </c>
      <c r="N440" s="11" t="s">
        <v>2249</v>
      </c>
      <c r="O440" s="11" t="s">
        <v>2249</v>
      </c>
      <c r="P440" s="23"/>
      <c r="Q440" s="16"/>
      <c r="R440" s="21"/>
      <c r="S440" s="21"/>
      <c r="T440" s="21"/>
      <c r="U440" s="21"/>
      <c r="V440" s="21"/>
      <c r="W440" s="21"/>
      <c r="X440" s="11"/>
      <c r="Y440" s="9" t="s">
        <v>1867</v>
      </c>
      <c r="Z440" s="13" t="str">
        <f t="shared" si="1"/>
        <v>{"id":"M4-MyM-4b-I-1-BR","stimulus":"&lt;p&gt;Arraste o resultado correto desta multiplicação.&lt;/p&gt;","template":"&lt;p style=\"text-align: center\"&gt;{{Q1}} {{Q5}} × {{Q2}} = {{response}}&lt;/p&gt;","hint":"&lt;p&gt;Para multiplicar as unidades de medida, basta operar com os números naturais.&lt;/p&gt;","feedback":"&lt;p&gt;Para multiplicar as unidades de medida, basta operar com os números naturais.&lt;/p&gt;","seed":{"parameters":[{"name":"Q1","label":null,"min":100,"max":999,"step":1},{"name":"Q2","label":null,"min":2,"max":9,"step":1},{"name":"Q3","label":null,"min":2,"max":9,"step":1},{"name":"Q4","label":null,"min":2,"max":9,"step":1},{"name":"Q5","list":["km","hm","dam","m","dm","cm","mm","kg","hg","dag","g","dg","cg","mg","kl","hl","dal","l","dl","cl","ml"]}],"calculated":[{"name":"T1","function":"{{Q1}}*{{Q2}}","temp":true},{"name":"T2","function":"{{Q1}}*{{Q3}}","temp":true},{"name":"T3","function":"{{Q1}}*{{Q4}}","temp":true},{"name":"A1","label":"{{T1}} {{Q5}}"},{"name":"A2","label":"{{T2}} {{Q5}}","incorrect":true},{"name":"A3","label":"{{T3}} {{Q5}}","incorrect":true}],"uniques":true},"algorithm":{"name":"calculateOperation","template":"Cloze with drag &amp; drop","params":{"keyboard":"INTERMEDIATE"}}}</v>
      </c>
      <c r="AA440" s="11" t="s">
        <v>2250</v>
      </c>
      <c r="AB440" s="14" t="str">
        <f t="shared" si="2"/>
        <v>M4-MyM-4b-I-1</v>
      </c>
      <c r="AC440" s="14" t="str">
        <f t="shared" si="3"/>
        <v>M4-MyM-4b-I-1-BR</v>
      </c>
      <c r="AD440" s="7" t="s">
        <v>261</v>
      </c>
      <c r="AE440" s="16"/>
      <c r="AF440" s="16" t="s">
        <v>46</v>
      </c>
      <c r="AG440" s="7"/>
    </row>
    <row r="441" ht="75.0" customHeight="1">
      <c r="A441" s="9" t="s">
        <v>2243</v>
      </c>
      <c r="B441" s="12" t="s">
        <v>2244</v>
      </c>
      <c r="C441" s="9" t="s">
        <v>34</v>
      </c>
      <c r="D441" s="10" t="s">
        <v>35</v>
      </c>
      <c r="E441" s="9"/>
      <c r="F441" s="12" t="s">
        <v>1715</v>
      </c>
      <c r="G441" s="12" t="s">
        <v>2251</v>
      </c>
      <c r="H441" s="24"/>
      <c r="I441" s="16" t="s">
        <v>84</v>
      </c>
      <c r="J441" s="9" t="s">
        <v>591</v>
      </c>
      <c r="K441" s="12" t="s">
        <v>2252</v>
      </c>
      <c r="L441" s="12" t="s">
        <v>2253</v>
      </c>
      <c r="M441" s="9" t="s">
        <v>41</v>
      </c>
      <c r="N441" s="11" t="s">
        <v>2254</v>
      </c>
      <c r="O441" s="11" t="s">
        <v>2254</v>
      </c>
      <c r="P441" s="23"/>
      <c r="Q441" s="16"/>
      <c r="R441" s="21"/>
      <c r="S441" s="21"/>
      <c r="T441" s="21"/>
      <c r="U441" s="21"/>
      <c r="V441" s="21"/>
      <c r="W441" s="21"/>
      <c r="X441" s="11"/>
      <c r="Y441" s="9" t="s">
        <v>1867</v>
      </c>
      <c r="Z441" s="13" t="str">
        <f t="shared" si="1"/>
        <v>{"id":"M4-MyM-4b-I-2-BR","stimulus":"&lt;p&gt;Arraste o resultado correto desta divisão.&lt;/p&gt;","template":"&lt;p style=\"text-align: center\"&gt;{{T1}} {{Q5}} : {{Q1}} = {{response}}&lt;/p&gt;","hint":"&lt;p&gt;Para dividir as unidades de medida, basta operar com os números naturais.&lt;/p&gt;","feedback":"&lt;p&gt;Para dividir as unidades de medida, basta operar com os números naturais.&lt;/p&gt;","seed":{"parameters":[{"name":"Q1","label":null,"min":2,"max":9,"step":1},{"name":"Q2","label":null,"min":100,"max":999,"step":1},{"name":"Q3","label":null,"min":100,"max":999,"step":1},{"name":"Q4","label":null,"min":100,"max":999,"step":1},{"name":"Q5","list":["km","hm","dam","m","dm","cm","mm","kg","hg","dag","g","dg","cg","mg","kl","hl","dal","l","dl","cl","ml"]}],"calculated":[{"name":"T1","function":"{{Q1}}*{{Q2}}","temp":true},{"name":"A1","label":"{{Q2}} {{Q5}}"},{"name":"A2","label":"{{Q3}} {{Q5}}","incorrect":true},{"name":"A3","label":"{{Q4}} {{Q5}}","incorrect":true}],"uniques":true},"algorithm":{"name":"calculateOperation","template":"Cloze with drag &amp; drop","params":{"keyboard":"INTERMEDIATE"}}}</v>
      </c>
      <c r="AA441" s="11" t="s">
        <v>2255</v>
      </c>
      <c r="AB441" s="14" t="str">
        <f t="shared" si="2"/>
        <v>M4-MyM-4b-I-2</v>
      </c>
      <c r="AC441" s="14" t="str">
        <f t="shared" si="3"/>
        <v>M4-MyM-4b-I-2-BR</v>
      </c>
      <c r="AD441" s="7" t="s">
        <v>261</v>
      </c>
      <c r="AE441" s="16"/>
      <c r="AF441" s="16" t="s">
        <v>46</v>
      </c>
      <c r="AG441" s="7"/>
    </row>
    <row r="442" ht="75.0" customHeight="1">
      <c r="A442" s="9" t="s">
        <v>2243</v>
      </c>
      <c r="B442" s="12" t="s">
        <v>2244</v>
      </c>
      <c r="C442" s="9" t="s">
        <v>48</v>
      </c>
      <c r="D442" s="10" t="s">
        <v>35</v>
      </c>
      <c r="E442" s="9"/>
      <c r="F442" s="12" t="s">
        <v>2256</v>
      </c>
      <c r="G442" s="12" t="s">
        <v>2257</v>
      </c>
      <c r="H442" s="24"/>
      <c r="I442" s="16" t="s">
        <v>84</v>
      </c>
      <c r="J442" s="9" t="s">
        <v>92</v>
      </c>
      <c r="K442" s="12" t="s">
        <v>2258</v>
      </c>
      <c r="L442" s="12" t="s">
        <v>712</v>
      </c>
      <c r="M442" s="9" t="s">
        <v>41</v>
      </c>
      <c r="N442" s="11" t="s">
        <v>2249</v>
      </c>
      <c r="O442" s="11" t="s">
        <v>2249</v>
      </c>
      <c r="P442" s="23"/>
      <c r="Q442" s="16"/>
      <c r="R442" s="21"/>
      <c r="S442" s="21"/>
      <c r="T442" s="21"/>
      <c r="U442" s="21"/>
      <c r="V442" s="21"/>
      <c r="W442" s="21"/>
      <c r="X442" s="11"/>
      <c r="Y442" s="9" t="s">
        <v>1867</v>
      </c>
      <c r="Z442" s="13" t="str">
        <f t="shared" si="1"/>
        <v>{"id":"M4-MyM-4b-E-1-BR","stimulus":"&lt;p&gt;Calcule esta multiplicação.&lt;/p&gt;","template":"&lt;p style=\"text-align: center\"&gt;{{Q1}} {{Q3}} × {{Q2}} = {{response}} {{Q3}}&lt;/p&gt;","hint":"&lt;p&gt;Para multiplicar as unidades de medida, basta operar com os números naturais.&lt;/p&gt;","feedback":"&lt;p&gt;Para multiplicar as unidades de medida, basta operar com os números naturais.&lt;/p&gt;","seed":{"parameters":[{"name":"Q1","label":null,"min":100,"max":999,"step":1},{"name":"Q2","label":null,"min":2,"max":9,"step":1},{"name":"Q3","list":["km","hm","dam","m","dm","cm","mm","kg","hg","dag","g","dg","cg","mg","kl","hl","dal","l","dl","cl","ml"]}],"calculated":[{"name":"A1","function":"{{Q1}}*{{Q2}}"}],"uniques":true},"algorithm":{"name":"calculateOperation","params":{"method":"equivLiteral","keyboard":"NUMERICAL"}}}</v>
      </c>
      <c r="AA442" s="11" t="s">
        <v>2259</v>
      </c>
      <c r="AB442" s="14" t="str">
        <f t="shared" si="2"/>
        <v>M4-MyM-4b-E-1</v>
      </c>
      <c r="AC442" s="14" t="str">
        <f t="shared" si="3"/>
        <v>M4-MyM-4b-E-1-BR</v>
      </c>
      <c r="AD442" s="7" t="s">
        <v>261</v>
      </c>
      <c r="AE442" s="16"/>
      <c r="AF442" s="16" t="s">
        <v>46</v>
      </c>
      <c r="AG442" s="7"/>
    </row>
    <row r="443" ht="75.0" customHeight="1">
      <c r="A443" s="9" t="s">
        <v>2243</v>
      </c>
      <c r="B443" s="12" t="s">
        <v>2244</v>
      </c>
      <c r="C443" s="9" t="s">
        <v>48</v>
      </c>
      <c r="D443" s="10" t="s">
        <v>35</v>
      </c>
      <c r="E443" s="9"/>
      <c r="F443" s="12" t="s">
        <v>2260</v>
      </c>
      <c r="G443" s="12" t="s">
        <v>2261</v>
      </c>
      <c r="H443" s="24"/>
      <c r="I443" s="16" t="s">
        <v>84</v>
      </c>
      <c r="J443" s="9" t="s">
        <v>92</v>
      </c>
      <c r="K443" s="12" t="s">
        <v>2262</v>
      </c>
      <c r="L443" s="12" t="s">
        <v>919</v>
      </c>
      <c r="M443" s="9" t="s">
        <v>41</v>
      </c>
      <c r="N443" s="11" t="s">
        <v>2254</v>
      </c>
      <c r="O443" s="11" t="s">
        <v>2254</v>
      </c>
      <c r="P443" s="23"/>
      <c r="Q443" s="16"/>
      <c r="R443" s="21"/>
      <c r="S443" s="21"/>
      <c r="T443" s="21"/>
      <c r="U443" s="21"/>
      <c r="V443" s="21"/>
      <c r="W443" s="23"/>
      <c r="X443" s="23"/>
      <c r="Y443" s="9" t="s">
        <v>1867</v>
      </c>
      <c r="Z443" s="13" t="str">
        <f t="shared" si="1"/>
        <v>{"id":"M4-MyM-4b-E-2-BR","stimulus":"&lt;p&gt;Calcule esta divisão.&lt;/p&gt;","template":"&lt;p style=\"text-align: center\"&gt;{{T1}} {{Q3}} : {{Q1}} = {{response}} {{Q3}}&lt;/p&gt;","hint":"&lt;p&gt;Para dividir as unidades de medida, basta operar com os números naturais.&lt;/p&gt;","feedback":"&lt;p&gt;Para dividir as unidades de medida, basta operar com os números naturais.&lt;/p&gt;","seed":{"parameters":[{"name":"Q1","label":null,"min":2,"max":9,"step":1},{"name":"Q2","label":null,"min":100,"max":999,"step":1},{"name":"Q3","list":["km","hm","dam","m","dm","cm","mm","kg","hg","dag","g","dg","cg","mg","kl","hl","dal","l","dl","cl","ml"]}],"calculated":[{"name":"T1","function":"{{Q1}}*{{Q2}}","temp":true},{"name":"A1","function":"{{Q2}}"}],"uniques":true},"algorithm":{"name":"calculateOperation","params":{"method":"equivLiteral","keyboard":"NUMERICAL"}}}</v>
      </c>
      <c r="AA443" s="11" t="s">
        <v>2263</v>
      </c>
      <c r="AB443" s="14" t="str">
        <f t="shared" si="2"/>
        <v>M4-MyM-4b-E-2</v>
      </c>
      <c r="AC443" s="14" t="str">
        <f t="shared" si="3"/>
        <v>M4-MyM-4b-E-2-BR</v>
      </c>
      <c r="AD443" s="7" t="s">
        <v>261</v>
      </c>
      <c r="AE443" s="16"/>
      <c r="AF443" s="16" t="s">
        <v>46</v>
      </c>
      <c r="AG443" s="7"/>
    </row>
    <row r="444" ht="75.0" customHeight="1">
      <c r="A444" s="9" t="s">
        <v>2243</v>
      </c>
      <c r="B444" s="12" t="s">
        <v>2244</v>
      </c>
      <c r="C444" s="9" t="s">
        <v>67</v>
      </c>
      <c r="D444" s="10" t="s">
        <v>35</v>
      </c>
      <c r="E444" s="9"/>
      <c r="F444" s="12" t="s">
        <v>2264</v>
      </c>
      <c r="G444" s="12" t="s">
        <v>2265</v>
      </c>
      <c r="H444" s="24"/>
      <c r="I444" s="16" t="s">
        <v>84</v>
      </c>
      <c r="J444" s="9" t="s">
        <v>92</v>
      </c>
      <c r="K444" s="12" t="s">
        <v>2266</v>
      </c>
      <c r="L444" s="12" t="s">
        <v>712</v>
      </c>
      <c r="M444" s="9" t="s">
        <v>41</v>
      </c>
      <c r="N444" s="12" t="s">
        <v>2267</v>
      </c>
      <c r="O444" s="12" t="s">
        <v>2268</v>
      </c>
      <c r="P444" s="23"/>
      <c r="Q444" s="16"/>
      <c r="R444" s="23"/>
      <c r="S444" s="23"/>
      <c r="T444" s="23"/>
      <c r="U444" s="23"/>
      <c r="V444" s="23"/>
      <c r="W444" s="23"/>
      <c r="X444" s="16"/>
      <c r="Y444" s="9" t="s">
        <v>1867</v>
      </c>
      <c r="Z444" s="13" t="str">
        <f t="shared" si="1"/>
        <v>{"id":"M4-MyM-4b-A-1-BR","stimulus":"&lt;p&gt;Uma padaria faz {{Q1}} g de croissants mensalmente. Quantos gramas de croissants são produzidos em {{Q2}} meses nessa padaria?&lt;/p&gt;","template":"&lt;p&gt;São produzidos {{response}} g.&lt;/p&gt;","hint":"&lt;p&gt;As multiplicações e divisões de unidades de medida são as mesmas dos números naturais.&lt;/p&gt;","feedback":"&lt;p&gt;As multiplicações e divisões de unidades de medida são as mesmas dos números naturais.&lt;/p&gt;&lt;p style=\"text-align: center\"&gt;{{Q1}} g × {{Q2}} = {{A1}} g&lt;/p&gt;","seed":{"parameters":[{"name":"Q1","label":null,"min":10001,"max":99999,"step":1},{"name":"Q2","label":null,"min":2,"max":9,"step":1}],"calculated":[{"name":"A1","function":"{{Q1}}*{{Q2}}"}],"uniques":true},"algorithm":{"name":"calculateOperation","params":{"method":"equivLiteral","keyboard":"NUMERICAL"}}}</v>
      </c>
      <c r="AA444" s="11" t="s">
        <v>2269</v>
      </c>
      <c r="AB444" s="14" t="str">
        <f t="shared" si="2"/>
        <v>M4-MyM-4b-A-1</v>
      </c>
      <c r="AC444" s="14" t="str">
        <f t="shared" si="3"/>
        <v>M4-MyM-4b-A-1-BR</v>
      </c>
      <c r="AD444" s="7" t="s">
        <v>261</v>
      </c>
      <c r="AE444" s="7" t="s">
        <v>341</v>
      </c>
      <c r="AF444" s="16" t="s">
        <v>46</v>
      </c>
      <c r="AG444" s="7"/>
    </row>
    <row r="445" ht="75.0" customHeight="1">
      <c r="A445" s="9" t="s">
        <v>2243</v>
      </c>
      <c r="B445" s="12" t="s">
        <v>2244</v>
      </c>
      <c r="C445" s="9" t="s">
        <v>67</v>
      </c>
      <c r="D445" s="10" t="s">
        <v>35</v>
      </c>
      <c r="E445" s="9"/>
      <c r="F445" s="12" t="s">
        <v>2270</v>
      </c>
      <c r="G445" s="12" t="s">
        <v>2271</v>
      </c>
      <c r="H445" s="24"/>
      <c r="I445" s="16" t="s">
        <v>84</v>
      </c>
      <c r="J445" s="9" t="s">
        <v>92</v>
      </c>
      <c r="K445" s="12" t="s">
        <v>2272</v>
      </c>
      <c r="L445" s="12" t="s">
        <v>712</v>
      </c>
      <c r="M445" s="9" t="s">
        <v>41</v>
      </c>
      <c r="N445" s="24" t="s">
        <v>2267</v>
      </c>
      <c r="O445" s="24" t="s">
        <v>2273</v>
      </c>
      <c r="P445" s="23"/>
      <c r="Q445" s="16"/>
      <c r="R445" s="23"/>
      <c r="S445" s="23"/>
      <c r="T445" s="23"/>
      <c r="U445" s="23"/>
      <c r="V445" s="23"/>
      <c r="W445" s="23"/>
      <c r="X445" s="16"/>
      <c r="Y445" s="9" t="s">
        <v>1867</v>
      </c>
      <c r="Z445" s="13" t="str">
        <f t="shared" si="1"/>
        <v>{"id":"M4-MyM-4b-A-2-BR","stimulus":"&lt;p&gt;Em um restaurante, são preparadas sardinhas em conserva todos os dias. Para fazer isso, os cozinheiros precisam ter uma mistura de {{Q1}} ml de vinagre, vinho e óleo. Em {{Q2}} dias, de quantos mililitros dessa mistura eles precisam?&lt;/p&gt;","template":"&lt;p&gt;Eles precisam de {{response}} ml.&lt;/p&gt;","hint":"&lt;p&gt;As multiplicações e divisões de unidades de medida são as mesmas dos números naturais.&lt;/p&gt;","feedback":"&lt;p&gt;As multiplicações e divisões de unidades de medida são as mesmas dos números naturais.&lt;/p&gt;&lt;p style=\"text-align: center\"&gt;{{Q1}} ml × {{Q2}} = {{A1}} ml&lt;/p&gt;","seed":{"parameters":[{"name":"Q1","label":null,"min":1001,"max":5999,"step":1},{"name":"Q2","label":null,"min":2,"max":9,"step":1}],"calculated":[{"name":"A1","function":"{{Q1}}*{{Q2}}"}],"uniques":true},"algorithm":{"name":"calculateOperation","params":{"method":"equivLiteral","keyboard":"NUMERICAL"}}}</v>
      </c>
      <c r="AA445" s="11" t="s">
        <v>2274</v>
      </c>
      <c r="AB445" s="14" t="str">
        <f t="shared" si="2"/>
        <v>M4-MyM-4b-A-2</v>
      </c>
      <c r="AC445" s="14" t="str">
        <f t="shared" si="3"/>
        <v>M4-MyM-4b-A-2-BR</v>
      </c>
      <c r="AD445" s="7" t="s">
        <v>261</v>
      </c>
      <c r="AE445" s="7" t="s">
        <v>341</v>
      </c>
      <c r="AF445" s="16" t="s">
        <v>46</v>
      </c>
      <c r="AG445" s="7"/>
    </row>
    <row r="446" ht="75.0" customHeight="1">
      <c r="A446" s="9" t="s">
        <v>2243</v>
      </c>
      <c r="B446" s="12" t="s">
        <v>2244</v>
      </c>
      <c r="C446" s="9" t="s">
        <v>67</v>
      </c>
      <c r="D446" s="10" t="s">
        <v>35</v>
      </c>
      <c r="E446" s="9"/>
      <c r="F446" s="12" t="s">
        <v>2275</v>
      </c>
      <c r="G446" s="12" t="s">
        <v>2276</v>
      </c>
      <c r="H446" s="12"/>
      <c r="I446" s="16" t="s">
        <v>84</v>
      </c>
      <c r="J446" s="9" t="s">
        <v>92</v>
      </c>
      <c r="K446" s="12" t="s">
        <v>2272</v>
      </c>
      <c r="L446" s="12" t="s">
        <v>919</v>
      </c>
      <c r="M446" s="9" t="s">
        <v>41</v>
      </c>
      <c r="N446" s="24" t="s">
        <v>2267</v>
      </c>
      <c r="O446" s="24" t="s">
        <v>2277</v>
      </c>
      <c r="P446" s="23"/>
      <c r="Q446" s="16"/>
      <c r="R446" s="23"/>
      <c r="S446" s="23"/>
      <c r="T446" s="23"/>
      <c r="U446" s="23"/>
      <c r="V446" s="23"/>
      <c r="W446" s="23"/>
      <c r="X446" s="16"/>
      <c r="Y446" s="9" t="s">
        <v>1867</v>
      </c>
      <c r="Z446" s="13" t="str">
        <f t="shared" si="1"/>
        <v>{"id":"M4-MyM-4b-A-3-BR","stimulus":"&lt;p&gt;Uma nova gruta com extensão de {{T1}} m foi descoberta. Para explorá-la, os espeleólogos precisam marcar essa extensão a cada {{Q1}} m. Quantas marcações serão feitas?&lt;/p&gt;","template":"&lt;p&gt;Haverá {{response}} marcações.&lt;/p&gt;","hint":"&lt;p&gt;As multiplicações e divisões de unidades de medida são as mesmas dos números naturais.&lt;/p&gt;","feedback":"&lt;p&gt;As multiplicações e divisões de unidades de medida são as mesmas dos números naturais.&lt;/p&gt;&lt;p style=\"text-align: center\"&gt;{{T1}} m : {{Q1}} m = {{Q2}} señales&lt;/p&gt;","seed":{"parameters":[{"name":"Q1","label":null,"min":1001,"max":5999,"step":1},{"name":"Q2","label":null,"min":2,"max":9,"step":1}],"calculated":[{"name":"T1","function":"{{Q1}}*{{Q2}}","temp":true},{"name":"A1","function":"{{Q2}}"}],"uniques":true},"algorithm":{"name":"calculateOperation","params":{"method":"equivLiteral","keyboard":"NUMERICAL"}}}</v>
      </c>
      <c r="AA446" s="11" t="s">
        <v>2278</v>
      </c>
      <c r="AB446" s="14" t="str">
        <f t="shared" si="2"/>
        <v>M4-MyM-4b-A-3</v>
      </c>
      <c r="AC446" s="14" t="str">
        <f t="shared" si="3"/>
        <v>M4-MyM-4b-A-3-BR</v>
      </c>
      <c r="AD446" s="7" t="s">
        <v>261</v>
      </c>
      <c r="AE446" s="7" t="s">
        <v>341</v>
      </c>
      <c r="AF446" s="16" t="s">
        <v>46</v>
      </c>
      <c r="AG446" s="7"/>
    </row>
    <row r="447" ht="75.0" customHeight="1">
      <c r="A447" s="9" t="s">
        <v>2279</v>
      </c>
      <c r="B447" s="12" t="s">
        <v>2280</v>
      </c>
      <c r="C447" s="9" t="s">
        <v>34</v>
      </c>
      <c r="D447" s="10" t="s">
        <v>35</v>
      </c>
      <c r="E447" s="9"/>
      <c r="F447" s="11" t="s">
        <v>2281</v>
      </c>
      <c r="G447" s="12"/>
      <c r="H447" s="24"/>
      <c r="I447" s="9" t="s">
        <v>1289</v>
      </c>
      <c r="J447" s="9" t="s">
        <v>853</v>
      </c>
      <c r="K447" s="12" t="s">
        <v>337</v>
      </c>
      <c r="L447" s="12" t="s">
        <v>337</v>
      </c>
      <c r="M447" s="9" t="s">
        <v>41</v>
      </c>
      <c r="N447" s="24" t="s">
        <v>2282</v>
      </c>
      <c r="O447" s="8" t="s">
        <v>2283</v>
      </c>
      <c r="P447" s="23"/>
      <c r="Q447" s="16"/>
      <c r="R447" s="23"/>
      <c r="S447" s="23"/>
      <c r="T447" s="23"/>
      <c r="U447" s="23"/>
      <c r="V447" s="23"/>
      <c r="W447" s="23"/>
      <c r="X447" s="16"/>
      <c r="Y447" s="9" t="s">
        <v>1867</v>
      </c>
      <c r="Z447" s="13" t="str">
        <f t="shared" si="1"/>
        <v>{"id":"M4-MyM-5a-I-1-BR","stimulus":"&lt;p&gt;Em qual destas opções existe a mesma quantidade de reais?&lt;/p&gt;","feedback":"&lt;p&gt;É preciso somar o valor das notas e moedas:&lt;/p&gt;&lt;p style=\"text-align: center\"&gt;1 nota de R$ 5 + 2 moedas de R$ 1 = R$ 7&lt;/p&gt;&lt;p style=\"text-align: center\"&gt;3 notas de R$ 2 + 1 moeda de R$ 1 = R$ 7&lt;/p&gt;","hint":"&lt;p&gt;Some o valor das moedas e notas.&lt;/p&gt;","seed":{"parameters":[],"calculated":[{"name":"A1","label":"&lt;div style=\"display:flex; justify-content:center;\"&gt;&lt;img src=\"https://blueberry-assets.oneclick.es/M4_MyM_5a_31.png\" width=\"250\"&gt;&lt;/img&gt;&lt;/div&gt;","incorrect":true},{"name":"A2","label":"&lt;div style=\"display:flex; justify-content:center;\"&gt;&lt;img src=\"https://blueberry-assets.oneclick.es/M4_MyM_5a_32.png\" width=\"250\"&gt;&lt;/img&gt;&lt;/div&gt;","incorrect":true},{"name":"A3","label":"&lt;div style=\"display:flex; justify-content:center;\"&gt;&lt;img src=\"https://blueberry-assets.oneclick.es/M4_MyM_5a_33.png\" width=\"250\"&gt;&lt;/img&gt;&lt;/div&gt;"},{"name":"A4","label":"&lt;div style=\"display:flex; justify-content:center;\"&gt;&lt;img src=\"https://blueberry-assets.oneclick.es/M4_MyM_5a_34.png\" width=\"250\"&gt;&lt;/img&gt;&lt;/div&gt;","incorrect":true},{"name":"A5","label":"&lt;div style=\"display:flex; justify-content:center;\"&gt;&lt;img src=\"https://blueberry-assets.oneclick.es/M4_MyM_5a_35.png\" width=\"250\"&gt;&lt;/img&gt;&lt;/div&gt;","incorrect":true},{"name":"A6","label":"&lt;div style=\"display:flex; justify-content:center;\"&gt;&lt;img src=\"https://blueberry-assets.oneclick.es/M4_MyM_5a_36.png\" width=\"250\"&gt;&lt;/img&gt;&lt;/div&gt;","incorrect":true},{"name":"A7","label":"&lt;div style=\"display:flex; justify-content:center;\"&gt;&lt;img src=\"https://blueberry-assets.oneclick.es/M4_MyM_5a_37.png\" width=\"250\"&gt;&lt;/img&gt;&lt;/div&gt;"}],"uniques":true},"algorithm":{"name":"trueFalse","template":"Multiple choice – multiple response","params":{"countCorrect":2,"countIncorrect":4,"showCheckIcon":false,"columns":3}}}</v>
      </c>
      <c r="AA447" s="11" t="s">
        <v>2284</v>
      </c>
      <c r="AB447" s="14" t="str">
        <f t="shared" si="2"/>
        <v>M4-MyM-5a-I-1</v>
      </c>
      <c r="AC447" s="14" t="str">
        <f t="shared" si="3"/>
        <v>M4-MyM-5a-I-1-BR</v>
      </c>
      <c r="AD447" s="7" t="s">
        <v>261</v>
      </c>
      <c r="AE447" s="16"/>
      <c r="AF447" s="16" t="s">
        <v>46</v>
      </c>
      <c r="AG447" s="7" t="s">
        <v>47</v>
      </c>
    </row>
    <row r="448" ht="75.0" customHeight="1">
      <c r="A448" s="9" t="s">
        <v>2279</v>
      </c>
      <c r="B448" s="12" t="s">
        <v>2280</v>
      </c>
      <c r="C448" s="9" t="s">
        <v>34</v>
      </c>
      <c r="D448" s="10" t="s">
        <v>35</v>
      </c>
      <c r="E448" s="9"/>
      <c r="F448" s="11" t="s">
        <v>2285</v>
      </c>
      <c r="G448" s="12"/>
      <c r="H448" s="24"/>
      <c r="I448" s="9" t="s">
        <v>1289</v>
      </c>
      <c r="J448" s="9" t="s">
        <v>853</v>
      </c>
      <c r="K448" s="12" t="s">
        <v>337</v>
      </c>
      <c r="L448" s="12" t="s">
        <v>337</v>
      </c>
      <c r="M448" s="9" t="s">
        <v>41</v>
      </c>
      <c r="N448" s="24" t="s">
        <v>2282</v>
      </c>
      <c r="O448" s="8" t="s">
        <v>2286</v>
      </c>
      <c r="P448" s="23"/>
      <c r="Q448" s="16"/>
      <c r="R448" s="23"/>
      <c r="S448" s="23"/>
      <c r="T448" s="23"/>
      <c r="U448" s="23"/>
      <c r="V448" s="23"/>
      <c r="W448" s="23"/>
      <c r="X448" s="16"/>
      <c r="Y448" s="9" t="s">
        <v>1867</v>
      </c>
      <c r="Z448" s="13" t="str">
        <f t="shared" si="1"/>
        <v>{"id":"M4-MyM-5a-I-2-BR","stimulus":"&lt;p&gt;Em qual destas opções existe a mesma quantidade de reais?&lt;/p&gt;","feedback":"&lt;p&gt;É preciso somar o valor das notas e moedas:&lt;/p&gt;&lt;p style=\"text-align: center\"&gt;1 nota de R$ 5 + 1 nota de R$ 2 + 2 moedas de R$ 1 = R$ 9&lt;/p&gt;&lt;p style=\"text-align: center\"&gt;1 nota de R$ 5 + 2 notas de R$ 2 = R$ 9&lt;/p&gt;","hint":"&lt;p&gt;Some o valor das moedas e notas.&lt;/p&gt;","seed":{"parameters":[],"calculated":[{"name":"A1","label":"&lt;div style=\"display:flex; justify-content:center;\"&gt;&lt;img src=\"https://blueberry-assets.oneclick.es/M4_MyM_5a_31.png\" width=\"250\"&gt;&lt;/img&gt;&lt;/div&gt;","incorrect":true},{"name":"A2","label":"&lt;div style=\"display:flex; justify-content:center;\"&gt;&lt;img src=\"https://blueberry-assets.oneclick.es/M4_MyM_5a_32.png\" width=\"250\"&gt;&lt;/img&gt;&lt;/div&gt;","incorrect":true},{"name":"A3","label":"&lt;div style=\"display:flex; justify-content:center;\"&gt;&lt;img src=\"https://blueberry-assets.oneclick.es/M4_MyM_5a_38.png\" width=\"250\"&gt;&lt;/img&gt;&lt;/div&gt;"},{"name":"A4","label":"&lt;div style=\"display:flex; justify-content:center;\"&gt;&lt;img src=\"https://blueberry-assets.oneclick.es/M4_MyM_5a_34.png\" width=\"250\"&gt;&lt;/img&gt;&lt;/div&gt;"},{"name":"A5","label":"&lt;div style=\"display:flex; justify-content:center;\"&gt;&lt;img src=\"https://blueberry-assets.oneclick.es/M4_MyM_5a_35.png\" width=\"250\"&gt;&lt;/img&gt;&lt;/div&gt;","incorrect":true},{"name":"A6","label":"&lt;div style=\"display:flex; justify-content:center;\"&gt;&lt;img src=\"https://blueberry-assets.oneclick.es/M4_MyM_5a_36.png\" width=\"250\"&gt;&lt;/img&gt;&lt;/div&gt;","incorrect":true},{"name":"A7","label":"&lt;div style=\"display:flex; justify-content:center;\"&gt;&lt;img src=\"https://blueberry-assets.oneclick.es/M4_MyM_5a_37.png\" width=\"250\"&gt;&lt;/img&gt;&lt;/div&gt;","incorrect":true}],"uniques":true},"algorithm":{"name":"trueFalse","template":"Multiple choice – multiple response","params":{"countCorrect":2,"countIncorrect":4,"showCheckIcon":false,"columns":3}}}</v>
      </c>
      <c r="AA448" s="11" t="s">
        <v>2287</v>
      </c>
      <c r="AB448" s="14" t="str">
        <f t="shared" si="2"/>
        <v>M4-MyM-5a-I-2</v>
      </c>
      <c r="AC448" s="14" t="str">
        <f t="shared" si="3"/>
        <v>M4-MyM-5a-I-2-BR</v>
      </c>
      <c r="AD448" s="7" t="s">
        <v>261</v>
      </c>
      <c r="AE448" s="16"/>
      <c r="AF448" s="16" t="s">
        <v>46</v>
      </c>
      <c r="AG448" s="7" t="s">
        <v>47</v>
      </c>
    </row>
    <row r="449" ht="75.0" customHeight="1">
      <c r="A449" s="9" t="s">
        <v>2279</v>
      </c>
      <c r="B449" s="12" t="s">
        <v>2280</v>
      </c>
      <c r="C449" s="9" t="s">
        <v>34</v>
      </c>
      <c r="D449" s="10" t="s">
        <v>35</v>
      </c>
      <c r="E449" s="9"/>
      <c r="F449" s="11" t="s">
        <v>2288</v>
      </c>
      <c r="G449" s="12"/>
      <c r="H449" s="24"/>
      <c r="I449" s="9" t="s">
        <v>1289</v>
      </c>
      <c r="J449" s="9" t="s">
        <v>853</v>
      </c>
      <c r="K449" s="12" t="s">
        <v>337</v>
      </c>
      <c r="L449" s="12" t="s">
        <v>337</v>
      </c>
      <c r="M449" s="9" t="s">
        <v>41</v>
      </c>
      <c r="N449" s="24" t="s">
        <v>2282</v>
      </c>
      <c r="O449" s="8" t="s">
        <v>2289</v>
      </c>
      <c r="P449" s="23"/>
      <c r="Q449" s="16"/>
      <c r="R449" s="23"/>
      <c r="S449" s="23"/>
      <c r="T449" s="23"/>
      <c r="U449" s="23"/>
      <c r="V449" s="23"/>
      <c r="W449" s="23"/>
      <c r="X449" s="16"/>
      <c r="Y449" s="9" t="s">
        <v>1867</v>
      </c>
      <c r="Z449" s="13" t="str">
        <f t="shared" si="1"/>
        <v>{"id":"M4-MyM-5a-I-3-BR","stimulus":"&lt;p&gt;Em qual destas opções existe a mesma quantidade de reais?&lt;/p&gt;","feedback":"&lt;p&gt;É preciso somar o valor das notas e moedas:&lt;/p&gt;&lt;p style=\"text-align: center\"&gt;2 notas de R$ 5 + 2 moedas de 50 centavos = R$ 11&lt;/p&gt;&lt;p style=\"text-align: center\"&gt;1 nota de R$ 5 + 3 notas de R$ 2 = R$ 11&lt;/p&gt;","hint":"&lt;p&gt;Some o valor das moedas e notas.&lt;/p&gt;","seed":{"parameters":[],"calculated":[{"name":"A1","label":"&lt;div style=\"display:flex; justify-content:center;\"&gt;&lt;img src=\"https://blueberry-assets.oneclick.es/M4_MyM_5a_31.png\" width=\"250\"&gt;&lt;/img&gt;","incorrect":true},{"name":"A2","label":"&lt;div style=\"display:flex; justify-content:center;\"&gt;&lt;img src=\"https://blueberry-assets.oneclick.es/M4_MyM_5a_32.png\" width=\"250\"&gt;&lt;/img&gt;&lt;/div&gt;","incorrect":true},{"name":"A3","label":"&lt;div style=\"display:flex; justify-content:center;\"&gt;&lt;img src=\"https://blueberry-assets.oneclick.es/M4_MyM_5a_39.png\" width=\"250\"&gt;&lt;/img&gt;&lt;/div&gt;"},{"name":"A4","label":"&lt;div style=\"display:flex; justify-content:center;\"&gt;&lt;img src=\"https://blueberry-assets.oneclick.es/M4_MyM_5a_34.png\" width=\"250\"&gt;&lt;/img&gt;&lt;/div&gt;","incorrect":true},{"name":"A5","label":"&lt;div style=\"display:flex; justify-content:center;\"&gt;&lt;img src=\"https://blueberry-assets.oneclick.es/M4_MyM_5a_35.png\" width=\"250\"&gt;&lt;/img&gt;&lt;/div&gt;"},{"name":"A6","label":"&lt;div style=\"display:flex; justify-content:center;\"&gt;&lt;img src=\"https://blueberry-assets.oneclick.es/M4_MyM_5a_36.png\" width=\"250\"&gt;&lt;/img&gt;&lt;/div&gt;","incorrect":true},{"name":"A7","label":"&lt;div style=\"display:flex; justify-content:center;\"&gt;&lt;img src=\"https://blueberry-assets.oneclick.es/M4_MyM_5a_37.png\" width=\"250\"&gt;&lt;/img&gt;&lt;/div&gt;","incorrect":true}],"uniques":true},"algorithm":{"name":"trueFalse","template":"Multiple choice – multiple response","params":{"countCorrect":2,"countIncorrect":4,"showCheckIcon":false,"columns":3}}}</v>
      </c>
      <c r="AA449" s="11" t="s">
        <v>2290</v>
      </c>
      <c r="AB449" s="14" t="str">
        <f t="shared" si="2"/>
        <v>M4-MyM-5a-I-3</v>
      </c>
      <c r="AC449" s="14" t="str">
        <f t="shared" si="3"/>
        <v>M4-MyM-5a-I-3-BR</v>
      </c>
      <c r="AD449" s="7" t="s">
        <v>261</v>
      </c>
      <c r="AE449" s="16"/>
      <c r="AF449" s="16" t="s">
        <v>46</v>
      </c>
      <c r="AG449" s="7" t="s">
        <v>47</v>
      </c>
    </row>
    <row r="450" ht="75.0" customHeight="1">
      <c r="A450" s="9" t="s">
        <v>2279</v>
      </c>
      <c r="B450" s="12" t="s">
        <v>2280</v>
      </c>
      <c r="C450" s="9" t="s">
        <v>34</v>
      </c>
      <c r="D450" s="10" t="s">
        <v>35</v>
      </c>
      <c r="E450" s="9"/>
      <c r="F450" s="11" t="s">
        <v>2291</v>
      </c>
      <c r="G450" s="12"/>
      <c r="H450" s="24"/>
      <c r="I450" s="9" t="s">
        <v>1289</v>
      </c>
      <c r="J450" s="9" t="s">
        <v>853</v>
      </c>
      <c r="K450" s="12" t="s">
        <v>337</v>
      </c>
      <c r="L450" s="12" t="s">
        <v>337</v>
      </c>
      <c r="M450" s="9" t="s">
        <v>41</v>
      </c>
      <c r="N450" s="24" t="s">
        <v>2282</v>
      </c>
      <c r="O450" s="8" t="s">
        <v>2292</v>
      </c>
      <c r="P450" s="23"/>
      <c r="Q450" s="16"/>
      <c r="R450" s="23"/>
      <c r="S450" s="23"/>
      <c r="T450" s="23"/>
      <c r="U450" s="23"/>
      <c r="V450" s="23"/>
      <c r="W450" s="23"/>
      <c r="X450" s="16"/>
      <c r="Y450" s="9" t="s">
        <v>1867</v>
      </c>
      <c r="Z450" s="13" t="str">
        <f t="shared" si="1"/>
        <v>{"id":"M4-MyM-5a-I-4-BR","stimulus":"&lt;p&gt;Em qual destas opções existe a mesma quantidade de reais?&lt;/p&gt;","feedback":"&lt;p&gt;É preciso somar o valor das notas e moedas:&lt;/p&gt;&lt;p style=\"text-align: center\"&gt;1 nota de R$ 10 + 1 nota de R$ 5 = R$ 15&lt;/p&gt;&lt;p style=\"text-align: center\"&gt;2 notas de R$ 5 + 2 notas de R$ 2 + 1 moeda de R$ 1 = R$ 15&lt;/p&gt;","hint":"&lt;p&gt;Some o valor das moedas e notas.&lt;/p&gt;","seed":{"parameters":[],"calculated":[{"name":"A1","label":"&lt;div style=\"display:flex; justify-content:center;\"&gt;&lt;img src=\"https://blueberry-assets.oneclick.es/M4_MyM_5a_31.png\" width=\"250\"&gt;&lt;/img&gt;&lt;/div&gt;","incorrect":true},{"name":"A2","label":"&lt;div style=\"display:flex; justify-content:center;\"&gt;&lt;img src=\"https://blueberry-assets.oneclick.es/M4_MyM_5a_40.png\" width=\"250\"&gt;&lt;/img&gt;&lt;/div&gt;"},{"name":"A3","label":"&lt;div style=\"display:flex; justify-content:center;\"&gt;&lt;img src=\"https://blueberry-assets.oneclick.es/M4_MyM_5a_42.png\" width=\"250\"&gt;&lt;/img&gt;&lt;/div&gt;","incorrect":true},{"name":"A4","label":"&lt;div style=\"display:flex; justify-content:center;\"&gt;&lt;img src=\"https://blueberry-assets.oneclick.es/M4_MyM_5a_34.png\" width=\"250\"&gt;&lt;/img&gt;&lt;/div&gt;","incorrect":true},{"name":"A5","label":"&lt;div style=\"display:flex; justify-content:center;\"&gt;&lt;img src=\"https://blueberry-assets.oneclick.es/M4_MyM_5a_35.png\" width=\"250\"&gt;&lt;/img&gt;&lt;/div&gt;","incorrect":true},{"name":"A6","label":"&lt;div style=\"display:flex; justify-content:center;\"&gt;&lt;img src=\"https://blueberry-assets.oneclick.es/M4_MyM_5a_36.png\" width=\"250\"&gt;&lt;/img&gt;&lt;/div&gt;"},{"name":"A7","label":"&lt;div style=\"display:flex; justify-content:center;\"&gt;&lt;img src=\"https://blueberry-assets.oneclick.es/M4_MyM_5a_37.png\" width=\"250\"&gt;&lt;/img&gt;&lt;/div&gt;","incorrect":true}],"uniques":true},"algorithm":{"name":"trueFalse","template":"Multiple choice – multiple response","params":{"countCorrect":2,"countIncorrect":4,"showCheckIcon":false,"columns":3}}}</v>
      </c>
      <c r="AA450" s="11" t="s">
        <v>2293</v>
      </c>
      <c r="AB450" s="14" t="str">
        <f t="shared" si="2"/>
        <v>M4-MyM-5a-I-4</v>
      </c>
      <c r="AC450" s="14" t="str">
        <f t="shared" si="3"/>
        <v>M4-MyM-5a-I-4-BR</v>
      </c>
      <c r="AD450" s="7" t="s">
        <v>261</v>
      </c>
      <c r="AE450" s="16"/>
      <c r="AF450" s="16" t="s">
        <v>46</v>
      </c>
      <c r="AG450" s="7" t="s">
        <v>47</v>
      </c>
    </row>
    <row r="451" ht="75.0" customHeight="1">
      <c r="A451" s="9" t="s">
        <v>2279</v>
      </c>
      <c r="B451" s="12" t="s">
        <v>2280</v>
      </c>
      <c r="C451" s="9" t="s">
        <v>48</v>
      </c>
      <c r="D451" s="10" t="s">
        <v>35</v>
      </c>
      <c r="E451" s="9"/>
      <c r="F451" s="11" t="s">
        <v>2294</v>
      </c>
      <c r="G451" s="8" t="s">
        <v>2295</v>
      </c>
      <c r="H451" s="24"/>
      <c r="I451" s="7" t="s">
        <v>1289</v>
      </c>
      <c r="J451" s="9" t="s">
        <v>92</v>
      </c>
      <c r="K451" s="8" t="s">
        <v>2296</v>
      </c>
      <c r="L451" s="11" t="s">
        <v>2297</v>
      </c>
      <c r="M451" s="19" t="s">
        <v>41</v>
      </c>
      <c r="N451" s="11" t="s">
        <v>2298</v>
      </c>
      <c r="O451" s="11" t="s">
        <v>2299</v>
      </c>
      <c r="P451" s="23"/>
      <c r="Q451" s="16"/>
      <c r="R451" s="23"/>
      <c r="S451" s="23"/>
      <c r="T451" s="23"/>
      <c r="U451" s="23"/>
      <c r="V451" s="23"/>
      <c r="W451" s="23"/>
      <c r="X451" s="16"/>
      <c r="Y451" s="9" t="s">
        <v>1867</v>
      </c>
      <c r="Z451" s="13" t="str">
        <f t="shared" si="1"/>
        <v>{"id":"M4-MyM-5a-E-1-BR","stimulus":"&lt;p&gt;Quantos reais totalizam as seguintes notas?&lt;/p&gt;&lt;div style=\"display:flex\"&gt;{{T1}}&lt;/div&gt;&lt;div style=\"display:flex\"&gt;{{T2}}&lt;/div&gt;&lt;div style=\"display:flex\"&gt;{{T3}}&lt;/div&gt;","template":"&lt;p&gt;Há R$ {{response}}.&lt;/p&gt;","feedback":"&lt;p&gt;É preciso somar o valor de cada nota:&lt;/p&gt;&lt;p style=\"text-align: center\"&gt;{{Q1}} notas de R$ 5 = R$ {{T4}}&lt;/p&gt;&lt;p style=\"text-align: center\"&gt;{{Q2}} notas de R$ 10 = R$ {{T5}}&lt;/p&gt;&lt;p style=\"text-align: center\"&gt;{{Q3}} notas de R$ 20 = R$ {{T6}}&lt;/p&gt;&lt;p style=\"text-align: center\"&gt;R$ {{T4}} + R$ {{T5}} + R$ {{T6}} = R$ {{A1}}&lt;/p&gt;","hint":"&lt;p&gt;Some os valores das notas.&lt;/p&gt;","seed":{"parameters":[{"name":"Q1","list":[2,3,4]},{"name":"Q2","list":[2,3,4]},{"name":"Q3","list":[2,3,4]}],"calculated":[{"name":"T1","function":"'&lt;img src=\"https://blueberry-assets.oneclick.es/M4_MyM_5a_16.png\" width=\"150\"&gt;&lt;/img&gt;'.repeat({{Q1}})","temp":true},{"name":"T2","function":"'&lt;img src=\"https://blueberry-assets.oneclick.es/M4_MyM_5a_17.png\" width=\"150\"&gt;&lt;/img&gt;'.repeat({{Q2}})","temp":true},{"name":"T3","function":"'&lt;img src=\"https://blueberry-assets.oneclick.es/M4_MyM_5a_18.png\" width=\"150\"&gt;&lt;/img&gt;'.repeat({{Q3}})","temp":true},{"name":"A1","label":"{{function}}","function":"{{Q1}}*5+{{Q2}}*10+{{Q3}}*20"},{"name":"T4","function":"{{Q1}}*5","temp":true},{"name":"T5","function":"{{Q2}}*10","temp":true},{"name":"T6","function":"{{Q3}}*20","temp":true}],"uniques":false},"algorithm":{"name":"calculateOperation","params":{"method":"equivLiteral","keyboard":"NUMERICAL"}}}</v>
      </c>
      <c r="AA451" s="46" t="s">
        <v>2300</v>
      </c>
      <c r="AB451" s="14" t="str">
        <f t="shared" si="2"/>
        <v>M4-MyM-5a-E-1</v>
      </c>
      <c r="AC451" s="14" t="str">
        <f t="shared" si="3"/>
        <v>M4-MyM-5a-E-1-BR</v>
      </c>
      <c r="AD451" s="7" t="s">
        <v>261</v>
      </c>
      <c r="AE451" s="16"/>
      <c r="AF451" s="16" t="s">
        <v>46</v>
      </c>
      <c r="AG451" s="7" t="s">
        <v>47</v>
      </c>
    </row>
    <row r="452" ht="75.0" customHeight="1">
      <c r="A452" s="9" t="s">
        <v>2279</v>
      </c>
      <c r="B452" s="12" t="s">
        <v>2280</v>
      </c>
      <c r="C452" s="9" t="s">
        <v>48</v>
      </c>
      <c r="D452" s="10" t="s">
        <v>35</v>
      </c>
      <c r="E452" s="9"/>
      <c r="F452" s="11" t="s">
        <v>2301</v>
      </c>
      <c r="G452" s="8" t="s">
        <v>2295</v>
      </c>
      <c r="H452" s="24"/>
      <c r="I452" s="7" t="s">
        <v>1289</v>
      </c>
      <c r="J452" s="9" t="s">
        <v>92</v>
      </c>
      <c r="K452" s="8" t="s">
        <v>2302</v>
      </c>
      <c r="L452" s="11" t="s">
        <v>2303</v>
      </c>
      <c r="M452" s="19" t="s">
        <v>41</v>
      </c>
      <c r="N452" s="12" t="s">
        <v>2282</v>
      </c>
      <c r="O452" s="11" t="s">
        <v>2304</v>
      </c>
      <c r="P452" s="23"/>
      <c r="Q452" s="16"/>
      <c r="R452" s="23"/>
      <c r="S452" s="23"/>
      <c r="T452" s="23"/>
      <c r="U452" s="23"/>
      <c r="V452" s="23"/>
      <c r="W452" s="23"/>
      <c r="X452" s="16"/>
      <c r="Y452" s="9" t="s">
        <v>1867</v>
      </c>
      <c r="Z452" s="13" t="str">
        <f t="shared" si="1"/>
        <v>{"id":"M4-MyM-5a-E-2-BR","stimulus":"&lt;p&gt;Quantos reais há no total considerando essas notas e moedas?&lt;/p&gt;&lt;div style=\"display:flex\"&gt;{{T1}}&lt;/div&gt;&lt;div style=\"display:flex\"&gt;{{T2}}&lt;/div&gt;&lt;div style=\"display:flex\"&gt;{{T3}}&lt;/div&gt;&lt;div style=\"display:flex\"&gt;{{T4}}&lt;/div&gt;","template":"&lt;p&gt;Há R$ {{response}}.&lt;/p&gt;","feedback":"&lt;p&gt;É preciso somar os valores das notas e das moedas:&lt;/p&gt;&lt;p style=\"text-align: center\"&gt;{{Q1}} notas de R$ 5 = R$ {{T5}}&lt;/p&gt;&lt;p style=\"text-align: center\"&gt;{{Q2}} moedas de 25 centavos = R$ {{T7}}&lt;/p&gt;&lt;p style=\"text-align: center\"&gt;{{Q3}} moedas de R$ 1 = R$ {{Q3}}&lt;/p&gt;&lt;p style=\"text-align: center\"&gt;{{Q4}} moedas de 50 centavos = R$ {{T8}}&lt;/p&gt;&lt;p style=\"text-align: center\"&gt;R$ {{T5}} + R$ {{T7}} + R$ {{Q2}} + R$ {{T8}} = R$ {{A1}}&lt;/p&gt;","hint":"&lt;p&gt;Some os valores das moedas e das notas.&lt;/p&gt;","seed":{"parameters":[{"name":"Q1","list":[2,3,4]},{"name":"Q2","list":[4,8]},{"name":"Q3","list":[2,3,4]},{"name":"Q4","list":[2,4]}],"calculated":[{"name":"T1","function":"'&lt;img src=\"https://blueberry-assets.oneclick.es/M4_MyM_5a_16.png\" width=\"150\"&gt;&lt;/img&gt;'.repeat({{Q1}})","temp":true},{"name":"T2","function":"'&lt;img src=\"https://blueberry-assets.oneclick.es/M4_MyM_5a_12.png\" width=\"100\"&gt;&lt;/img&gt;'.repeat({{Q2}})","temp":true},{"name":"T3","function":"'&lt;img src=\"https://blueberry-assets.oneclick.es/M4_MyM_5a_14.png\" width=\"100\"&gt;&lt;/img&gt;'.repeat({{Q3}})","temp":true},{"name":"T4","function":"'&lt;img src=\"https://blueberry-assets.oneclick.es/M4_MyM_5a_13.png\" width=\"100\"&gt;&lt;/img&gt;'.repeat({{Q4}})","temp":true},{"name":"A1","label":"{{function}}","function":"{{Q1}}*5+{{Q3}}+{{Q2}}*0.25+{{Q4}}/2"},{"name":"T5","function":"{{Q1}}*5","temp":true},{"name":"T7","function":"{{Q2}}*0.25","temp":true},{"name":"T8","function":"{{Q4}}/2","temp":true}],"uniques":false},"algorithm":{"name":"calculateOperation","params":{"method":"equivLiteral","keyboard":"NUMERICAL"}}}</v>
      </c>
      <c r="AA452" s="11" t="s">
        <v>2305</v>
      </c>
      <c r="AB452" s="14" t="str">
        <f t="shared" si="2"/>
        <v>M4-MyM-5a-E-2</v>
      </c>
      <c r="AC452" s="14" t="str">
        <f t="shared" si="3"/>
        <v>M4-MyM-5a-E-2-BR</v>
      </c>
      <c r="AD452" s="7" t="s">
        <v>261</v>
      </c>
      <c r="AE452" s="16"/>
      <c r="AF452" s="16" t="s">
        <v>46</v>
      </c>
      <c r="AG452" s="7" t="s">
        <v>47</v>
      </c>
    </row>
    <row r="453" ht="75.0" customHeight="1">
      <c r="A453" s="9" t="s">
        <v>2279</v>
      </c>
      <c r="B453" s="12" t="s">
        <v>2280</v>
      </c>
      <c r="C453" s="9" t="s">
        <v>48</v>
      </c>
      <c r="D453" s="10" t="s">
        <v>35</v>
      </c>
      <c r="E453" s="9"/>
      <c r="F453" s="11" t="s">
        <v>2306</v>
      </c>
      <c r="G453" s="8" t="s">
        <v>2307</v>
      </c>
      <c r="H453" s="24"/>
      <c r="I453" s="7" t="s">
        <v>1289</v>
      </c>
      <c r="J453" s="9" t="s">
        <v>92</v>
      </c>
      <c r="K453" s="8" t="s">
        <v>2308</v>
      </c>
      <c r="L453" s="12" t="s">
        <v>2309</v>
      </c>
      <c r="M453" s="19" t="s">
        <v>41</v>
      </c>
      <c r="N453" s="11" t="s">
        <v>2310</v>
      </c>
      <c r="O453" s="12" t="s">
        <v>2311</v>
      </c>
      <c r="P453" s="23"/>
      <c r="Q453" s="16"/>
      <c r="R453" s="23"/>
      <c r="S453" s="23"/>
      <c r="T453" s="23"/>
      <c r="U453" s="23"/>
      <c r="V453" s="23"/>
      <c r="W453" s="23"/>
      <c r="X453" s="16"/>
      <c r="Y453" s="9" t="s">
        <v>1867</v>
      </c>
      <c r="Z453" s="13" t="str">
        <f t="shared" si="1"/>
        <v>{"id":"M4-MyM-5a-E-3-BR","stimulus":"&lt;p&gt;Quantos centavos há no total entre essas moedas?&lt;/p&gt;&lt;div style=\"display:flex\"&gt;{{T1}}&lt;/div&gt;&lt;div style=\"display:flex\"&gt;{{T2}}&lt;/div&gt;&lt;div style=\"display:flex\"&gt;{{T3}}&lt;/div&gt;&lt;div style=\"display:flex\"&gt;{{T4}}&lt;/div&gt;","template":"&lt;p&gt;Há {{response}} centavos.&lt;/p&gt;","feedback":"&lt;p&gt;É preciso somar o valor das moedas:&lt;/p&gt;&lt;p style=\"text-align: center\"&gt;{{Q1}} de 5 centavos = {{T10}} centavos&lt;/p&gt;&lt;p style=\"text-align: center\"&gt;{{Q2}} de 10 centavos = {{T7}} centavos&lt;/p&gt;&lt;p style=\"text-align: center\"&gt;{{Q3}} de 25 centavos = {{T8}} centavos&lt;/p&gt;&lt;p style=\"text-align: center\"&gt;{{Q4}} de 50 centavos = {{T9}} centavos&lt;/p&gt;&lt;p&gt;{{T10}} centavos + {{T7}} centavos + {{T8}} centavos + {{T9}} centavos = {{A1}} centavos&lt;/p&gt;","hint":"&lt;p&gt;Some os valores das moedas.&lt;/p&gt;","seed":{"parameters":[{"name":"Q1","list":[2,3,4]},{"name":"Q2","list":[1,2,3,4]},{"name":"Q3","list":[1,2,3,4]},{"name":"Q4","list":[1,2,3,4]}],"calculated":[{"name":"T1","function":"'&lt;img src=\"https://blueberry-assets.oneclick.es/M4_MyM_5a_10.png\" width=\"150\"&gt;&lt;/img&gt;'.repeat({{Q1}})","temp":true},{"name":"T2","function":"'&lt;img src=\"https://blueberry-assets.oneclick.es/M4_MyM_5a_11.png\" width=\"150\"&gt;&lt;/img&gt;'.repeat({{Q2}})","temp":true},{"name":"T3","function":"'&lt;img src=\"https://blueberry-assets.oneclick.es/M4_MyM_5a_12.png\" width=\"150\"&gt;&lt;/img&gt;'.repeat({{Q3}})","temp":true},{"name":"T4","function":"'&lt;img src=\"https://blueberry-assets.oneclick.es/M4_MyM_5a_13.png\" width=\"150\"&gt;&lt;/img&gt;'.repeat({{Q4}})","temp":true},{"name":"A1","label":"{{function}}","function":"{{Q1}}*5+{{Q2}}*10+{{Q3}}*25+{{Q4}}*50"},{"name":"T7","function":"{{Q2}}*10","temp":true},{"name":"T8","function":"{{Q3}}*25","temp":true},{"name":"T9","function":"{{Q4}}*50","temp":true},{"name":"T10","function":"{{Q1}}*5","temp":true}],"uniques":false},"algorithm":{"name":"calculateOperation","params":{"method":"equivLiteral","keyboard":"NUMERICAL"}}}</v>
      </c>
      <c r="AA453" s="11" t="s">
        <v>2312</v>
      </c>
      <c r="AB453" s="14" t="str">
        <f t="shared" si="2"/>
        <v>M4-MyM-5a-E-3</v>
      </c>
      <c r="AC453" s="14" t="str">
        <f t="shared" si="3"/>
        <v>M4-MyM-5a-E-3-BR</v>
      </c>
      <c r="AD453" s="7" t="s">
        <v>261</v>
      </c>
      <c r="AE453" s="16"/>
      <c r="AF453" s="16" t="s">
        <v>46</v>
      </c>
      <c r="AG453" s="7" t="s">
        <v>47</v>
      </c>
    </row>
    <row r="454" ht="75.0" customHeight="1">
      <c r="A454" s="9" t="s">
        <v>2313</v>
      </c>
      <c r="B454" s="12" t="s">
        <v>2314</v>
      </c>
      <c r="C454" s="9" t="s">
        <v>34</v>
      </c>
      <c r="D454" s="10" t="s">
        <v>35</v>
      </c>
      <c r="E454" s="9"/>
      <c r="F454" s="11" t="s">
        <v>2315</v>
      </c>
      <c r="G454" s="12" t="s">
        <v>2316</v>
      </c>
      <c r="H454" s="24"/>
      <c r="I454" s="9" t="s">
        <v>84</v>
      </c>
      <c r="J454" s="9" t="s">
        <v>944</v>
      </c>
      <c r="K454" s="8" t="s">
        <v>2317</v>
      </c>
      <c r="L454" s="8" t="s">
        <v>2318</v>
      </c>
      <c r="M454" s="9" t="s">
        <v>41</v>
      </c>
      <c r="N454" s="11" t="s">
        <v>2319</v>
      </c>
      <c r="O454" s="11" t="s">
        <v>2320</v>
      </c>
      <c r="P454" s="23"/>
      <c r="Q454" s="16"/>
      <c r="R454" s="23"/>
      <c r="S454" s="23"/>
      <c r="T454" s="23"/>
      <c r="U454" s="23"/>
      <c r="V454" s="23"/>
      <c r="W454" s="23"/>
      <c r="X454" s="16"/>
      <c r="Y454" s="9" t="s">
        <v>1867</v>
      </c>
      <c r="Z454" s="13" t="str">
        <f t="shared" si="1"/>
        <v>{"id":"M4-MyM-5b-I-1-BR","stimulus":"&lt;p&gt;Bianca gastou em um restaurante o valor de R$ {{T1}} por {{Q5}} e R$ {{T2}} por {{Q6}}. Quanto ela pagou no notal?&lt;/p&gt;","template":"&lt;p&gt;O preço total foi R$ {{response}}.&lt;/p&gt;","hint":"&lt;p&gt;As adições de reais e centavos são as mesmas dos números decimais.&lt;/p&gt;","feedback":"&lt;p&gt;As adições de reais e centavos são as mesmas dos números decimais.&lt;/p&gt;&lt;p style=\"text-align: center\"&gt;{{T1}} + {{T2}} = R$ {{A1}}&lt;/p&gt;","seed":{"parameters":[{"name":"Q1","label":null,"min":500,"max":1000,"step":5},{"name":"Q2","label":null,"min":500,"max":1000,"step":5},{"name":"Q3","label":null,"min":500,"max":1000,"step":5},{"name":"Q4","label":null,"min":500,"max":1000,"step":5},{"name":"Q5","list":["um macarrão","uma salada","uma sopa"]},{"name":"Q6","list":["um filé de frango","um filé de peixe","um ensopado legumes"]}],"calculated":[{"name":"A1","label":"{{function}}","function":"({{Q1}}+{{Q2}})/100","group":1},{"name":"A2","label":"{{function}}","function":"({{Q1}}+{{Q3}})/100","group":1,"incorrect":true},{"name":"A3","label":"{{function}}","function":"({{Q1}}+{{Q4}})/100","group":1,"incorrect":true},{"name":"T1","function":"{{Q1}}/100","temp":true},{"name":"T2","function":"{{Q2}}/100","temp":true}],"uniques":true},"algorithm":{"name":"groupResponses","template":"Cloze with drop down"}}</v>
      </c>
      <c r="AA454" s="11" t="s">
        <v>2321</v>
      </c>
      <c r="AB454" s="14" t="str">
        <f t="shared" si="2"/>
        <v>M4-MyM-5b-I-1</v>
      </c>
      <c r="AC454" s="14" t="str">
        <f t="shared" si="3"/>
        <v>M4-MyM-5b-I-1-BR</v>
      </c>
      <c r="AD454" s="7" t="s">
        <v>261</v>
      </c>
      <c r="AE454" s="16"/>
      <c r="AF454" s="16" t="s">
        <v>46</v>
      </c>
      <c r="AG454" s="7" t="s">
        <v>47</v>
      </c>
    </row>
    <row r="455" ht="75.0" customHeight="1">
      <c r="A455" s="9" t="s">
        <v>2313</v>
      </c>
      <c r="B455" s="12" t="s">
        <v>2314</v>
      </c>
      <c r="C455" s="9" t="s">
        <v>34</v>
      </c>
      <c r="D455" s="10" t="s">
        <v>35</v>
      </c>
      <c r="E455" s="9"/>
      <c r="F455" s="11" t="s">
        <v>2322</v>
      </c>
      <c r="G455" s="11" t="s">
        <v>2323</v>
      </c>
      <c r="H455" s="24"/>
      <c r="I455" s="9" t="s">
        <v>84</v>
      </c>
      <c r="J455" s="9" t="s">
        <v>944</v>
      </c>
      <c r="K455" s="8" t="s">
        <v>2324</v>
      </c>
      <c r="L455" s="8" t="s">
        <v>2318</v>
      </c>
      <c r="M455" s="9" t="s">
        <v>41</v>
      </c>
      <c r="N455" s="11" t="s">
        <v>2319</v>
      </c>
      <c r="O455" s="11" t="s">
        <v>2320</v>
      </c>
      <c r="P455" s="23"/>
      <c r="Q455" s="16"/>
      <c r="R455" s="23"/>
      <c r="S455" s="23"/>
      <c r="T455" s="23"/>
      <c r="U455" s="23"/>
      <c r="V455" s="23"/>
      <c r="W455" s="23"/>
      <c r="X455" s="16"/>
      <c r="Y455" s="9" t="s">
        <v>1867</v>
      </c>
      <c r="Z455" s="13" t="str">
        <f t="shared" si="1"/>
        <v>{"id":"M4-MyM-5b-I-2-BR","stimulus":"&lt;p&gt;Para os presentes de aniversário de Antônio, seus pais pagaram R$ {{T1}} em {{Q5}} e R$ {{T2}} em {{Q6}}. Quanto eles gastaram no total?&lt;/p&gt;","template":"&lt;p&gt;Eles gastaram R$ {{response}}.&lt;/p&gt;","hint":"&lt;p&gt;As adições de reais e centavos são as mesmas dos números decimais.&lt;/p&gt;","feedback":"&lt;p&gt;As adições de reais e centavos são as mesmas dos números decimais.&lt;/p&gt;&lt;p style=\"text-align: center\"&gt;{{T1}} + {{T2}} = R$ {{A1}}&lt;/p&gt;","seed":{"parameters":[{"name":"Q1","label":null,"min":4000,"max":12000,"step":5},{"name":"Q2","label":null,"min":4000,"max":12000,"step":5},{"name":"Q3","label":null,"min":1000,"max":3000,"step":5},{"name":"Q4","label":null,"min":1000,"max":3000,"step":5},{"name":"Q5","list":["quadrinhos","livros","jogos de tabuleiro","jogos eletrônicos","roupa"]},{"name":"Q6","list":["quadrinhos","livros","jogos de tabuleiro","jogos eletrônicos","roupa"]}],"calculated":[{"name":"A1","label":"{{function}}","function":"({{Q1}}+{{Q2}})/100","group":1},{"name":"A2","label":"{{function}}","function":"({{Q1}}+{{Q3}})/100","group":1,"incorrect":true},{"name":"A3","label":"{{function}}","function":"({{Q1}}+{{Q4}})/100","group":1,"incorrect":true},{"name":"T1","function":"{{Q1}}/100","temp":true},{"name":"T2","function":"{{Q2}}/100","temp":true}],"uniques":true},"algorithm":{"name":"groupResponses","template":"Cloze with drop down"}}</v>
      </c>
      <c r="AA455" s="11" t="s">
        <v>2325</v>
      </c>
      <c r="AB455" s="14" t="str">
        <f t="shared" si="2"/>
        <v>M4-MyM-5b-I-2</v>
      </c>
      <c r="AC455" s="14" t="str">
        <f t="shared" si="3"/>
        <v>M4-MyM-5b-I-2-BR</v>
      </c>
      <c r="AD455" s="7" t="s">
        <v>261</v>
      </c>
      <c r="AE455" s="16"/>
      <c r="AF455" s="16" t="s">
        <v>46</v>
      </c>
      <c r="AG455" s="7" t="s">
        <v>47</v>
      </c>
    </row>
    <row r="456" ht="75.0" customHeight="1">
      <c r="A456" s="9" t="s">
        <v>2313</v>
      </c>
      <c r="B456" s="12" t="s">
        <v>2314</v>
      </c>
      <c r="C456" s="9" t="s">
        <v>34</v>
      </c>
      <c r="D456" s="10" t="s">
        <v>35</v>
      </c>
      <c r="E456" s="9"/>
      <c r="F456" s="12" t="s">
        <v>2326</v>
      </c>
      <c r="G456" s="12" t="s">
        <v>2327</v>
      </c>
      <c r="H456" s="24"/>
      <c r="I456" s="9" t="s">
        <v>84</v>
      </c>
      <c r="J456" s="9" t="s">
        <v>944</v>
      </c>
      <c r="K456" s="8" t="s">
        <v>2328</v>
      </c>
      <c r="L456" s="8" t="s">
        <v>2329</v>
      </c>
      <c r="M456" s="9" t="s">
        <v>41</v>
      </c>
      <c r="N456" s="11" t="s">
        <v>2330</v>
      </c>
      <c r="O456" s="11" t="s">
        <v>2331</v>
      </c>
      <c r="P456" s="23"/>
      <c r="Q456" s="16"/>
      <c r="R456" s="23"/>
      <c r="S456" s="23"/>
      <c r="T456" s="23"/>
      <c r="U456" s="23"/>
      <c r="V456" s="23"/>
      <c r="W456" s="23"/>
      <c r="X456" s="16"/>
      <c r="Y456" s="9" t="s">
        <v>1867</v>
      </c>
      <c r="Z456" s="13" t="str">
        <f t="shared" si="1"/>
        <v>{"id":"M4-MyM-5b-I-3-BR","stimulus":"&lt;p&gt;Gabriel quer comprar alguns materiais de desenho que custam R$ {{T1}}, mas ele tem apenas R$ {{T2}}. Quanto dinheiro está faltando para que ele possa comprar os materiais?&lt;/p&gt;","template":"&lt;p&gt;Faltam R$ {{response}}.&lt;/p&gt;","hint":"&lt;p&gt;As subtrações de reais e centavos são as mesmas dos números decimais.&lt;/p&gt;","feedback":"&lt;p&gt;As subtrações de reais e centavos são as mesmas dos números decimais.&lt;/p&gt;&lt;p style=\"text-align: center\"&gt;{{T1}} − {{T2}} = R$ {{A1}}&lt;/p&gt;","seed":{"parameters":[{"name":"Q1","label":null,"min":1000,"max":2000,"step":5},{"name":"Q2","label":null,"min":1000,"max":2000,"step":5},{"name":"Q3","label":null,"min":1000,"max":2000,"step":5},{"name":"Q4","label":null,"min":1000,"max":2000,"step":5}],"calculated":[{"name":"A1","label":"{{function}}","function":"{{Q2}}/100","group":1},{"name":"A2","label":"{{function}}","function":"{{Q3}}/100","group":1,"incorrect":true},{"name":"A3","label":"{{function}}","function":"{{Q4}}/100","group":1,"incorrect":true},{"name":"T1","function":"({{Q1}}+{{Q2}})/100","temp":true},{"name":"T2","function":"{{Q1}}/100","temp":true}],"uniques":true},"algorithm":{"name":"groupResponses","template":"Cloze with drop down"}}</v>
      </c>
      <c r="AA456" s="11" t="s">
        <v>2332</v>
      </c>
      <c r="AB456" s="14" t="str">
        <f t="shared" si="2"/>
        <v>M4-MyM-5b-I-3</v>
      </c>
      <c r="AC456" s="14" t="str">
        <f t="shared" si="3"/>
        <v>M4-MyM-5b-I-3-BR</v>
      </c>
      <c r="AD456" s="7" t="s">
        <v>261</v>
      </c>
      <c r="AE456" s="16"/>
      <c r="AF456" s="16" t="s">
        <v>46</v>
      </c>
      <c r="AG456" s="7" t="s">
        <v>47</v>
      </c>
    </row>
    <row r="457" ht="75.0" customHeight="1">
      <c r="A457" s="9" t="s">
        <v>2313</v>
      </c>
      <c r="B457" s="12" t="s">
        <v>2314</v>
      </c>
      <c r="C457" s="9" t="s">
        <v>48</v>
      </c>
      <c r="D457" s="10" t="s">
        <v>35</v>
      </c>
      <c r="E457" s="9"/>
      <c r="F457" s="12" t="s">
        <v>2333</v>
      </c>
      <c r="G457" s="12" t="s">
        <v>2334</v>
      </c>
      <c r="H457" s="12"/>
      <c r="I457" s="9" t="s">
        <v>84</v>
      </c>
      <c r="J457" s="9" t="s">
        <v>92</v>
      </c>
      <c r="K457" s="8" t="s">
        <v>2335</v>
      </c>
      <c r="L457" s="8" t="s">
        <v>2336</v>
      </c>
      <c r="M457" s="9" t="s">
        <v>41</v>
      </c>
      <c r="N457" s="11" t="s">
        <v>2319</v>
      </c>
      <c r="O457" s="11" t="s">
        <v>2320</v>
      </c>
      <c r="P457" s="23"/>
      <c r="Q457" s="16"/>
      <c r="R457" s="23"/>
      <c r="S457" s="23"/>
      <c r="T457" s="23"/>
      <c r="U457" s="23"/>
      <c r="V457" s="23"/>
      <c r="W457" s="23"/>
      <c r="X457" s="16"/>
      <c r="Y457" s="9" t="s">
        <v>1867</v>
      </c>
      <c r="Z457" s="13" t="str">
        <f t="shared" si="1"/>
        <v>{"id":"M4-MyM-5b-E-1-BR","stimulus":"&lt;p&gt;Adriana comprou {{Q3}} por R$ {{T1}} e {{Q4}} por R$ {{T2}}. Qual o preço total dos dois produtos?&lt;/p&gt;","template":"&lt;p&gt;O valor total é R$ {{response}}.&lt;/p&gt;","hint":"&lt;p&gt;As adições de reais e centavos são as mesmas dos números decimais.&lt;/p&gt;","feedback":"&lt;p&gt;As adições de reais e centavos são as mesmas dos números decimais.&lt;/p&gt;&lt;p style=\"text-align: center\"&gt;{{T1}} + {{T2}} = R$ {{A1}}&lt;/p&gt;","seed":{"parameters":[{"name":"Q1","label":null,"min":4000,"max":8000,"step":5},{"name":"Q2","label":null,"min":4000,"max":8000,"step":5},{"name":"Q3","list":["um sapato","uma saia","uma camisola","uma calça","uma touca"]},{"name":"Q4","list":["um sapato","uma saia","uma camisola","uma calça","uma touca"]}],"calculated":[{"name":"A1","label":"{{function}}","function":"({{Q1}}+{{Q2}})/100"},{"name":"T1","function":"{{Q1}}/100","temp":true},{"name":"T2","function":"{{Q2}}/100","temp":true}],"uniques":true},"algorithm":{"name":"calculateOperation","params":{"method":"equivLiteral","keyboard":"INTERMEDIATE"}}}</v>
      </c>
      <c r="AA457" s="11" t="s">
        <v>2337</v>
      </c>
      <c r="AB457" s="14" t="str">
        <f t="shared" si="2"/>
        <v>M4-MyM-5b-E-1</v>
      </c>
      <c r="AC457" s="14" t="str">
        <f t="shared" si="3"/>
        <v>M4-MyM-5b-E-1-BR</v>
      </c>
      <c r="AD457" s="7" t="s">
        <v>261</v>
      </c>
      <c r="AE457" s="16"/>
      <c r="AF457" s="16" t="s">
        <v>46</v>
      </c>
      <c r="AG457" s="7" t="s">
        <v>47</v>
      </c>
    </row>
    <row r="458" ht="75.0" customHeight="1">
      <c r="A458" s="9" t="s">
        <v>2313</v>
      </c>
      <c r="B458" s="12" t="s">
        <v>2314</v>
      </c>
      <c r="C458" s="9" t="s">
        <v>48</v>
      </c>
      <c r="D458" s="10" t="s">
        <v>35</v>
      </c>
      <c r="E458" s="9"/>
      <c r="F458" s="11" t="s">
        <v>2338</v>
      </c>
      <c r="G458" s="11" t="s">
        <v>2339</v>
      </c>
      <c r="H458" s="12"/>
      <c r="I458" s="9" t="s">
        <v>84</v>
      </c>
      <c r="J458" s="9" t="s">
        <v>92</v>
      </c>
      <c r="K458" s="8" t="s">
        <v>2340</v>
      </c>
      <c r="L458" s="8" t="s">
        <v>2341</v>
      </c>
      <c r="M458" s="9" t="s">
        <v>41</v>
      </c>
      <c r="N458" s="11" t="s">
        <v>2330</v>
      </c>
      <c r="O458" s="11" t="s">
        <v>2331</v>
      </c>
      <c r="P458" s="23"/>
      <c r="Q458" s="16"/>
      <c r="R458" s="23"/>
      <c r="S458" s="23"/>
      <c r="T458" s="23"/>
      <c r="U458" s="23"/>
      <c r="V458" s="23"/>
      <c r="W458" s="23"/>
      <c r="X458" s="16"/>
      <c r="Y458" s="9" t="s">
        <v>1867</v>
      </c>
      <c r="Z458" s="13" t="str">
        <f t="shared" si="1"/>
        <v>{"id":"M4-MyM-5b-E-2-BR","stimulus":"&lt;p&gt;Antes de ir ao mercado fazer compra, Pedro tinha R$ {{T1}} na carteira, mas quando voltou para casa, ele estava com R$ {{T2}} sobrando. Quanto dinheiro ele gastou no mercado?&lt;/p&gt;","template":"&lt;p&gt;Ele gastou R$ {{response}}.&lt;/p&gt;","hint":"&lt;p&gt;As subtrações de reais e centavos são as mesmas dos números decimais.&lt;/p&gt;","feedback":"&lt;p&gt;As subtrações de reais e centavos são as mesmas dos números decimais.&lt;/p&gt;&lt;p style=\"text-align: center\"&gt;{{T1}} − {{T2}} = R$ {{A1}}&lt;/p&gt;","seed":{"parameters":[{"name":"Q1","label":null,"min":4000,"max":10000,"step":5},{"name":"Q2","label":null,"min":4000,"max":10000,"step":5}],"calculated":[{"name":"A1","label":"{{function}}","function":"{{Q2}}/100"},{"name":"T1","function":"({{Q1}}+{{Q2}})/100","temp":true},{"name":"T2","function":"{{Q1}}/100","temp":true}],"uniques":true},"algorithm":{"name":"calculateOperation","params":{"method":"equivLiteral","keyboard":"INTERMEDIATE"}}}</v>
      </c>
      <c r="AA458" s="11" t="s">
        <v>2342</v>
      </c>
      <c r="AB458" s="14" t="str">
        <f t="shared" si="2"/>
        <v>M4-MyM-5b-E-2</v>
      </c>
      <c r="AC458" s="14" t="str">
        <f t="shared" si="3"/>
        <v>M4-MyM-5b-E-2-BR</v>
      </c>
      <c r="AD458" s="7" t="s">
        <v>261</v>
      </c>
      <c r="AE458" s="16"/>
      <c r="AF458" s="16" t="s">
        <v>46</v>
      </c>
      <c r="AG458" s="7" t="s">
        <v>47</v>
      </c>
    </row>
    <row r="459" ht="75.0" customHeight="1">
      <c r="A459" s="9" t="s">
        <v>2313</v>
      </c>
      <c r="B459" s="12" t="s">
        <v>2314</v>
      </c>
      <c r="C459" s="9" t="s">
        <v>48</v>
      </c>
      <c r="D459" s="10" t="s">
        <v>35</v>
      </c>
      <c r="E459" s="9"/>
      <c r="F459" s="11" t="s">
        <v>2343</v>
      </c>
      <c r="G459" s="11" t="s">
        <v>2344</v>
      </c>
      <c r="H459" s="12"/>
      <c r="I459" s="9" t="s">
        <v>84</v>
      </c>
      <c r="J459" s="9" t="s">
        <v>92</v>
      </c>
      <c r="K459" s="8" t="s">
        <v>2345</v>
      </c>
      <c r="L459" s="8" t="s">
        <v>2341</v>
      </c>
      <c r="M459" s="9" t="s">
        <v>41</v>
      </c>
      <c r="N459" s="11" t="s">
        <v>2330</v>
      </c>
      <c r="O459" s="11" t="s">
        <v>2331</v>
      </c>
      <c r="P459" s="23"/>
      <c r="Q459" s="16"/>
      <c r="R459" s="23"/>
      <c r="S459" s="23"/>
      <c r="T459" s="23"/>
      <c r="U459" s="23"/>
      <c r="V459" s="23"/>
      <c r="W459" s="23"/>
      <c r="X459" s="16"/>
      <c r="Y459" s="9" t="s">
        <v>1867</v>
      </c>
      <c r="Z459" s="13" t="str">
        <f t="shared" si="1"/>
        <v>{"id":"M4-MyM-5b-E-3-BR","stimulus":"&lt;p&gt;Letícia e Mônica emprestaram R$ {{T1}} a Javier para que ele pudesse completar o dinheiro que faltava para comprar {{Q3}}. Se Letícia emprestou R$ {{T2}}, quanto Mônica deu a ele?&lt;/p&gt;","template":"&lt;p&gt;Mônica emprestou R$ {{response}}.&lt;/p&gt;","hint":"&lt;p&gt;As subtrações de reais e centavos são as mesmas dos números decimais.&lt;/p&gt;","feedback":"&lt;p&gt;As subtrações de reais e centavos são as mesmas dos números decimais.&lt;/p&gt;&lt;p style=\"text-align: center\"&gt;{{T1}} − {{T2}} = R$ {{A1}}&lt;/p&gt;","seed":{"parameters":[{"name":"Q1","label":null,"min":4000,"max":8000,"step":5},{"name":"Q2","label":null,"min":4000,"max":8000,"step":5},{"name":"Q3","list":["uma coleção de discos","um videogame","um móvel","roupa de esportes"]}],"calculated":[{"name":"A1","label":"{{function}}","function":"{{Q2}}/100"},{"name":"T1","function":"({{Q1}}+{{Q2}})/100","temp":true},{"name":"T2","function":"{{Q1}}/100","temp":true}],"uniques":true},"algorithm":{"name":"calculateOperation","params":{"method":"equivLiteral","keyboard":"INTERMEDIATE"}}}</v>
      </c>
      <c r="AA459" s="11" t="s">
        <v>2346</v>
      </c>
      <c r="AB459" s="14" t="str">
        <f t="shared" si="2"/>
        <v>M4-MyM-5b-E-3</v>
      </c>
      <c r="AC459" s="14" t="str">
        <f t="shared" si="3"/>
        <v>M4-MyM-5b-E-3-BR</v>
      </c>
      <c r="AD459" s="7" t="s">
        <v>261</v>
      </c>
      <c r="AE459" s="16"/>
      <c r="AF459" s="16" t="s">
        <v>46</v>
      </c>
      <c r="AG459" s="7" t="s">
        <v>47</v>
      </c>
    </row>
    <row r="460" ht="75.0" customHeight="1">
      <c r="A460" s="9" t="s">
        <v>2347</v>
      </c>
      <c r="B460" s="12" t="s">
        <v>2348</v>
      </c>
      <c r="C460" s="9" t="s">
        <v>34</v>
      </c>
      <c r="D460" s="10" t="s">
        <v>35</v>
      </c>
      <c r="E460" s="7"/>
      <c r="F460" s="12" t="s">
        <v>2349</v>
      </c>
      <c r="G460" s="12"/>
      <c r="H460" s="24"/>
      <c r="I460" s="9" t="s">
        <v>84</v>
      </c>
      <c r="J460" s="9" t="s">
        <v>391</v>
      </c>
      <c r="K460" s="8" t="s">
        <v>2350</v>
      </c>
      <c r="L460" s="12" t="s">
        <v>2351</v>
      </c>
      <c r="M460" s="9" t="s">
        <v>41</v>
      </c>
      <c r="N460" s="11" t="s">
        <v>2330</v>
      </c>
      <c r="O460" s="11" t="s">
        <v>2352</v>
      </c>
      <c r="P460" s="23"/>
      <c r="Q460" s="16"/>
      <c r="R460" s="23"/>
      <c r="S460" s="23"/>
      <c r="T460" s="23"/>
      <c r="U460" s="23"/>
      <c r="V460" s="23"/>
      <c r="W460" s="23"/>
      <c r="X460" s="16"/>
      <c r="Y460" s="9" t="s">
        <v>1867</v>
      </c>
      <c r="Z460" s="13" t="str">
        <f t="shared" si="1"/>
        <v>{"id":"M4-MyM-10a-I-1-BR","stimulus":"&lt;p&gt;Mathias recebeu um desconto de R$ {{T2}} na compra que ele fez de produtos orgânicos. Se a compra custava R$ {{T1}}, quanto ele pagou no final?&lt;/p&gt;","hint":"&lt;p&gt;As subtrações de reais e centavos são as mesmas dos números decimais.&lt;/p&gt;","feedback":"&lt;p&gt;As subtrações de reais e centavos são as mesmas dos números decimais.&lt;/p&gt;&lt;p style=\"text-align: center\"&gt;{{T1}} − {{T2}} = R$ {{T3}}&lt;/p&gt;","seed":{"parameters":[{"name":"Q1","label":null,"min":200,"max":500,"step":5},{"name":"Q2","label":null,"min":1000,"max":3000,"step":25},{"name":"Q3","label":null,"min":1000,"max":3000,"step":25},{"name":"Q4","label":null,"min":1000,"max":3000,"step":25}],"calculated":[{"name":"T1","function":"({{Q1}}+{{Q2}})/100","temp":true},{"name":"T2","function":"{{Q1}}/100","temp":true},{"name":"T3","function":"{{Q2}}/100","temp":true},{"name":"T4","function":"{{Q3}}/100","temp":true},{"name":"T5","function":"{{Q4}}/100","temp":true},{"name":"A1","label":"R$ {{T3}}"},{"name":"A2","label":"R$ {{T4}}","incorrect":true},{"name":"A3","label":"R$ {{T5}}","incorrect":true}],"uniques":true},"algorithm":{"name":"trueFalse","template":"Multiple choice – standard","params":{"countCorrect":1,"countIncorrect":2,"showCheckIcon":false,
            "columns": 3
        }
    }
}</v>
      </c>
      <c r="AA460" s="11" t="s">
        <v>2353</v>
      </c>
      <c r="AB460" s="14" t="str">
        <f t="shared" si="2"/>
        <v>M4-MyM-10a-I-1</v>
      </c>
      <c r="AC460" s="14" t="str">
        <f t="shared" si="3"/>
        <v>M4-MyM-10a-I-1-BR</v>
      </c>
      <c r="AD460" s="16"/>
      <c r="AE460" s="16"/>
      <c r="AF460" s="16" t="s">
        <v>46</v>
      </c>
      <c r="AG460" s="16"/>
    </row>
    <row r="461" ht="75.0" customHeight="1">
      <c r="A461" s="9" t="s">
        <v>2347</v>
      </c>
      <c r="B461" s="12" t="s">
        <v>2348</v>
      </c>
      <c r="C461" s="9" t="s">
        <v>34</v>
      </c>
      <c r="D461" s="10" t="s">
        <v>35</v>
      </c>
      <c r="E461" s="7"/>
      <c r="F461" s="11" t="s">
        <v>2354</v>
      </c>
      <c r="G461" s="12"/>
      <c r="H461" s="24"/>
      <c r="I461" s="9" t="s">
        <v>84</v>
      </c>
      <c r="J461" s="9" t="s">
        <v>391</v>
      </c>
      <c r="K461" s="8" t="s">
        <v>2355</v>
      </c>
      <c r="L461" s="8" t="s">
        <v>2356</v>
      </c>
      <c r="M461" s="9" t="s">
        <v>41</v>
      </c>
      <c r="N461" s="11" t="s">
        <v>2330</v>
      </c>
      <c r="O461" s="11" t="s">
        <v>2357</v>
      </c>
      <c r="P461" s="23"/>
      <c r="Q461" s="16"/>
      <c r="R461" s="23"/>
      <c r="S461" s="23"/>
      <c r="T461" s="23"/>
      <c r="U461" s="23"/>
      <c r="V461" s="23"/>
      <c r="W461" s="23"/>
      <c r="X461" s="16"/>
      <c r="Y461" s="9" t="s">
        <v>1867</v>
      </c>
      <c r="Z461" s="13" t="str">
        <f t="shared" si="1"/>
        <v>{"id":"M4-MyM-10a-I-2-BR","stimulus":"&lt;p&gt;Quando o computador de Fernando quebrou, o pai dele preferiu levar o aparelho para conserto em vez de comprar um novo. Na hora do pagamento, ele deu R$ {{T2}} porque o preço do reparo foi de R$ {{T1}}. Qual foi o valor que ele recebeu de troco?&lt;/p&gt;","hint":"&lt;p&gt;As subtrações de reais e centavos são as mesmas dos números decimais.&lt;/p&gt;","feedback":"&lt;p&gt;As subtrações de reais e centavos são as mesmas dos números decimais.&lt;/p&gt;&lt;p style=\"text-align: center\"&gt;{{T2}} − {{T1}} = R$ {{T3}}&lt;/p&gt;","seed":{"parameters":[{"name":"Q1","label":null,"min":4200,"max":19800,"step":100},{"name":"Q2","label":null,"min":4200,"max":19800,"step":100},{"name":"Q3","label":null,"min":1050,"max":4950,"step":100}],"calculated":[{"name":"T1","function":"{{Q1}}/100","temp":true},{"name":"T2","function":"math.ceil({{Q1}}/1000)*10","temp":true},{"name":"T3","function":"{{T2}}-{{T1}}","temp":true},{"name":"T4","function":"{{T2}}-{{Q2}}/1000","temp":true},{"name":"T5","function":"{{T2}}-{{Q3}}/100","temp":true},{"name":"A1","label":"R$ {{T3}}"},{"name":"A2","label":"R$ {{T4}}","incorrect":true},{"name":"A3","label":"R$ {{T5}}","incorrect":true}],"uniques":true},"algorithm":{"name":"trueFalse","template":"Multiple choice – standard","params":{"countCorrect":1,"countIncorrect":2,"showCheckIcon":false,
            "columns": 3
        }
    }
}</v>
      </c>
      <c r="AA461" s="11" t="s">
        <v>2358</v>
      </c>
      <c r="AB461" s="14" t="str">
        <f t="shared" si="2"/>
        <v>M4-MyM-10a-I-2</v>
      </c>
      <c r="AC461" s="14" t="str">
        <f t="shared" si="3"/>
        <v>M4-MyM-10a-I-2-BR</v>
      </c>
      <c r="AD461" s="16"/>
      <c r="AE461" s="16"/>
      <c r="AF461" s="16" t="s">
        <v>46</v>
      </c>
      <c r="AG461" s="16"/>
    </row>
    <row r="462" ht="75.0" customHeight="1">
      <c r="A462" s="9" t="s">
        <v>2347</v>
      </c>
      <c r="B462" s="12" t="s">
        <v>2348</v>
      </c>
      <c r="C462" s="9" t="s">
        <v>34</v>
      </c>
      <c r="D462" s="10" t="s">
        <v>35</v>
      </c>
      <c r="E462" s="7"/>
      <c r="F462" s="11" t="s">
        <v>2359</v>
      </c>
      <c r="G462" s="12"/>
      <c r="H462" s="24"/>
      <c r="I462" s="9" t="s">
        <v>84</v>
      </c>
      <c r="J462" s="9" t="s">
        <v>391</v>
      </c>
      <c r="K462" s="18" t="s">
        <v>2360</v>
      </c>
      <c r="L462" s="8" t="s">
        <v>2361</v>
      </c>
      <c r="M462" s="9" t="s">
        <v>41</v>
      </c>
      <c r="N462" s="12" t="s">
        <v>2362</v>
      </c>
      <c r="O462" s="12" t="s">
        <v>2363</v>
      </c>
      <c r="P462" s="23"/>
      <c r="Q462" s="16"/>
      <c r="R462" s="23"/>
      <c r="S462" s="23"/>
      <c r="T462" s="23"/>
      <c r="U462" s="23"/>
      <c r="V462" s="23"/>
      <c r="W462" s="23"/>
      <c r="X462" s="16"/>
      <c r="Y462" s="9" t="s">
        <v>1867</v>
      </c>
      <c r="Z462" s="13" t="str">
        <f t="shared" si="1"/>
        <v>{"id":"M4-MyM-10a-I-3-BR","stimulus":"&lt;p&gt;Em uma loja de roupas, Fabiana e Giulia foram informadas de que poderiam pagar {{Q10}} de segunda mão em {{Q1}} parcelas. Se o preço era R$ {{T1}}, quanto seria cada prestação?&lt;/p&gt;","hint":"&lt;p&gt;As divisões de reais e centavos são as mesmas dos números decimais.&lt;/p&gt;","feedback":"&lt;p&gt;As divisões de reais e centavos são as mesmas dos números decimais.&lt;/p&gt;&lt;p style=\"text-align: center\"&gt;{{T1}} : {{Q1}} = R$ {{T2}}&lt;/p&gt;","seed":{"parameters":[{"name":"Q1","label":null,"min":10,"max":36,"step":1},{"name":"Q2","label":null,"min":4000,"max":20000,"step":5},{"name":"Q3","label":null,"min":4000,"max":20000,"step":5},{"name":"Q4","label":null,"min":1000,"max":5000,"step":5},{"name":"Q10","list":["uma geladeira","uma secadora","uma lavadora","um sofá"]}],"calculated":[{"name":"T1","function":"{{Q1}}*{{Q2}}/100","temp":true},{"name":"T2","function":"{{Q2}}/100","temp":true},{"name":"T3","function":"{{Q3}}/100","temp":true},{"name":"T4","function":"{{Q4}}/100","temp":true},{"name":"A1","label":"R$ {{T2}}"},{"name":"A2","label":"R$ {{T3}}","incorrect":true},{"name":"A3","label":"R$ {{T4}}","incorrect":true}],"uniques":true},"algorithm":{"name":"trueFalse","template":"Multiple choice – standard","params":{"countCorrect":1,"countIncorrect":2,"showCheckIcon":false,
            "columns": 3
        }
    }
}</v>
      </c>
      <c r="AA462" s="11" t="s">
        <v>2364</v>
      </c>
      <c r="AB462" s="14" t="str">
        <f t="shared" si="2"/>
        <v>M4-MyM-10a-I-3</v>
      </c>
      <c r="AC462" s="14" t="str">
        <f t="shared" si="3"/>
        <v>M4-MyM-10a-I-3-BR</v>
      </c>
      <c r="AD462" s="16"/>
      <c r="AE462" s="16"/>
      <c r="AF462" s="16" t="s">
        <v>46</v>
      </c>
      <c r="AG462" s="16"/>
    </row>
    <row r="463" ht="75.0" customHeight="1">
      <c r="A463" s="9" t="s">
        <v>2347</v>
      </c>
      <c r="B463" s="12" t="s">
        <v>2348</v>
      </c>
      <c r="C463" s="9" t="s">
        <v>48</v>
      </c>
      <c r="D463" s="10" t="s">
        <v>35</v>
      </c>
      <c r="E463" s="7"/>
      <c r="F463" s="12" t="s">
        <v>2365</v>
      </c>
      <c r="G463" s="12" t="s">
        <v>2366</v>
      </c>
      <c r="H463" s="24"/>
      <c r="I463" s="9" t="s">
        <v>84</v>
      </c>
      <c r="J463" s="9" t="s">
        <v>92</v>
      </c>
      <c r="K463" s="8" t="s">
        <v>2367</v>
      </c>
      <c r="L463" s="12" t="s">
        <v>2341</v>
      </c>
      <c r="M463" s="9" t="s">
        <v>41</v>
      </c>
      <c r="N463" s="11" t="s">
        <v>2330</v>
      </c>
      <c r="O463" s="11" t="s">
        <v>2331</v>
      </c>
      <c r="P463" s="23"/>
      <c r="Q463" s="16"/>
      <c r="R463" s="23"/>
      <c r="S463" s="23"/>
      <c r="T463" s="23"/>
      <c r="U463" s="23"/>
      <c r="V463" s="23"/>
      <c r="W463" s="23"/>
      <c r="X463" s="16"/>
      <c r="Y463" s="9" t="s">
        <v>1867</v>
      </c>
      <c r="Z463" s="13" t="str">
        <f t="shared" si="1"/>
        <v>{"id":"M4-MyM-10a-E-1-BR","stimulus":"&lt;p&gt;Júlio recebeu um desconto de R$ {{T2}} na compra de alguns brinquedos de madeira para os filhos dele. Se os brinquedos custavam R$ {{T1}}, quanto pagou Júlio?&lt;/p&gt;","template":"&lt;p&gt;Ele pagou R$ {{response}} .&lt;/p&gt;","hint":"&lt;p&gt;As subtrações de reais e centavos são as mesmas dos números decimais.&lt;/p&gt;","feedback":"&lt;p&gt;As subtrações de reais e centavos são as mesmas dos números decimais.&lt;/p&gt;&lt;p style=\"text-align: center\"&gt;{{T1}} − {{T2}} = R$ {{A1}}&lt;/p&gt;","seed":{"parameters":[{"name":"Q1","label":null,"min":200,"max":500,"step":5},{"name":"Q2","label":null,"min":2000,"max":6000,"step":25}],"calculated":[{"name":"A1","label":"{{function}}","function":"{{Q2}}/100"},{"name":"T1","function":"({{Q1}}+{{Q2}})/100","temp":true},{"name":"T2","function":"{{Q1}}/100","temp":true}],"uniques":true},"algorithm":{"name":"calculateOperation","params":{"method":"equivLiteral","keyboard":"INTERMEDIATE"}}}</v>
      </c>
      <c r="AA463" s="11" t="s">
        <v>2368</v>
      </c>
      <c r="AB463" s="14" t="str">
        <f t="shared" si="2"/>
        <v>M4-MyM-10a-E-1</v>
      </c>
      <c r="AC463" s="14" t="str">
        <f t="shared" si="3"/>
        <v>M4-MyM-10a-E-1-BR</v>
      </c>
      <c r="AD463" s="16"/>
      <c r="AE463" s="16"/>
      <c r="AF463" s="16" t="s">
        <v>46</v>
      </c>
      <c r="AG463" s="16"/>
    </row>
    <row r="464" ht="75.0" customHeight="1">
      <c r="A464" s="9" t="s">
        <v>2347</v>
      </c>
      <c r="B464" s="12" t="s">
        <v>2348</v>
      </c>
      <c r="C464" s="9" t="s">
        <v>48</v>
      </c>
      <c r="D464" s="10" t="s">
        <v>35</v>
      </c>
      <c r="E464" s="7"/>
      <c r="F464" s="12" t="s">
        <v>2369</v>
      </c>
      <c r="G464" s="12" t="s">
        <v>2370</v>
      </c>
      <c r="H464" s="24"/>
      <c r="I464" s="9" t="s">
        <v>84</v>
      </c>
      <c r="J464" s="9" t="s">
        <v>92</v>
      </c>
      <c r="K464" s="8" t="s">
        <v>2371</v>
      </c>
      <c r="L464" s="8" t="s">
        <v>2372</v>
      </c>
      <c r="M464" s="9" t="s">
        <v>41</v>
      </c>
      <c r="N464" s="11" t="s">
        <v>2330</v>
      </c>
      <c r="O464" s="11" t="s">
        <v>2373</v>
      </c>
      <c r="P464" s="23"/>
      <c r="Q464" s="16"/>
      <c r="R464" s="23"/>
      <c r="S464" s="23"/>
      <c r="T464" s="23"/>
      <c r="U464" s="23"/>
      <c r="V464" s="23"/>
      <c r="W464" s="23"/>
      <c r="X464" s="16"/>
      <c r="Y464" s="9" t="s">
        <v>1867</v>
      </c>
      <c r="Z464" s="13" t="str">
        <f t="shared" si="1"/>
        <v>{"id":"M4-MyM-10a-E-2-BR","stimulus":"&lt;p&gt;Ana foi à um sacolão comprar frutas frescas. Para uma compra de R$ {{T1}}, ela deu R$ {{T2}}. Quanto de troco ela recebeu?&lt;/p&gt;","template":"&lt;p&gt;Ela recebeu R$ {{response}}.&lt;/p&gt;","hint":"&lt;p&gt;As subtrações de euros e centavos são as mesmas que as de números decimais.&lt;/p&gt;","feedback":"&lt;p&gt;As subtrações de euros e centavos são as mesmas que as de números decimais.&lt;/p&gt;&lt;p style=\"text-align: center\"&gt;{{T2}} − {{T1}} = R$ {{A1}}&lt;/p&gt;","seed":{"parameters":[{"name":"Q1","label":null,"min":1050,"max":2950,"step":100},{"name":"Q2","label":null,"min":1050,"max":2950,"step":100},{"name":"Q3","label":null,"min":1050,"max":2950,"step":100}],"calculated":[{"name":"A1","label":"{{function}}","function":"{{T2}}-{{T1}}"},{"name":"T1","function":"{{Q1}}/100","temp":true},{"name":"T2","function":"math.ceil({{Q1}}/1000)*10","temp":true}],"uniques":true},"algorithm":{"name":"calculateOperation","params":{"method":"equivLiteral","keyboard":"INTERMEDIATE"}}}</v>
      </c>
      <c r="AA464" s="11" t="s">
        <v>2374</v>
      </c>
      <c r="AB464" s="14" t="str">
        <f t="shared" si="2"/>
        <v>M4-MyM-10a-E-2</v>
      </c>
      <c r="AC464" s="14" t="str">
        <f t="shared" si="3"/>
        <v>M4-MyM-10a-E-2-BR</v>
      </c>
      <c r="AD464" s="16"/>
      <c r="AE464" s="16"/>
      <c r="AF464" s="16" t="s">
        <v>46</v>
      </c>
      <c r="AG464" s="16"/>
    </row>
    <row r="465" ht="75.0" customHeight="1">
      <c r="A465" s="9" t="s">
        <v>2347</v>
      </c>
      <c r="B465" s="12" t="s">
        <v>2348</v>
      </c>
      <c r="C465" s="9" t="s">
        <v>48</v>
      </c>
      <c r="D465" s="10" t="s">
        <v>35</v>
      </c>
      <c r="E465" s="7"/>
      <c r="F465" s="11" t="s">
        <v>2375</v>
      </c>
      <c r="G465" s="11" t="s">
        <v>2376</v>
      </c>
      <c r="H465" s="24"/>
      <c r="I465" s="9" t="s">
        <v>84</v>
      </c>
      <c r="J465" s="9" t="s">
        <v>92</v>
      </c>
      <c r="K465" s="18" t="s">
        <v>2377</v>
      </c>
      <c r="L465" s="18" t="s">
        <v>2378</v>
      </c>
      <c r="M465" s="9" t="s">
        <v>41</v>
      </c>
      <c r="N465" s="11" t="s">
        <v>2379</v>
      </c>
      <c r="O465" s="11" t="s">
        <v>2380</v>
      </c>
      <c r="P465" s="23"/>
      <c r="Q465" s="16"/>
      <c r="R465" s="23"/>
      <c r="S465" s="23"/>
      <c r="T465" s="23"/>
      <c r="U465" s="23"/>
      <c r="V465" s="23"/>
      <c r="W465" s="23"/>
      <c r="X465" s="16"/>
      <c r="Y465" s="9" t="s">
        <v>1867</v>
      </c>
      <c r="Z465" s="13" t="str">
        <f t="shared" si="1"/>
        <v>{"id":"M4-MyM-10a-E-3-BR","stimulus":"&lt;p&gt;Pablo e Vicente querem comprar {{Q10}}, mas vão pagar em {{Q1}} parcelas de R$ {{T1}} cada. Qual é o preço total do produto?&lt;/p&gt;","template":"&lt;p&gt;O preço total é R$ {{response}}.&lt;/p&gt;","hint":"&lt;p&gt;As multiplicações de euros e centavos são as mesmas que as de números decimais.&lt;/p&gt;","feedback":"&lt;p&gt;As multiplicações de euros e centavos são iguais às de números decimais.&lt;/p&gt;&lt;p style=\"text-align: center\"&gt;{{Q1}} × {{T1}} = R$ {{A1}}&lt;/p&gt;","seed":{"parameters":[{"name":"Q1","label":null,"min":10,"max":36,"step":1},{"name":"Q2","label":null,"min":4000,"max":20000,"step":5},{"name":"Q10","list":["uma televisão","uma máquina fotográfica","um computador","um celular"]}],"calculated":[{"name":"A1","label":"{{function}}","function":"{{Q1}}*{{Q2}}/100"},{"name":"T1","function":"{{Q2}}/100","temp":true}],"uniques":true},"algorithm":{"name":"calculateOperation","params":{"method":"equivLiteral","keyboard":"INTERMEDIATE"}}}</v>
      </c>
      <c r="AA465" s="11" t="s">
        <v>2381</v>
      </c>
      <c r="AB465" s="14" t="str">
        <f t="shared" si="2"/>
        <v>M4-MyM-10a-E-3</v>
      </c>
      <c r="AC465" s="14" t="str">
        <f t="shared" si="3"/>
        <v>M4-MyM-10a-E-3-BR</v>
      </c>
      <c r="AD465" s="16"/>
      <c r="AE465" s="16"/>
      <c r="AF465" s="16" t="s">
        <v>46</v>
      </c>
      <c r="AG465" s="16"/>
    </row>
    <row r="466" ht="75.0" customHeight="1">
      <c r="A466" s="9" t="s">
        <v>2382</v>
      </c>
      <c r="B466" s="12" t="s">
        <v>2383</v>
      </c>
      <c r="C466" s="9" t="s">
        <v>34</v>
      </c>
      <c r="D466" s="10" t="s">
        <v>35</v>
      </c>
      <c r="E466" s="9"/>
      <c r="F466" s="11" t="s">
        <v>2384</v>
      </c>
      <c r="G466" s="12"/>
      <c r="H466" s="24"/>
      <c r="I466" s="7" t="s">
        <v>84</v>
      </c>
      <c r="J466" s="7" t="s">
        <v>2385</v>
      </c>
      <c r="K466" s="11" t="s">
        <v>2386</v>
      </c>
      <c r="L466" s="11" t="s">
        <v>2387</v>
      </c>
      <c r="M466" s="7" t="s">
        <v>41</v>
      </c>
      <c r="N466" s="11" t="s">
        <v>2388</v>
      </c>
      <c r="O466" s="11" t="s">
        <v>2388</v>
      </c>
      <c r="P466" s="23"/>
      <c r="Q466" s="16"/>
      <c r="R466" s="23"/>
      <c r="S466" s="23"/>
      <c r="T466" s="23"/>
      <c r="U466" s="23"/>
      <c r="V466" s="23"/>
      <c r="W466" s="23"/>
      <c r="X466" s="16"/>
      <c r="Y466" s="9" t="s">
        <v>1867</v>
      </c>
      <c r="Z466" s="13" t="str">
        <f t="shared" si="1"/>
        <v>{"id":"M4-MyM-6a-I-1-BR","stimulus":"&lt;p&gt;Ajuste os números do relógio para que se leia {{T11}}{{T12}}{{T13}}{{T14}}.&lt;/p&gt;","feedback":"&lt;p&gt;Em relógios digitais, o número antes dos dois pontos marca a hora e o número depois marca os minutos.&lt;/p&gt;","hint":"&lt;p&gt;Em relógios digitais, o número antes dos dois pontos marca a hora e o número depois marca os minutos.&lt;/p&gt;","seed":{"parameters":[{"name":"Q1","label":null,"min":2,"max":11,"step":1},{"name":"Q2","label":null,"min":0,"max":55,"step":5}],"calculated":[{"name":"T11","label":"{{function}}","function":"if ({{Q2}} &lt; 31) {Lemonlib.numToWords({{Q1}}, 'pt')}","temp":"true"},{"name":"T12","label":"{{function}}","function":"if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'+Lemonlib.numToWords({{Q1}}+1, 'pt')}","temp":"true"},{"name":"A1","function":"{{Q1}}"},{"name":"A2","function":"{{Q2}}"},{"name":"A1LABEL","label":"{{function}}","function":"Lemonlib.toTimeString({{Q1}},{{Q2}})","temp":true}],"uniques":true},"algorithm":{"name":"clock","params":{"type":"digital"}}}</v>
      </c>
      <c r="AA466" s="12" t="s">
        <v>2389</v>
      </c>
      <c r="AB466" s="14" t="str">
        <f t="shared" si="2"/>
        <v>M4-MyM-6a-I-1</v>
      </c>
      <c r="AC466" s="14" t="str">
        <f t="shared" si="3"/>
        <v>M4-MyM-6a-I-1-BR</v>
      </c>
      <c r="AD466" s="7" t="s">
        <v>261</v>
      </c>
      <c r="AE466" s="16"/>
      <c r="AF466" s="16" t="s">
        <v>46</v>
      </c>
      <c r="AG466" s="7" t="s">
        <v>47</v>
      </c>
    </row>
    <row r="467" ht="75.0" customHeight="1">
      <c r="A467" s="9" t="s">
        <v>2382</v>
      </c>
      <c r="B467" s="12" t="s">
        <v>2383</v>
      </c>
      <c r="C467" s="9" t="s">
        <v>34</v>
      </c>
      <c r="D467" s="10" t="s">
        <v>35</v>
      </c>
      <c r="E467" s="9"/>
      <c r="F467" s="11" t="s">
        <v>2390</v>
      </c>
      <c r="G467" s="12"/>
      <c r="H467" s="24"/>
      <c r="I467" s="7" t="s">
        <v>84</v>
      </c>
      <c r="J467" s="7" t="s">
        <v>2385</v>
      </c>
      <c r="K467" s="11" t="s">
        <v>2386</v>
      </c>
      <c r="L467" s="11" t="s">
        <v>2387</v>
      </c>
      <c r="M467" s="7" t="s">
        <v>41</v>
      </c>
      <c r="N467" s="11" t="s">
        <v>2391</v>
      </c>
      <c r="O467" s="11" t="s">
        <v>2391</v>
      </c>
      <c r="P467" s="23"/>
      <c r="Q467" s="16"/>
      <c r="R467" s="23"/>
      <c r="S467" s="23"/>
      <c r="T467" s="23"/>
      <c r="U467" s="23"/>
      <c r="V467" s="23"/>
      <c r="W467" s="23"/>
      <c r="X467" s="16"/>
      <c r="Y467" s="9" t="s">
        <v>1867</v>
      </c>
      <c r="Z467" s="13" t="str">
        <f t="shared" si="1"/>
        <v>{"id":"M4-MyM-6a-I-2-BR","stimulus":"&lt;p&gt;Ajuste os ponteiros do relógio para que ele marque {{T11}}{{T12}}{{T13}}{{T14}}.&lt;/p&gt;","feedback":"&lt;p&gt;Nos relógios analógicos, o ponteiro curto aponta para as horas e o ponteiro longo aponta para os minutos.&lt;/p&gt;","hint":"&lt;p&gt;Nos relógios analógicos, o ponteiro curto aponta para as horas e o ponteiro longo aponta para os minutos.&lt;/p&gt;","seed":{"parameters":[{"name":"Q1","label":null,"min":2,"max":11,"step":1},{"name":"Q2","label":null,"min":0,"max":55,"step":5}],"calculated":[{"name":"T11","label":"{{function}}","function":"if ({{Q2}} &lt; 31) {Lemonlib.numToWords({{Q1}}, 'pt')}","temp":"true"},{"name":"T12","label":"{{function}}","function":"if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'+Lemonlib.numToWords({{Q1}}+1, 'pt')}","temp":"true"},{"name":"A1","function":"{{Q1}}"},{"name":"A2","function":"{{Q2}}"},{"name":"A1LABEL","label":"{{function}}","function":"Lemonlib.toTimeString({{Q1}},{{Q2}})","temp":true}],"uniques":true},"algorithm":{"name":"clock","params":{"type":"analog"}}}</v>
      </c>
      <c r="AA467" s="12" t="s">
        <v>2392</v>
      </c>
      <c r="AB467" s="14" t="str">
        <f t="shared" si="2"/>
        <v>M4-MyM-6a-I-2</v>
      </c>
      <c r="AC467" s="14" t="str">
        <f t="shared" si="3"/>
        <v>M4-MyM-6a-I-2-BR</v>
      </c>
      <c r="AD467" s="7" t="s">
        <v>261</v>
      </c>
      <c r="AE467" s="16"/>
      <c r="AF467" s="16" t="s">
        <v>46</v>
      </c>
      <c r="AG467" s="7" t="s">
        <v>47</v>
      </c>
    </row>
    <row r="468" ht="75.0" customHeight="1">
      <c r="A468" s="9" t="s">
        <v>2382</v>
      </c>
      <c r="B468" s="12" t="s">
        <v>2383</v>
      </c>
      <c r="C468" s="9" t="s">
        <v>48</v>
      </c>
      <c r="D468" s="10" t="s">
        <v>35</v>
      </c>
      <c r="E468" s="9"/>
      <c r="F468" s="12" t="s">
        <v>2393</v>
      </c>
      <c r="G468" s="12"/>
      <c r="H468" s="24"/>
      <c r="I468" s="9" t="s">
        <v>84</v>
      </c>
      <c r="J468" s="9" t="s">
        <v>391</v>
      </c>
      <c r="K468" s="11" t="s">
        <v>2394</v>
      </c>
      <c r="L468" s="12" t="s">
        <v>2395</v>
      </c>
      <c r="M468" s="9" t="s">
        <v>41</v>
      </c>
      <c r="N468" s="11" t="s">
        <v>2388</v>
      </c>
      <c r="O468" s="11" t="s">
        <v>2396</v>
      </c>
      <c r="P468" s="23"/>
      <c r="Q468" s="16"/>
      <c r="R468" s="23"/>
      <c r="S468" s="23"/>
      <c r="T468" s="23"/>
      <c r="U468" s="23"/>
      <c r="V468" s="23"/>
      <c r="W468" s="23"/>
      <c r="X468" s="16"/>
      <c r="Y468" s="9" t="s">
        <v>1867</v>
      </c>
      <c r="Z468" s="13" t="str">
        <f t="shared" si="1"/>
        <v>{"id":"M4-MyM-6a-E-1-BR","stimulus":"&lt;p&gt;Qual opção a seguir representa {{T11}}{{T12}}{{T13}}{{T14}}?&lt;/p&gt;","hint":"&lt;p&gt;Nos relógios digitais, o número antes dos dois pontos indica a hora e o número depois indica os minutos.&lt;/p&gt;","feedback":"&lt;p&gt;Nos relógios digitais, o número antes dos dois pontos indica a hora e o número depois indica os minutos.&lt;/p&gt;&lt;p&gt;Depois das 12 horas, subtraia 12 da hora que aparece digitalmente.&lt;/p&gt;","seed":{"parameters":[{"name":"Q1","label":null,"min":2,"max":11,"step":1},{"name":"Q2","label":null,"min":10,"max":55,"step":5},{"name":"Q3","label":null,"min":2,"max":11,"step":1},{"name":"Q4","label":null,"min":10,"max":55,"step":5},{"name":"Q5","label":null,"min":2,"max":11,"step":1},{"name":"Q6","label":null,"min":10,"max":55,"step":5}],"calculated":[{"name":"T11","label":"{{function}}","function":"if ({{Q2}} &lt; 31) {Lemonlib.numToWords({{Q1}}, 'pt')}","temp":"true"},{"name":"T12","label":"{{function}}","function":"if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'+Lemonlib.numToWords({{Q1}}+1, 'pt')}","temp":"true"},{"name":"T1","function":"{{Q1}}+12","temp":true},{"name":"T2","function":"{{Q2}}+12","temp":true},{"name":"T3","function":"{{Q3}}+12","temp":true},{"name":"A1","label":"{{T1}}:{{Q2}}"},{"name":"A2","label":"{{T2}}:{{Q4}}","incorrect":true},{"name":"A3","label":"{{T3}}:{{Q6}}","incorrect":true}],"uniques":true},"algorithm":{"name":"trueFalse","template":"Multiple choice – standard","params":{"countCorrect":1,"countIncorrect":2,"showCheckIcon":false,
            "columns": 3
        }
    }
}</v>
      </c>
      <c r="AA468" s="11" t="s">
        <v>2397</v>
      </c>
      <c r="AB468" s="14" t="str">
        <f t="shared" si="2"/>
        <v>M4-MyM-6a-E-1</v>
      </c>
      <c r="AC468" s="14" t="str">
        <f t="shared" si="3"/>
        <v>M4-MyM-6a-E-1-BR</v>
      </c>
      <c r="AD468" s="7" t="s">
        <v>261</v>
      </c>
      <c r="AE468" s="16"/>
      <c r="AF468" s="16" t="s">
        <v>46</v>
      </c>
      <c r="AG468" s="7" t="s">
        <v>47</v>
      </c>
    </row>
    <row r="469" ht="75.0" customHeight="1">
      <c r="A469" s="9" t="s">
        <v>2398</v>
      </c>
      <c r="B469" s="12" t="s">
        <v>2399</v>
      </c>
      <c r="C469" s="9" t="s">
        <v>34</v>
      </c>
      <c r="D469" s="10" t="s">
        <v>35</v>
      </c>
      <c r="E469" s="9"/>
      <c r="F469" s="12" t="s">
        <v>2400</v>
      </c>
      <c r="G469" s="8" t="s">
        <v>2401</v>
      </c>
      <c r="H469" s="24"/>
      <c r="I469" s="9" t="s">
        <v>84</v>
      </c>
      <c r="J469" s="9" t="s">
        <v>944</v>
      </c>
      <c r="K469" s="12" t="s">
        <v>2402</v>
      </c>
      <c r="L469" s="12" t="s">
        <v>2403</v>
      </c>
      <c r="M469" s="9" t="s">
        <v>41</v>
      </c>
      <c r="N469" s="11" t="s">
        <v>2404</v>
      </c>
      <c r="O469" s="11" t="s">
        <v>2405</v>
      </c>
      <c r="P469" s="23"/>
      <c r="Q469" s="16"/>
      <c r="R469" s="23"/>
      <c r="S469" s="23"/>
      <c r="T469" s="23"/>
      <c r="U469" s="23"/>
      <c r="V469" s="23"/>
      <c r="W469" s="23"/>
      <c r="X469" s="16"/>
      <c r="Y469" s="9" t="s">
        <v>1867</v>
      </c>
      <c r="Z469" s="13" t="str">
        <f t="shared" si="1"/>
        <v>{"id":"M4-MyM-6b-I-1-BR","stimulus":"&lt;p&gt;Escolha a equivalência correta.&lt;/p&gt;","template":"&lt;p style=\"text-align: center\"&gt;{{Q1}} minutos = {{response}} segundos&lt;/p&gt;","hint":"&lt;p&gt;Estas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 style=\"text-align: center\"&gt;{{Q1}} × 60 = {{A1}} segundos&lt;/p&gt;","seed":{"parameters":[{"name":"Q1","label":null,"min":2,"max":50,"step":1},{"name":"Q2","label":null,"min":1,"max":50,"step":1},{"name":"Q3","label":null,"min":1,"max":50,"step":1}],"calculated":[{"name":"A1","label":"{{function}}","function":"{{Q1}}*60","group":1},{"name":"A2","label":"{{function}}","function":"{{Q2}}*60","group":1,"incorrect":true},{"name":"A3","label":"{{function}}","function":"{{Q3}}*60","group":1,"incorrect":true}],"uniques":true},"algorithm":{"name":"groupResponses","template":"Cloze with drop down"}}</v>
      </c>
      <c r="AA469" s="11" t="s">
        <v>2406</v>
      </c>
      <c r="AB469" s="14" t="str">
        <f t="shared" si="2"/>
        <v>M4-MyM-6b-I-1</v>
      </c>
      <c r="AC469" s="14" t="str">
        <f t="shared" si="3"/>
        <v>M4-MyM-6b-I-1-BR</v>
      </c>
      <c r="AD469" s="7" t="s">
        <v>261</v>
      </c>
      <c r="AE469" s="16"/>
      <c r="AF469" s="16" t="s">
        <v>46</v>
      </c>
      <c r="AG469" s="7" t="s">
        <v>47</v>
      </c>
    </row>
    <row r="470" ht="75.0" customHeight="1">
      <c r="A470" s="9" t="s">
        <v>2398</v>
      </c>
      <c r="B470" s="12" t="s">
        <v>2399</v>
      </c>
      <c r="C470" s="9" t="s">
        <v>34</v>
      </c>
      <c r="D470" s="10" t="s">
        <v>35</v>
      </c>
      <c r="E470" s="9"/>
      <c r="F470" s="12" t="s">
        <v>2400</v>
      </c>
      <c r="G470" s="8" t="s">
        <v>2407</v>
      </c>
      <c r="H470" s="24"/>
      <c r="I470" s="9" t="s">
        <v>84</v>
      </c>
      <c r="J470" s="9" t="s">
        <v>944</v>
      </c>
      <c r="K470" s="11" t="s">
        <v>2402</v>
      </c>
      <c r="L470" s="12" t="s">
        <v>2408</v>
      </c>
      <c r="M470" s="9" t="s">
        <v>41</v>
      </c>
      <c r="N470" s="11" t="s">
        <v>2409</v>
      </c>
      <c r="O470" s="11" t="s">
        <v>2410</v>
      </c>
      <c r="P470" s="23"/>
      <c r="Q470" s="16"/>
      <c r="R470" s="23"/>
      <c r="S470" s="23"/>
      <c r="T470" s="23"/>
      <c r="U470" s="23"/>
      <c r="V470" s="23"/>
      <c r="W470" s="23"/>
      <c r="X470" s="16"/>
      <c r="Y470" s="9" t="s">
        <v>1867</v>
      </c>
      <c r="Z470" s="13" t="str">
        <f t="shared" si="1"/>
        <v>{"id":"M4-MyM-6b-I-2-BR","stimulus":"&lt;p&gt;Escolha a equivalência correta.&lt;/p&gt;","template":"&lt;p style=\"text-align: center\"&gt;{{T1}} segundos = {{response}} minutos&lt;/p&gt;","hint":"&lt;p&gt;Estas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 style=\"text-align: center\"&gt;{{T1}} : 60 = {{Q1}} minutos&lt;/p&gt;","seed":{"parameters":[{"name":"Q1","label":null,"min":2,"max":50,"step":1},{"name":"Q2","label":null,"min":1,"max":50,"step":1},{"name":"Q3","label":null,"min":1,"max":50,"step":1}],"calculated":[{"name":"T1","function":"{{Q1}}*60","temp":true},{"name":"A1","label":"{{function}}","function":"{{Q1}}","group":1},{"name":"A2","label":"{{function}}","function":"{{Q2}}","group":1,"incorrect":true},{"name":"A3","label":"{{function}}","function":"{{Q3}}","group":1,"incorrect":true}],"uniques":true},"algorithm":{"name":"groupResponses","template":"Cloze with drop down"}}</v>
      </c>
      <c r="AA470" s="11" t="s">
        <v>2411</v>
      </c>
      <c r="AB470" s="14" t="str">
        <f t="shared" si="2"/>
        <v>M4-MyM-6b-I-2</v>
      </c>
      <c r="AC470" s="14" t="str">
        <f t="shared" si="3"/>
        <v>M4-MyM-6b-I-2-BR</v>
      </c>
      <c r="AD470" s="7" t="s">
        <v>261</v>
      </c>
      <c r="AE470" s="16"/>
      <c r="AF470" s="16" t="s">
        <v>46</v>
      </c>
      <c r="AG470" s="7" t="s">
        <v>47</v>
      </c>
    </row>
    <row r="471" ht="75.0" customHeight="1">
      <c r="A471" s="9" t="s">
        <v>2398</v>
      </c>
      <c r="B471" s="12" t="s">
        <v>2399</v>
      </c>
      <c r="C471" s="9" t="s">
        <v>34</v>
      </c>
      <c r="D471" s="10" t="s">
        <v>35</v>
      </c>
      <c r="E471" s="9"/>
      <c r="F471" s="12" t="s">
        <v>2400</v>
      </c>
      <c r="G471" s="8" t="s">
        <v>2412</v>
      </c>
      <c r="H471" s="24"/>
      <c r="I471" s="9" t="s">
        <v>84</v>
      </c>
      <c r="J471" s="9" t="s">
        <v>944</v>
      </c>
      <c r="K471" s="12" t="s">
        <v>2413</v>
      </c>
      <c r="L471" s="12" t="s">
        <v>2403</v>
      </c>
      <c r="M471" s="9" t="s">
        <v>41</v>
      </c>
      <c r="N471" s="11" t="s">
        <v>2404</v>
      </c>
      <c r="O471" s="11" t="s">
        <v>2414</v>
      </c>
      <c r="P471" s="23"/>
      <c r="Q471" s="16"/>
      <c r="R471" s="23"/>
      <c r="S471" s="23"/>
      <c r="T471" s="23"/>
      <c r="U471" s="23"/>
      <c r="V471" s="23"/>
      <c r="W471" s="23"/>
      <c r="X471" s="16"/>
      <c r="Y471" s="9" t="s">
        <v>1867</v>
      </c>
      <c r="Z471" s="13" t="str">
        <f t="shared" si="1"/>
        <v>{"id":"M4-MyM-6b-I-3-BR","stimulus":"&lt;p&gt;Escolha a equivalência correta.&lt;/p&gt;","template":"&lt;p style=\"text-align: center\"&gt;{{Q1}} horas = {{response}} minutos&lt;/p&gt;","hint":"&lt;p&gt;Estas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 style=\"text-align: center\"&gt;{{Q1}} × 60 = {{A1}} minutos&lt;/p&gt;","seed":{"parameters":[{"name":"Q1","label":null,"min":2,"max":10,"step":1},{"name":"Q2","label":null,"min":1,"max":10,"step":1},{"name":"Q3","label":null,"min":1,"max":10,"step":1}],"calculated":[{"name":"A1","label":"{{function}}","function":"{{Q1}}*60","group":1},{"name":"A2","label":"{{function}}","function":"{{Q2}}*60","group":1,"incorrect":true},{"name":"A3","label":"{{function}}","function":"{{Q3}}*60","group":1,"incorrect":true}],"uniques":true},"algorithm":{"name":"groupResponses","template":"Cloze with drop down"}}</v>
      </c>
      <c r="AA471" s="11" t="s">
        <v>2415</v>
      </c>
      <c r="AB471" s="14" t="str">
        <f t="shared" si="2"/>
        <v>M4-MyM-6b-I-3</v>
      </c>
      <c r="AC471" s="14" t="str">
        <f t="shared" si="3"/>
        <v>M4-MyM-6b-I-3-BR</v>
      </c>
      <c r="AD471" s="7" t="s">
        <v>261</v>
      </c>
      <c r="AE471" s="16"/>
      <c r="AF471" s="16" t="s">
        <v>46</v>
      </c>
      <c r="AG471" s="7" t="s">
        <v>47</v>
      </c>
    </row>
    <row r="472" ht="75.0" customHeight="1">
      <c r="A472" s="9" t="s">
        <v>2398</v>
      </c>
      <c r="B472" s="12" t="s">
        <v>2399</v>
      </c>
      <c r="C472" s="9" t="s">
        <v>48</v>
      </c>
      <c r="D472" s="10" t="s">
        <v>35</v>
      </c>
      <c r="E472" s="9"/>
      <c r="F472" s="12" t="s">
        <v>2416</v>
      </c>
      <c r="G472" s="8" t="s">
        <v>2417</v>
      </c>
      <c r="H472" s="24"/>
      <c r="I472" s="9" t="s">
        <v>84</v>
      </c>
      <c r="J472" s="9" t="s">
        <v>92</v>
      </c>
      <c r="K472" s="12" t="s">
        <v>2418</v>
      </c>
      <c r="L472" s="12" t="s">
        <v>2419</v>
      </c>
      <c r="M472" s="9" t="s">
        <v>41</v>
      </c>
      <c r="N472" s="11" t="s">
        <v>2409</v>
      </c>
      <c r="O472" s="11" t="s">
        <v>2420</v>
      </c>
      <c r="P472" s="23"/>
      <c r="Q472" s="16"/>
      <c r="R472" s="23"/>
      <c r="S472" s="23"/>
      <c r="T472" s="23"/>
      <c r="U472" s="23"/>
      <c r="V472" s="23"/>
      <c r="W472" s="23"/>
      <c r="X472" s="16"/>
      <c r="Y472" s="9" t="s">
        <v>1867</v>
      </c>
      <c r="Z472" s="13" t="str">
        <f t="shared" si="1"/>
        <v>{"id":"M4-MyM-6b-E-1-BR","stimulus":"&lt;p&gt;Complete a igualdade a seguir.&lt;/p&gt;","template":"&lt;p style=\"text-align: center\"&gt;{{T1}} minutos = {{response}} horas&lt;/p&gt;","hint":"&lt;p&gt;Estas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 style=\"text-align: center\"&gt;{{T1}} : 60 = {{Q1}} horas&lt;/p&gt;","seed":{"parameters":[{"name":"Q1","list":["2","3","4","5"]}],"calculated":[{"name":"T1","function":"{{Q1}}*60","temp":true},{"name":"A1","function":"{{Q1}}"}],"uniques":true},"algorithm":{"name":"calculateOperation","params":{"method":"equivLiteral","keyboard":"NUMERICAL"}}}</v>
      </c>
      <c r="AA472" s="11" t="s">
        <v>2421</v>
      </c>
      <c r="AB472" s="14" t="str">
        <f t="shared" si="2"/>
        <v>M4-MyM-6b-E-1</v>
      </c>
      <c r="AC472" s="14" t="str">
        <f t="shared" si="3"/>
        <v>M4-MyM-6b-E-1-BR</v>
      </c>
      <c r="AD472" s="7" t="s">
        <v>261</v>
      </c>
      <c r="AE472" s="16"/>
      <c r="AF472" s="16" t="s">
        <v>46</v>
      </c>
      <c r="AG472" s="7" t="s">
        <v>47</v>
      </c>
    </row>
    <row r="473" ht="75.0" customHeight="1">
      <c r="A473" s="9" t="s">
        <v>2398</v>
      </c>
      <c r="B473" s="12" t="s">
        <v>2399</v>
      </c>
      <c r="C473" s="9" t="s">
        <v>48</v>
      </c>
      <c r="D473" s="10" t="s">
        <v>35</v>
      </c>
      <c r="E473" s="9"/>
      <c r="F473" s="12" t="s">
        <v>2416</v>
      </c>
      <c r="G473" s="8" t="s">
        <v>2412</v>
      </c>
      <c r="H473" s="24"/>
      <c r="I473" s="9" t="s">
        <v>84</v>
      </c>
      <c r="J473" s="9" t="s">
        <v>92</v>
      </c>
      <c r="K473" s="12" t="s">
        <v>2418</v>
      </c>
      <c r="L473" s="12" t="s">
        <v>2422</v>
      </c>
      <c r="M473" s="9" t="s">
        <v>41</v>
      </c>
      <c r="N473" s="11" t="s">
        <v>2404</v>
      </c>
      <c r="O473" s="11" t="s">
        <v>2414</v>
      </c>
      <c r="P473" s="23"/>
      <c r="Q473" s="16"/>
      <c r="R473" s="23"/>
      <c r="S473" s="23"/>
      <c r="T473" s="23"/>
      <c r="U473" s="23"/>
      <c r="V473" s="23"/>
      <c r="W473" s="23"/>
      <c r="X473" s="16"/>
      <c r="Y473" s="9" t="s">
        <v>1867</v>
      </c>
      <c r="Z473" s="13" t="str">
        <f t="shared" si="1"/>
        <v>{"id":"M4-MyM-6b-E-2-BR","stimulus":"&lt;p&gt;Complete a igualdade a seguir.&lt;/p&gt;","template":"&lt;p style=\"text-align: center\"&gt;{{Q1}} horas = {{response}} minutos&lt;/p&gt;","hint":"&lt;p&gt;Estas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 style=\"text-align: center\"&gt;{{Q1}} × 60 = {{A1}} minutos&lt;/p&gt;","seed":{"parameters":[{"name":"Q1","list":["2","3","4","5"]}],"calculated":[{"name":"A1","function":"{{Q1}}*60"}],"uniques":true},"algorithm":{"name":"calculateOperation","params":{"method":"equivLiteral","keyboard":"NUMERICAL"}}}</v>
      </c>
      <c r="AA473" s="11" t="s">
        <v>2423</v>
      </c>
      <c r="AB473" s="14" t="str">
        <f t="shared" si="2"/>
        <v>M4-MyM-6b-E-2</v>
      </c>
      <c r="AC473" s="14" t="str">
        <f t="shared" si="3"/>
        <v>M4-MyM-6b-E-2-BR</v>
      </c>
      <c r="AD473" s="7" t="s">
        <v>261</v>
      </c>
      <c r="AE473" s="16"/>
      <c r="AF473" s="16" t="s">
        <v>46</v>
      </c>
      <c r="AG473" s="7" t="s">
        <v>47</v>
      </c>
    </row>
    <row r="474" ht="75.0" customHeight="1">
      <c r="A474" s="9" t="s">
        <v>2398</v>
      </c>
      <c r="B474" s="12" t="s">
        <v>2399</v>
      </c>
      <c r="C474" s="9" t="s">
        <v>48</v>
      </c>
      <c r="D474" s="10" t="s">
        <v>35</v>
      </c>
      <c r="E474" s="9"/>
      <c r="F474" s="12" t="s">
        <v>2416</v>
      </c>
      <c r="G474" s="8" t="s">
        <v>2424</v>
      </c>
      <c r="H474" s="24"/>
      <c r="I474" s="9" t="s">
        <v>84</v>
      </c>
      <c r="J474" s="9" t="s">
        <v>92</v>
      </c>
      <c r="K474" s="12" t="s">
        <v>2425</v>
      </c>
      <c r="L474" s="12" t="s">
        <v>2426</v>
      </c>
      <c r="M474" s="9" t="s">
        <v>41</v>
      </c>
      <c r="N474" s="11" t="s">
        <v>2404</v>
      </c>
      <c r="O474" s="11" t="s">
        <v>2427</v>
      </c>
      <c r="P474" s="23"/>
      <c r="Q474" s="16"/>
      <c r="R474" s="23"/>
      <c r="S474" s="23"/>
      <c r="T474" s="23"/>
      <c r="U474" s="23"/>
      <c r="V474" s="23"/>
      <c r="W474" s="23"/>
      <c r="X474" s="16"/>
      <c r="Y474" s="9" t="s">
        <v>1867</v>
      </c>
      <c r="Z474" s="13" t="str">
        <f t="shared" si="1"/>
        <v>{"id":"M4-MyM-6b-E-3-BR","stimulus":"&lt;p&gt;Complete a seguinte igualdade.&lt;/p&gt;","template":"&lt;p style=\"text-align: center\"&gt;{{Q1}} horas e {{Q2}} minutos = {{response}} minutos&lt;/p&gt;","hint":"&lt;p&gt;Estas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 style=\"text-align: center\"&gt;{{Q1}} × 60 = {{T1}} minutos&lt;/p&gt;&lt;p&gt;{{Q2}} + {{T1}} = {{A1}} minutos&lt;/p&gt;","seed":{"parameters":[{"name":"Q1","list":["2","3","4","5"]},{"name":"Q2","list":["10","20","30","40","50"]}],"calculated":[{"name":"T1","function":"{{Q1}}*60","temp":true},{"name":"A1","function":"{{Q1}}*60+{{Q2}}"}],"uniques":true},"algorithm":{"name":"calculateOperation","params":{"method":"equivLiteral","keyboard":"NUMERICAL"}}}</v>
      </c>
      <c r="AA474" s="11" t="s">
        <v>2428</v>
      </c>
      <c r="AB474" s="14" t="str">
        <f t="shared" si="2"/>
        <v>M4-MyM-6b-E-3</v>
      </c>
      <c r="AC474" s="14" t="str">
        <f t="shared" si="3"/>
        <v>M4-MyM-6b-E-3-BR</v>
      </c>
      <c r="AD474" s="7" t="s">
        <v>261</v>
      </c>
      <c r="AE474" s="16"/>
      <c r="AF474" s="16" t="s">
        <v>46</v>
      </c>
      <c r="AG474" s="7" t="s">
        <v>47</v>
      </c>
    </row>
    <row r="475" ht="75.0" customHeight="1">
      <c r="A475" s="9" t="s">
        <v>2398</v>
      </c>
      <c r="B475" s="12" t="s">
        <v>2399</v>
      </c>
      <c r="C475" s="9" t="s">
        <v>67</v>
      </c>
      <c r="D475" s="10" t="s">
        <v>35</v>
      </c>
      <c r="E475" s="9"/>
      <c r="F475" s="12" t="s">
        <v>2429</v>
      </c>
      <c r="G475" s="11" t="s">
        <v>2430</v>
      </c>
      <c r="H475" s="24"/>
      <c r="I475" s="16" t="s">
        <v>84</v>
      </c>
      <c r="J475" s="9" t="s">
        <v>92</v>
      </c>
      <c r="K475" s="8" t="s">
        <v>2431</v>
      </c>
      <c r="L475" s="18" t="s">
        <v>2419</v>
      </c>
      <c r="M475" s="9" t="s">
        <v>41</v>
      </c>
      <c r="N475" s="11" t="s">
        <v>2404</v>
      </c>
      <c r="O475" s="11" t="s">
        <v>2410</v>
      </c>
      <c r="P475" s="23"/>
      <c r="Q475" s="16"/>
      <c r="R475" s="23"/>
      <c r="S475" s="23"/>
      <c r="T475" s="23"/>
      <c r="U475" s="23"/>
      <c r="V475" s="23"/>
      <c r="W475" s="23"/>
      <c r="X475" s="16"/>
      <c r="Y475" s="9" t="s">
        <v>1867</v>
      </c>
      <c r="Z475" s="13" t="str">
        <f t="shared" si="1"/>
        <v>{"id":"M4-MyM-6b-A-1-BR","stimulus":"&lt;p&gt;Clara esperou {{T1}} segundos até sua irmã sair da aula para elas irem embora juntas. A quantos minutos esse tempo equivale?&lt;/p&gt;","template":"&lt;p&gt;{{T1}} segundos são {{response}} minutos.&lt;/p&gt;","hint":"&lt;p&gt;Estas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caso:&lt;/p&gt;&lt;p&gt;{{T1}} : 60 = {{Q1}} minutos&lt;/p&gt;","seed":{"parameters":[{"name":"Q1","label":null,"min":2,"max":15,"step":1}],"calculated":[{"name":"T1","function":"{{Q1}}*60","temp":true},{"name":"A1","function":"{{Q1}}"}],"uniques":true},"algorithm":{"name":"calculateOperation","params":{"method":"equivLiteral","keyboard":"NUMERICAL"}}}</v>
      </c>
      <c r="AA475" s="11" t="s">
        <v>2432</v>
      </c>
      <c r="AB475" s="14" t="str">
        <f t="shared" si="2"/>
        <v>M4-MyM-6b-A-1</v>
      </c>
      <c r="AC475" s="14" t="str">
        <f t="shared" si="3"/>
        <v>M4-MyM-6b-A-1-BR</v>
      </c>
      <c r="AD475" s="7" t="s">
        <v>261</v>
      </c>
      <c r="AE475" s="16"/>
      <c r="AF475" s="16" t="s">
        <v>46</v>
      </c>
      <c r="AG475" s="7" t="s">
        <v>47</v>
      </c>
    </row>
    <row r="476" ht="75.0" customHeight="1">
      <c r="A476" s="9" t="s">
        <v>2398</v>
      </c>
      <c r="B476" s="12" t="s">
        <v>2399</v>
      </c>
      <c r="C476" s="9" t="s">
        <v>67</v>
      </c>
      <c r="D476" s="10" t="s">
        <v>35</v>
      </c>
      <c r="E476" s="9"/>
      <c r="F476" s="12" t="s">
        <v>2433</v>
      </c>
      <c r="G476" s="12" t="s">
        <v>2434</v>
      </c>
      <c r="H476" s="12"/>
      <c r="I476" s="9" t="s">
        <v>84</v>
      </c>
      <c r="J476" s="9" t="s">
        <v>92</v>
      </c>
      <c r="K476" s="8" t="s">
        <v>2435</v>
      </c>
      <c r="L476" s="8" t="s">
        <v>2422</v>
      </c>
      <c r="M476" s="9" t="s">
        <v>41</v>
      </c>
      <c r="N476" s="11" t="s">
        <v>2404</v>
      </c>
      <c r="O476" s="11" t="s">
        <v>2405</v>
      </c>
      <c r="P476" s="23"/>
      <c r="Q476" s="16"/>
      <c r="R476" s="23"/>
      <c r="S476" s="23"/>
      <c r="T476" s="23"/>
      <c r="U476" s="23"/>
      <c r="V476" s="23"/>
      <c r="W476" s="23"/>
      <c r="X476" s="16"/>
      <c r="Y476" s="9" t="s">
        <v>1867</v>
      </c>
      <c r="Z476" s="13" t="str">
        <f t="shared" si="1"/>
        <v>{"id":"M4-MyM-6b-A-2-BR","stimulus":"&lt;p&gt;Tatiana preparou uma comida para seus sobrinhos em {{Q1}} minutos. A quantos segundos esse tempo equivale?&lt;/p&gt;","template":"&lt;p&gt;{{Q1}} minutos são {{response}} segundos.&lt;/p&gt;","hint":"&lt;p&gt;Estas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caso:&lt;/p&gt;&lt;p&gt;{{Q1}} × 60 = {{A1}} segundos&lt;/p&gt;","seed":{"parameters":[{"name":"Q1","label":null,"min":20,"max":40,"step":1}],"calculated":[{"name":"A1","function":"{{Q1}}*60"}],"uniques":true},"algorithm":{"name":"calculateOperation","params":{"method":"equivLiteral","keyboard":"NUMERICAL"}}}</v>
      </c>
      <c r="AA476" s="46" t="s">
        <v>2436</v>
      </c>
      <c r="AB476" s="14" t="str">
        <f t="shared" si="2"/>
        <v>M4-MyM-6b-A-2</v>
      </c>
      <c r="AC476" s="14" t="str">
        <f t="shared" si="3"/>
        <v>M4-MyM-6b-A-2-BR</v>
      </c>
      <c r="AD476" s="7" t="s">
        <v>261</v>
      </c>
      <c r="AE476" s="16"/>
      <c r="AF476" s="16" t="s">
        <v>46</v>
      </c>
      <c r="AG476" s="7" t="s">
        <v>47</v>
      </c>
    </row>
    <row r="477" ht="75.0" customHeight="1">
      <c r="A477" s="9" t="s">
        <v>2398</v>
      </c>
      <c r="B477" s="12" t="s">
        <v>2399</v>
      </c>
      <c r="C477" s="9" t="s">
        <v>67</v>
      </c>
      <c r="D477" s="10" t="s">
        <v>35</v>
      </c>
      <c r="E477" s="9"/>
      <c r="F477" s="11" t="s">
        <v>2437</v>
      </c>
      <c r="G477" s="12" t="s">
        <v>2438</v>
      </c>
      <c r="H477" s="24"/>
      <c r="I477" s="9" t="s">
        <v>84</v>
      </c>
      <c r="J477" s="9" t="s">
        <v>92</v>
      </c>
      <c r="K477" s="8" t="s">
        <v>2439</v>
      </c>
      <c r="L477" s="8" t="s">
        <v>2422</v>
      </c>
      <c r="M477" s="9" t="s">
        <v>41</v>
      </c>
      <c r="N477" s="11" t="s">
        <v>2404</v>
      </c>
      <c r="O477" s="11" t="s">
        <v>2414</v>
      </c>
      <c r="P477" s="23"/>
      <c r="Q477" s="16"/>
      <c r="R477" s="23"/>
      <c r="S477" s="23"/>
      <c r="T477" s="23"/>
      <c r="U477" s="23"/>
      <c r="V477" s="23"/>
      <c r="W477" s="23"/>
      <c r="X477" s="24"/>
      <c r="Y477" s="9" t="s">
        <v>1867</v>
      </c>
      <c r="Z477" s="13" t="str">
        <f t="shared" si="1"/>
        <v>{"id":"M4-MyM-6b-A-3-BR","stimulus":"&lt;p&gt;A viagem de ônibus de Bianca para visitar a cidade em que ela nasceu e cresceu durou {{Q1}} horas. Esse tempo equivale a quantos minutos são?&lt;/p&gt;","template":"&lt;p&gt;{{Q1}} horas são {{response}} minutos.&lt;/p&gt;","hint":"&lt;p&gt;Estas são as equivalências entre as unidades de tempo:&lt;/p&gt;&lt;div style=\"display:flex; justify-content:center;\"&gt;&lt;img src=\"https://blueberry-assets.oneclick.es/M4_MyM_6b_1.svg\" width=\"450\"&gt;&lt;/div&gt;","feedback":"&lt;p&gt;Estas são as equivalências entre as unidades de tempo:&lt;/p&gt;&lt;img src=\"https://blueberry-assets.oneclick.es/M4_MyM_6b_1.svg\" width=\"450\"&gt;&lt;p&gt;Neste caso:&lt;/p&gt;&lt;p&gt;{{Q1}} × 60 = {{A1}} minutos&lt;/p&gt;","seed":{"parameters":[{"name":"Q1","label":null,"min":2,"max":10,"step":1}],"calculated":[{"name":"A1","function":"{{Q1}}*60"}],"uniques":true},"algorithm":{"name":"calculateOperation","params":{"method":"equivLiteral","keyboard":"NUMERICAL"}}}</v>
      </c>
      <c r="AA477" s="46" t="s">
        <v>2440</v>
      </c>
      <c r="AB477" s="14" t="str">
        <f t="shared" si="2"/>
        <v>M4-MyM-6b-A-3</v>
      </c>
      <c r="AC477" s="14" t="str">
        <f t="shared" si="3"/>
        <v>M4-MyM-6b-A-3-BR</v>
      </c>
      <c r="AD477" s="7" t="s">
        <v>261</v>
      </c>
      <c r="AE477" s="16"/>
      <c r="AF477" s="16" t="s">
        <v>46</v>
      </c>
      <c r="AG477" s="7" t="s">
        <v>47</v>
      </c>
    </row>
    <row r="478" ht="75.0" customHeight="1">
      <c r="A478" s="9" t="s">
        <v>2441</v>
      </c>
      <c r="B478" s="12" t="s">
        <v>2442</v>
      </c>
      <c r="C478" s="9" t="s">
        <v>34</v>
      </c>
      <c r="D478" s="10" t="s">
        <v>35</v>
      </c>
      <c r="E478" s="9"/>
      <c r="F478" s="12" t="s">
        <v>2443</v>
      </c>
      <c r="G478" s="11" t="s">
        <v>2444</v>
      </c>
      <c r="H478" s="24"/>
      <c r="I478" s="9" t="s">
        <v>84</v>
      </c>
      <c r="J478" s="9" t="s">
        <v>591</v>
      </c>
      <c r="K478" s="11" t="s">
        <v>2445</v>
      </c>
      <c r="L478" s="8" t="s">
        <v>2446</v>
      </c>
      <c r="M478" s="9" t="s">
        <v>41</v>
      </c>
      <c r="N478" s="11" t="s">
        <v>2447</v>
      </c>
      <c r="O478" s="11" t="s">
        <v>2448</v>
      </c>
      <c r="P478" s="23"/>
      <c r="Q478" s="16"/>
      <c r="R478" s="23"/>
      <c r="S478" s="23"/>
      <c r="T478" s="23"/>
      <c r="U478" s="23"/>
      <c r="V478" s="23"/>
      <c r="W478" s="23"/>
      <c r="X478" s="16"/>
      <c r="Y478" s="9" t="s">
        <v>1867</v>
      </c>
      <c r="Z478" s="13" t="str">
        <f t="shared" si="1"/>
        <v>{
    "id": "M4-MyM-6c-I-1-BR",
    "stimulus": "&lt;p&gt;Lorena começou a fazer as atividades de matemática às {{Q1}}:{{Q2}}. Se ela parou às {{T1}}:{{T2}}, quantos minutos ela ficou estudando?&lt;/p&gt;",
    "template": "&lt;p&gt;Ela estudou por {{response}} minutos.&lt;/p&gt;",
    "hint": "&lt;p&gt;Uma hora tem um máximo de 60 minutos.&lt;/p&gt;",
    "feedback": "&lt;p&gt;Quando o ponteiro dos minutos atingir 60 minutos, adicione 1 hora e conte os minutos do zero.&lt;/p&gt;&lt;p&gt;Entre {{Q1}}:{{Q2}} e {{T1}}:00 passaram-se {{T3}} minutos.&lt;/p&gt;&lt;p&gt;E entre {{T1}}:00 e {{T1}}:{{T2}} passaram-se {{T2}} minutos.&lt;/ p&gt;&lt;p style=\"text-align: center\"&gt;{{T3}} + {{T2}} = {{Q3}} minutos&lt;/p&gt;",
    "seed": {
        "parameters": [
            {
                "name": "Q1",
                "list": [
                    "17",
                    "18",
                    "19",
                    "20"
                ]
            },
            {
                "name": "Q2",
                "label": null,
                "min": 40,
                "max": 55,
                "step": 5
            },
            {
                "name": "Q3",
                "label": null,
                "min": 30,
                "max": 50,
                "step": 5
            },
            {
                "name": "Q4",
                "label": null,
                "min": 25,
                "max": 50,
                "step": 5
            },
            {
                "name": "Q5",
                "label": null,
                "min": 25,
                "max": 50,
                "step": 5
            }
        ],
        "calculated": [
            {
                "name": "T1",
                "function": "{{Q1}}+1",
                "temp": true
            },
            {
                "name": "T2",
                "function": "{{Q2}}+{{Q3}}-60",
                "temp": true
            },
            {
                "name": "T3",
                "function": "60-{{Q2}}",
                "temp": true
            },
            {
                "name": "A1",
                "label": "{{Q3}}"
            },
            {
                "name": "A2",
                "label": "{{Q4}}",
                "incorrect": true
            },
            {
                "name": "A3",
                "label": "{{Q5}}",
                "incorrect": true
            }
        ],
        "uniques": true
    },
    "algorithm": {
        "name": "calculateOperation",
        "template": "Cloze with drag &amp; drop",
        "params": {
            "keyboard": "INTERMEDIATE"
        }
    }
}</v>
      </c>
      <c r="AA478" s="11" t="s">
        <v>2449</v>
      </c>
      <c r="AB478" s="14" t="str">
        <f t="shared" si="2"/>
        <v>M4-MyM-6c-I-1</v>
      </c>
      <c r="AC478" s="14" t="str">
        <f t="shared" si="3"/>
        <v>M4-MyM-6c-I-1-BR</v>
      </c>
      <c r="AD478" s="7" t="s">
        <v>261</v>
      </c>
      <c r="AE478" s="16"/>
      <c r="AF478" s="16" t="s">
        <v>46</v>
      </c>
      <c r="AG478" s="7" t="s">
        <v>47</v>
      </c>
    </row>
    <row r="479" ht="75.0" customHeight="1">
      <c r="A479" s="9" t="s">
        <v>2441</v>
      </c>
      <c r="B479" s="12" t="s">
        <v>2442</v>
      </c>
      <c r="C479" s="9" t="s">
        <v>34</v>
      </c>
      <c r="D479" s="10" t="s">
        <v>35</v>
      </c>
      <c r="E479" s="9"/>
      <c r="F479" s="11" t="s">
        <v>2450</v>
      </c>
      <c r="G479" s="11" t="s">
        <v>2451</v>
      </c>
      <c r="H479" s="24"/>
      <c r="I479" s="9" t="s">
        <v>84</v>
      </c>
      <c r="J479" s="9" t="s">
        <v>591</v>
      </c>
      <c r="K479" s="12" t="s">
        <v>2452</v>
      </c>
      <c r="L479" s="8" t="s">
        <v>2453</v>
      </c>
      <c r="M479" s="9" t="s">
        <v>41</v>
      </c>
      <c r="N479" s="11" t="s">
        <v>2447</v>
      </c>
      <c r="O479" s="11" t="s">
        <v>2454</v>
      </c>
      <c r="P479" s="23"/>
      <c r="Q479" s="16"/>
      <c r="R479" s="23"/>
      <c r="S479" s="23"/>
      <c r="T479" s="23"/>
      <c r="U479" s="23"/>
      <c r="V479" s="23"/>
      <c r="W479" s="23"/>
      <c r="X479" s="16"/>
      <c r="Y479" s="9" t="s">
        <v>1867</v>
      </c>
      <c r="Z479" s="13" t="str">
        <f t="shared" si="1"/>
        <v>{
    "id": "M4-MyM-6c-I-2-BR",
    "stimulus": "&lt;p&gt;Angel entrou no carro dele às {{Q1}}:{{Q2}} para fazer uma viagem para outra cidade. Se a viagem durou {{Q3}} minutos, a que horas ele chegou no destino?&lt;/p&gt;",
    "template": "&lt;p&gt;Chegou às {{response}}.&lt;/p&gt;",
    "hint": "&lt;p&gt;Uma hora tem no máximo 60 minutos.&lt;/p&gt;",
    "feedback": "&lt;p&gt;Quando o ponteiro dos minutos atingir 60 minutos, adicione 1 hora e conte os minutos do zero.&lt;/p&gt;&lt;p&gt;Entre {{Q1}}:{{Q2}} e {{T1}}:00 passaram-se {{T5}} minutos.&lt;/p&gt;&lt;p&gt;Como restam {{T2}} minutos dos {{Q3}} minutos da viagem, significa que ele chegou às {{T1}}:{{T2}}.&lt;/p&gt;",
    "seed": {
        "parameters": [
            {
                "name": "Q1",
                "label": null,
                "min": 8,
                "max": 17,
                "step": 1
            },
            {
                "name": "Q2",
                "label": null,
                "min": 35,
                "max": 55,
                "step": 5
            },
            {
                "name": "Q3",
                "label": null,
                "min": 35,
                "max": 55,
                "step": 5
            },
            {
                "name": "Q4",
                "label": null,
                "min": 40,
                "max": 55,
                "step": 5
            },
            {
                "name": "Q5",
                "label": null,
                "min": 40,
                "max": 55,
                "step": 5
            }
        ],
        "calculated": [
            {
                "name": "T1",
                "function": "{{Q1}}+1",
                "temp": true
            },
            {
                "name": "T2",
                "function": "{{Q2}}+{{Q3}}-60",
                "temp": true
            },
            {
                "name": "T3",
                "function": "{{Q2}}+{{Q4}}-60",
                "temp": true
            },
            {
                "name": "T4",
                "function": "{{Q2}}+{{Q5}}-60",
                "temp": true
            },
            {
                "name": "T5",
                "function": "60-{{Q2}}",
                "temp": true
            },
            {
                "name": "A1",
                "label": "{{T1}}:{{T2}}"
            },
            {
                "name": "A2",
                "label": "{{T1}}:{{T3}}",
                "incorrect": true
            },
            {
                "name": "A3",
                "label": "{{T1}}:{{T4}}",
                "incorrect": true
            }
        ],
        "uniques": true
    },
    "algorithm": {
        "name": "calculateOperation",
        "template": "Cloze with drag &amp; drop"
    }
}</v>
      </c>
      <c r="AA479" s="12" t="s">
        <v>2455</v>
      </c>
      <c r="AB479" s="14" t="str">
        <f t="shared" si="2"/>
        <v>M4-MyM-6c-I-2</v>
      </c>
      <c r="AC479" s="14" t="str">
        <f t="shared" si="3"/>
        <v>M4-MyM-6c-I-2-BR</v>
      </c>
      <c r="AD479" s="7" t="s">
        <v>261</v>
      </c>
      <c r="AE479" s="16"/>
      <c r="AF479" s="16" t="s">
        <v>46</v>
      </c>
      <c r="AG479" s="7" t="s">
        <v>47</v>
      </c>
    </row>
    <row r="480" ht="75.0" customHeight="1">
      <c r="A480" s="9" t="s">
        <v>2441</v>
      </c>
      <c r="B480" s="12" t="s">
        <v>2442</v>
      </c>
      <c r="C480" s="7" t="s">
        <v>34</v>
      </c>
      <c r="D480" s="10" t="s">
        <v>35</v>
      </c>
      <c r="E480" s="9"/>
      <c r="F480" s="11" t="s">
        <v>2456</v>
      </c>
      <c r="G480" s="11" t="s">
        <v>2457</v>
      </c>
      <c r="H480" s="24"/>
      <c r="I480" s="9" t="s">
        <v>84</v>
      </c>
      <c r="J480" s="9" t="s">
        <v>591</v>
      </c>
      <c r="K480" s="12" t="s">
        <v>2452</v>
      </c>
      <c r="L480" s="8" t="s">
        <v>2458</v>
      </c>
      <c r="M480" s="9" t="s">
        <v>41</v>
      </c>
      <c r="N480" s="11" t="s">
        <v>2447</v>
      </c>
      <c r="O480" s="11" t="s">
        <v>2459</v>
      </c>
      <c r="P480" s="23"/>
      <c r="Q480" s="16"/>
      <c r="R480" s="23"/>
      <c r="S480" s="23"/>
      <c r="T480" s="23"/>
      <c r="U480" s="23"/>
      <c r="V480" s="23"/>
      <c r="W480" s="23"/>
      <c r="X480" s="16"/>
      <c r="Y480" s="9" t="s">
        <v>1867</v>
      </c>
      <c r="Z480" s="13" t="str">
        <f t="shared" si="1"/>
        <v>{"id":"M4-MyM-6c-I-3-BR","stimulus":"&lt;p&gt;Felipe deixou um bolo no forno por {{Q3}} minutos e o retirou às {{T1}}:{{T2}}. A que horas ele colocou o bolo para assar?&lt;/p&gt;","template":"&lt;p&gt;Ele colocou o bolo no forno às {{response}}.&lt;/p&gt;","hint":"&lt;p&gt;Uma hora tem no máximo 60 minutos.&lt;/p&gt;","feedback":"&lt;p&gt;Quando o ponteiro dos minutos atingir 60 minutos, adicione 1 hora e conte os minutos do zero.&lt;/p&gt;&lt;p&gt;Entre {{T1}}:{{T2}} e {{T1}}:00 passaram-se {{T2}} minutos.&lt;/p&gt;&lt;p&gt;Como restam {{T3}} minutos dos {{Q3}} minutos totais, significa que o bolo foi colocado às {{Q1}}:{{Q2}}.&lt;/p&gt;","seed":{"parameters":[{"name":"Q1","label":null,"min":8,"max":17,"step":1},{"name":"Q2","label":null,"min":30,"max":55,"step":5},{"name":"Q3","label":null,"min":30,"max":55,"step":5},{"name":"Q4","label":null,"min":30,"max":55,"step":5},{"name":"Q5","label":null,"min":30,"max":55,"step":5}],"calculated":[{"name":"T1","function":"{{Q1}}+1","temp":true},{"name":"T2","function":"{{Q2}}+{{Q3}}-60","temp":true},{"name":"T3","function":"60-{{Q2}}","temp":true},{"name":"A1","label":"{{Q1}}:{{Q2}}"},{"name":"A2","label":"{{Q1}}:{{Q4}}","incorrect":true},{"name":"A3","label":"{{Q1}}:{{Q5}}","incorrect":true}],"uniques":true},"algorithm":{"name":"calculateOperation","template":"Cloze with drag &amp; drop","params":{"keyboard":"INTERMEDIATE"}}}</v>
      </c>
      <c r="AA480" s="12" t="s">
        <v>2460</v>
      </c>
      <c r="AB480" s="14" t="str">
        <f t="shared" si="2"/>
        <v>M4-MyM-6c-I-3</v>
      </c>
      <c r="AC480" s="14" t="str">
        <f t="shared" si="3"/>
        <v>M4-MyM-6c-I-3-BR</v>
      </c>
      <c r="AD480" s="7" t="s">
        <v>261</v>
      </c>
      <c r="AE480" s="16"/>
      <c r="AF480" s="16" t="s">
        <v>46</v>
      </c>
      <c r="AG480" s="7" t="s">
        <v>47</v>
      </c>
    </row>
    <row r="481" ht="75.0" customHeight="1">
      <c r="A481" s="9" t="s">
        <v>2441</v>
      </c>
      <c r="B481" s="12" t="s">
        <v>2442</v>
      </c>
      <c r="C481" s="7" t="s">
        <v>48</v>
      </c>
      <c r="D481" s="7" t="s">
        <v>35</v>
      </c>
      <c r="E481" s="9"/>
      <c r="F481" s="11" t="s">
        <v>2461</v>
      </c>
      <c r="G481" s="12"/>
      <c r="H481" s="24"/>
      <c r="I481" s="9" t="s">
        <v>84</v>
      </c>
      <c r="J481" s="9" t="s">
        <v>2385</v>
      </c>
      <c r="K481" s="12" t="s">
        <v>2462</v>
      </c>
      <c r="L481" s="12" t="s">
        <v>2463</v>
      </c>
      <c r="M481" s="9" t="s">
        <v>41</v>
      </c>
      <c r="N481" s="11" t="s">
        <v>2447</v>
      </c>
      <c r="O481" s="11" t="s">
        <v>2464</v>
      </c>
      <c r="P481" s="23"/>
      <c r="Q481" s="16"/>
      <c r="R481" s="23"/>
      <c r="S481" s="23"/>
      <c r="T481" s="23"/>
      <c r="U481" s="23"/>
      <c r="V481" s="23"/>
      <c r="W481" s="23"/>
      <c r="X481" s="16"/>
      <c r="Y481" s="9" t="s">
        <v>1867</v>
      </c>
      <c r="Z481" s="13" t="str">
        <f t="shared" si="1"/>
        <v>{"id":"M4-MyM-6c-E-1-BR","stimulus":"&lt;p&gt;O grupo musical de Dani começou a ensaiar às {{Q1}}:{{Q2}} e terminou {{Q3}} minutos depois. Mova os ponteiros do relógio para marcar a hora em que eles terminaram.&lt;/p&gt;","feedback":"&lt;p&gt;Quando o ponteiro dos minutos atingir 60 minutos, adicione mais 1 hora e conte os minutos a partir do zero.&lt;/p&gt;&lt;p&gt;Entre {{Q1}}:{{Q2}} e {{T1}}:00 passaram-se {{T2}} minutos.&lt;/p&gt;&lt;p&gt;Como sobram {{T3}} minutos dos {{Q3}} minutos do ensaio, isso significa que eles terminaram às {{T1}}:{{T3}}.&lt;/p&gt;","hint":"&lt;p&gt;Uma hora tem um máximo de 60 minutos.&lt;/p&gt;","seed":{"parameters":[{"name":"Q1","label":null,"min":8,"max":17,"step":1},{"name":"Q2","label":null,"min":40,"max":55,"step":1},{"name":"Q3","label":null,"min":25,"max":50,"step":5}],"calculated":[{"name":"T1","function":"{{Q1}}+1","temp":true},{"name":"T2","function":"60-{{Q2}}","temp":true},{"name":"T3","function":"{{Q2}}+{{Q3}}-60","temp":true},{"name":"A1","function":"{{Q1}}+1"},{"name":"A1","function":"{{Q2}}+{{Q3}}-60"},{"name":"A1LABEL","label":"{{function}}","function":"Lemonlib.toTimeString({{A1}},{{A2}})","temp":true}],"uniques":false},"algorithm":{"name":"clock","params":{"type":"analog"}}}</v>
      </c>
      <c r="AA481" s="12" t="s">
        <v>2465</v>
      </c>
      <c r="AB481" s="14" t="str">
        <f t="shared" si="2"/>
        <v>M4-MyM-6c-E-1</v>
      </c>
      <c r="AC481" s="14" t="str">
        <f t="shared" si="3"/>
        <v>M4-MyM-6c-E-1-BR</v>
      </c>
      <c r="AD481" s="7" t="s">
        <v>261</v>
      </c>
      <c r="AE481" s="16"/>
      <c r="AF481" s="16" t="s">
        <v>46</v>
      </c>
      <c r="AG481" s="7" t="s">
        <v>47</v>
      </c>
    </row>
    <row r="482" ht="75.0" customHeight="1">
      <c r="A482" s="9" t="s">
        <v>2441</v>
      </c>
      <c r="B482" s="12" t="s">
        <v>2442</v>
      </c>
      <c r="C482" s="7" t="s">
        <v>48</v>
      </c>
      <c r="D482" s="7" t="s">
        <v>35</v>
      </c>
      <c r="E482" s="9"/>
      <c r="F482" s="11" t="s">
        <v>2466</v>
      </c>
      <c r="G482" s="12"/>
      <c r="H482" s="24"/>
      <c r="I482" s="9" t="s">
        <v>84</v>
      </c>
      <c r="J482" s="9" t="s">
        <v>2385</v>
      </c>
      <c r="K482" s="11" t="s">
        <v>2467</v>
      </c>
      <c r="L482" s="12" t="s">
        <v>2468</v>
      </c>
      <c r="M482" s="9" t="s">
        <v>41</v>
      </c>
      <c r="N482" s="11" t="s">
        <v>2447</v>
      </c>
      <c r="O482" s="11" t="s">
        <v>2469</v>
      </c>
      <c r="P482" s="23"/>
      <c r="Q482" s="16"/>
      <c r="R482" s="23"/>
      <c r="S482" s="23"/>
      <c r="T482" s="23"/>
      <c r="U482" s="23"/>
      <c r="V482" s="23"/>
      <c r="W482" s="23"/>
      <c r="X482" s="16"/>
      <c r="Y482" s="9" t="s">
        <v>1867</v>
      </c>
      <c r="Z482" s="13" t="str">
        <f t="shared" si="1"/>
        <v>{"id":"M4-MyM-6c-E-2-BR","stimulus":"&lt;p&gt;Alessanda viu as horas no relógio depois que leu um texto por {{Q3}} minutos. Se o relógio mostrava {{T1}}:{{T2}}, a que horas ela começou a ler? Marque essa hora neste relógio.&lt;/p&gt;","feedback":"&lt;p&gt;Quando o ponteiro dos minutos atingir 60 minutos, adicione mais 1 hora e conte os minutos a partir do zero.&lt;/p&gt;&lt;p&gt;Entre {{T1}}:{{T2}} e {{T1}}:00 passaram-se {{T2}} minutos.&lt;/p&gt;&lt;p&gt;Como restam {{T3}} minutos dos {{Q3}} minutos de leitura, significa que ela começou a ler às {{Q1}}:{{Q2}}.&lt;/p&gt;","hint":"&lt;p&gt;Uma hora tem no máximo 60 minutos.&lt;/p&gt;","seed":{"parameters":[{"name":"Q1","label":null,"min":8,"max":17,"step":1},{"name":"Q2","label":null,"min":40,"max":55,"step":1},{"name":"Q3","label":null,"min":25,"max":50,"step":5}],"calculated":[{"name":"T1","function":"{{Q1}}+1","temp":true},{"name":"T3","function":"60-{{Q2}}","temp":true},{"name":"T2","function":"{{Q2}}+{{Q3}}-60","temp":true},{"name":"A1","function":"{{Q1}}"},{"name":"A2","function":"{{Q2}}"},{"name":"A1LABEL","label":"{{function}}","function":"Lemonlib.toTimeString({{Q1}},{{Q2}})","temp":true}],"uniques":false},"algorithm":{"name":"clock","params":{"type":"digital"}}}</v>
      </c>
      <c r="AA482" s="12" t="s">
        <v>2470</v>
      </c>
      <c r="AB482" s="14" t="str">
        <f t="shared" si="2"/>
        <v>M4-MyM-6c-E-2</v>
      </c>
      <c r="AC482" s="14" t="str">
        <f t="shared" si="3"/>
        <v>M4-MyM-6c-E-2-BR</v>
      </c>
      <c r="AD482" s="7" t="s">
        <v>261</v>
      </c>
      <c r="AE482" s="16"/>
      <c r="AF482" s="16" t="s">
        <v>46</v>
      </c>
      <c r="AG482" s="7" t="s">
        <v>47</v>
      </c>
    </row>
    <row r="483" ht="75.0" customHeight="1">
      <c r="A483" s="9" t="s">
        <v>2441</v>
      </c>
      <c r="B483" s="12" t="s">
        <v>2442</v>
      </c>
      <c r="C483" s="7" t="s">
        <v>48</v>
      </c>
      <c r="D483" s="7" t="s">
        <v>35</v>
      </c>
      <c r="E483" s="9"/>
      <c r="F483" s="11" t="s">
        <v>2471</v>
      </c>
      <c r="G483" s="12"/>
      <c r="H483" s="24"/>
      <c r="I483" s="9" t="s">
        <v>84</v>
      </c>
      <c r="J483" s="9" t="s">
        <v>2385</v>
      </c>
      <c r="K483" s="12" t="s">
        <v>2462</v>
      </c>
      <c r="L483" s="11" t="s">
        <v>2463</v>
      </c>
      <c r="M483" s="9" t="s">
        <v>41</v>
      </c>
      <c r="N483" s="11" t="s">
        <v>2447</v>
      </c>
      <c r="O483" s="11" t="s">
        <v>2472</v>
      </c>
      <c r="P483" s="23"/>
      <c r="Q483" s="16"/>
      <c r="R483" s="23"/>
      <c r="S483" s="23"/>
      <c r="T483" s="23"/>
      <c r="U483" s="23"/>
      <c r="V483" s="23"/>
      <c r="W483" s="23"/>
      <c r="X483" s="16"/>
      <c r="Y483" s="9" t="s">
        <v>1867</v>
      </c>
      <c r="Z483" s="13" t="str">
        <f t="shared" si="1"/>
        <v>{"id":"M4-MyM-6c-E-3-BR","stimulus":"&lt;p&gt;Enrique e seu irmão então jogando videogame desde as {{Q1}}:{{Q2}}. Se eles terminaram de jogar {{Q3}} minutos depois, a que horas desligaram o console ? Marque a hora neste relógio.&lt;/p&gt;","feedback":"&lt;p&gt;Quando o ponteiro dos minutos atingir 60 minutos, adicione mais 1 hora e conte os minutos a partir do zero.&lt;/p&gt;&lt;p&gt;Entre {{Q1}}:{{Q2}} e {{T1}}:00 passaram-se {{T2}} minutos.&lt;/p&gt;&lt;p&gt;Como faltam {{T3}} minutos dos {{Q3}} minutos de jogo, isso significa que eles terminaram às {{T1}}:{{T3}}.&lt;/p&gt;","hint":"&lt;p&gt;Uma hora tem no máximo 60 minutos.&lt;/p&gt;","seed":{"parameters":[{"name":"Q1","label":null,"min":8,"max":17,"step":1},{"name":"Q2","label":null,"min":40,"max":55,"step":1},{"name":"Q3","label":null,"min":25,"max":50,"step":5}],"calculated":[{"name":"T1","function":"{{Q1}}+1","temp":true},{"name":"T2","function":"60-{{Q2}}","temp":true},{"name":"T3","function":"{{Q2}}+{{Q3}}-60","temp":true},{"name":"A1","function":"{{Q1}}+1"},{"name":"A2","function":"{{Q2}}+{{Q3}}-60"},{"name":"A1LABEL","label":"{{function}}","function":"Lemonlib.toTimeString({{A1}},{{A2}})","temp":true}],"uniques":false},"algorithm":{"name":"clock","params":{"type":"analog"}}}</v>
      </c>
      <c r="AA483" s="12" t="s">
        <v>2473</v>
      </c>
      <c r="AB483" s="14" t="str">
        <f t="shared" si="2"/>
        <v>M4-MyM-6c-E-3</v>
      </c>
      <c r="AC483" s="14" t="str">
        <f t="shared" si="3"/>
        <v>M4-MyM-6c-E-3-BR</v>
      </c>
      <c r="AD483" s="7" t="s">
        <v>261</v>
      </c>
      <c r="AE483" s="16"/>
      <c r="AF483" s="16" t="s">
        <v>46</v>
      </c>
      <c r="AG483" s="7" t="s">
        <v>47</v>
      </c>
    </row>
    <row r="484" ht="75.0" customHeight="1">
      <c r="A484" s="9" t="s">
        <v>2474</v>
      </c>
      <c r="B484" s="12" t="s">
        <v>2475</v>
      </c>
      <c r="C484" s="9" t="s">
        <v>34</v>
      </c>
      <c r="D484" s="10" t="s">
        <v>35</v>
      </c>
      <c r="E484" s="9"/>
      <c r="F484" s="11" t="s">
        <v>2476</v>
      </c>
      <c r="G484" s="12"/>
      <c r="H484" s="24"/>
      <c r="I484" s="9" t="s">
        <v>84</v>
      </c>
      <c r="J484" s="9" t="s">
        <v>155</v>
      </c>
      <c r="K484" s="18" t="s">
        <v>2477</v>
      </c>
      <c r="L484" s="12" t="s">
        <v>112</v>
      </c>
      <c r="M484" s="9" t="s">
        <v>41</v>
      </c>
      <c r="N484" s="11" t="s">
        <v>2478</v>
      </c>
      <c r="O484" s="11" t="s">
        <v>2478</v>
      </c>
      <c r="P484" s="23"/>
      <c r="Q484" s="16"/>
      <c r="R484" s="23"/>
      <c r="S484" s="23"/>
      <c r="T484" s="23"/>
      <c r="U484" s="23"/>
      <c r="V484" s="23"/>
      <c r="W484" s="23"/>
      <c r="X484" s="16"/>
      <c r="Y484" s="9" t="s">
        <v>1867</v>
      </c>
      <c r="Z484" s="13" t="str">
        <f t="shared" si="1"/>
        <v>{"id":"M4-MyM-7a-I-1-BR","stimulus":"&lt;p&gt;Arraste cada unidade de tempo para as situações correspondentes.&lt;/p&gt;","hint":"&lt;p&gt;Algumas medidas de tempo são:&lt;/p&gt;&lt;p style=\"text-align: center\"&gt;1 década = 10 anos&lt;/p&gt;&lt;p style=\"text-align: center\"&gt;1 século = 100 anos&lt;/p&gt;","feedback":"&lt;p&gt;Algumas medidas de tempo são:&lt;/p&gt;&lt;p style=\"text-align: center\"&gt;1 década = 10 anos&lt;/p&gt;&lt;p style=\"text-align: center\"&gt;1 século = 100 anos&lt;/p&gt;","seed":{"parameters":[{"name":"Q1","label":null,"list":["Uma semana dura 7 ... .","O mês de agosto tem 31 ... .","O mês de janeiro tem 31 ...."]},{"name":"Q2","label":null,"list":["Duas... têm 14 dias.","Um mês tem 4 ... .","Um ano é 52 ..."]},{"name":"Q3","label":null,"list":["Um ano tem 12 ....","Um bebê fala suas primeiras palavras quando ele tem cerca de 9 ...","A primavera dura três ..."]},{"name":"Q4","label":null,"list":["Vinte anos são dois...","Meio século são cinco..."]},{"name":"Q5","label":null,"list":["Cem anos é um..."]}],"calculated":[{"name":"A1","label":"dias","function":"{{Q1}}"},{"name":"A2","label":"semanas","function":"{{Q2}}"},{"name":"A3","label":"meses","function":"{{Q3}}"},{"name":"A4","label":"décadas","function":"{{Q4}}"},{"name":"A5","label":"século","function":"{{Q5}}"}],"uniques":true},"algorithm":{"name":"linkOperationResult","params":{"invert":false},"template":"Match list"}}</v>
      </c>
      <c r="AA484" s="11" t="s">
        <v>2479</v>
      </c>
      <c r="AB484" s="14" t="str">
        <f t="shared" si="2"/>
        <v>M4-MyM-7a-I-1</v>
      </c>
      <c r="AC484" s="14" t="str">
        <f t="shared" si="3"/>
        <v>M4-MyM-7a-I-1-BR</v>
      </c>
      <c r="AD484" s="7" t="s">
        <v>261</v>
      </c>
      <c r="AE484" s="16"/>
      <c r="AF484" s="16" t="s">
        <v>46</v>
      </c>
      <c r="AG484" s="16"/>
    </row>
    <row r="485" ht="75.0" customHeight="1">
      <c r="A485" s="9" t="s">
        <v>2474</v>
      </c>
      <c r="B485" s="12" t="s">
        <v>2475</v>
      </c>
      <c r="C485" s="9" t="s">
        <v>48</v>
      </c>
      <c r="D485" s="10" t="s">
        <v>35</v>
      </c>
      <c r="E485" s="9"/>
      <c r="F485" s="11" t="s">
        <v>2480</v>
      </c>
      <c r="G485" s="18" t="s">
        <v>2481</v>
      </c>
      <c r="H485" s="24"/>
      <c r="I485" s="9" t="s">
        <v>84</v>
      </c>
      <c r="J485" s="16" t="s">
        <v>51</v>
      </c>
      <c r="K485" s="24" t="s">
        <v>2482</v>
      </c>
      <c r="L485" s="24" t="s">
        <v>112</v>
      </c>
      <c r="M485" s="16" t="s">
        <v>41</v>
      </c>
      <c r="N485" s="11" t="s">
        <v>2483</v>
      </c>
      <c r="O485" s="11" t="s">
        <v>2483</v>
      </c>
      <c r="P485" s="23"/>
      <c r="Q485" s="16"/>
      <c r="R485" s="23"/>
      <c r="S485" s="23"/>
      <c r="T485" s="23"/>
      <c r="U485" s="23"/>
      <c r="V485" s="23"/>
      <c r="W485" s="23"/>
      <c r="X485" s="16"/>
      <c r="Y485" s="9" t="s">
        <v>1867</v>
      </c>
      <c r="Z485" s="13" t="str">
        <f t="shared" si="1"/>
        <v>{"id":"M4-MyM-7a-E-1-BR","stimulus":"&lt;p&gt;Escreva a unidade de medida de tempo mais apropriada para completar essas frases.&lt;/p&gt;","template":"&lt;p&gt;A cada {{response}} há exames na escola.&lt;/p&gt;&lt;p&gt;A Terra leva 12 {{response}} para dar uma volta ao redor do Sol.&lt;/p&gt;&lt;p&gt;O carro de André tem 15 anos, ou seja , tem 3 {{response}}.&lt;/p&gt;","hint":"&lt;p&gt;Algumas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anos&lt;/p&gt;","feedback":"&lt;p&gt;Algumas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anos&lt;/p&gt;","seed":{"parameters":[],"calculated":[{"name":"A1","label":"trimestre"},{"name":"A2","label":"meses"},{"name":"A3","label":"quinquênios"}],"uniques":true},"algorithm":{"name":"calculateOperation","template":"Cloze with text"}}</v>
      </c>
      <c r="AA485" s="11" t="s">
        <v>2484</v>
      </c>
      <c r="AB485" s="14" t="str">
        <f t="shared" si="2"/>
        <v>M4-MyM-7a-E-1</v>
      </c>
      <c r="AC485" s="14" t="str">
        <f t="shared" si="3"/>
        <v>M4-MyM-7a-E-1-BR</v>
      </c>
      <c r="AD485" s="7" t="s">
        <v>261</v>
      </c>
      <c r="AE485" s="16"/>
      <c r="AF485" s="16" t="s">
        <v>46</v>
      </c>
      <c r="AG485" s="16"/>
    </row>
    <row r="486" ht="75.0" customHeight="1">
      <c r="A486" s="9" t="s">
        <v>2474</v>
      </c>
      <c r="B486" s="12" t="s">
        <v>2475</v>
      </c>
      <c r="C486" s="9" t="s">
        <v>48</v>
      </c>
      <c r="D486" s="10" t="s">
        <v>35</v>
      </c>
      <c r="E486" s="9"/>
      <c r="F486" s="11" t="s">
        <v>2480</v>
      </c>
      <c r="G486" s="18" t="s">
        <v>2485</v>
      </c>
      <c r="H486" s="24"/>
      <c r="I486" s="9" t="s">
        <v>84</v>
      </c>
      <c r="J486" s="16" t="s">
        <v>51</v>
      </c>
      <c r="K486" s="24" t="s">
        <v>2486</v>
      </c>
      <c r="L486" s="24" t="s">
        <v>112</v>
      </c>
      <c r="M486" s="16" t="s">
        <v>41</v>
      </c>
      <c r="N486" s="11" t="s">
        <v>2483</v>
      </c>
      <c r="O486" s="11" t="s">
        <v>2483</v>
      </c>
      <c r="P486" s="23"/>
      <c r="Q486" s="16"/>
      <c r="R486" s="23"/>
      <c r="S486" s="23"/>
      <c r="T486" s="23"/>
      <c r="U486" s="23"/>
      <c r="V486" s="23"/>
      <c r="W486" s="23"/>
      <c r="X486" s="16"/>
      <c r="Y486" s="9" t="s">
        <v>1867</v>
      </c>
      <c r="Z486" s="13" t="str">
        <f t="shared" si="1"/>
        <v>{"id":"M4-MyM-7a-E-2-BR","stimulus":"&lt;p&gt;Escreva a unidade de medida de tempo mais apropriada para completar essas frases.&lt;/p&gt;","template":"&lt;p&gt;O outono dura três {{response}}.&lt;/p&gt;&lt;p&gt;Um ano dura doze {{response}}.&lt;/p&gt;&lt;p&gt;A máquina de lavar louça de Jorge tem 25 anos, ou seja, tem 5 {{response}}.&lt;/p&gt;","hint":"&lt;p&gt;Algumas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anos&lt;/p&gt;","feedback":"&lt;p&gt;Algumas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anos&lt;/p&gt;","seed":{"parameters":[],"calculated":[{"name":"A1","label":"meses"},{"name":"A2","label":"meses"},{"name":"A3","label":"quinquênios"}],"uniques":true},"algorithm":{"name":"calculateOperation","template":"Cloze with text"}}</v>
      </c>
      <c r="AA486" s="11" t="s">
        <v>2487</v>
      </c>
      <c r="AB486" s="14" t="str">
        <f t="shared" si="2"/>
        <v>M4-MyM-7a-E-2</v>
      </c>
      <c r="AC486" s="14" t="str">
        <f t="shared" si="3"/>
        <v>M4-MyM-7a-E-2-BR</v>
      </c>
      <c r="AD486" s="7" t="s">
        <v>261</v>
      </c>
      <c r="AE486" s="16"/>
      <c r="AF486" s="16" t="s">
        <v>46</v>
      </c>
      <c r="AG486" s="16"/>
    </row>
    <row r="487" ht="75.0" customHeight="1">
      <c r="A487" s="9" t="s">
        <v>2474</v>
      </c>
      <c r="B487" s="12" t="s">
        <v>2475</v>
      </c>
      <c r="C487" s="9" t="s">
        <v>48</v>
      </c>
      <c r="D487" s="10" t="s">
        <v>35</v>
      </c>
      <c r="E487" s="9"/>
      <c r="F487" s="11" t="s">
        <v>2480</v>
      </c>
      <c r="G487" s="18" t="s">
        <v>2488</v>
      </c>
      <c r="H487" s="24"/>
      <c r="I487" s="9" t="s">
        <v>84</v>
      </c>
      <c r="J487" s="16" t="s">
        <v>51</v>
      </c>
      <c r="K487" s="24" t="s">
        <v>2489</v>
      </c>
      <c r="L487" s="24" t="s">
        <v>112</v>
      </c>
      <c r="M487" s="16" t="s">
        <v>41</v>
      </c>
      <c r="N487" s="11" t="s">
        <v>2483</v>
      </c>
      <c r="O487" s="11" t="s">
        <v>2483</v>
      </c>
      <c r="P487" s="23"/>
      <c r="Q487" s="16"/>
      <c r="R487" s="23"/>
      <c r="S487" s="23"/>
      <c r="T487" s="23"/>
      <c r="U487" s="23"/>
      <c r="V487" s="23"/>
      <c r="W487" s="23"/>
      <c r="X487" s="16"/>
      <c r="Y487" s="9" t="s">
        <v>1867</v>
      </c>
      <c r="Z487" s="13" t="str">
        <f t="shared" si="1"/>
        <v>{"id":"M4-MyM-7a-E-3-BR","stimulus":"&lt;p&gt;Escreva a unidade de medida de tempo mais apropriada para completar essas frases.&lt;/p&gt;","template":"&lt;p&gt;O verão dura três {{response}}.&lt;/p&gt;&lt;p&gt;Uma semana tem sete {{response}}.&lt;/p&gt;&lt;p&gt;Um século tem cem {{response}}.&lt;/p&gt;","hint":"&lt;p&gt;Algumas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anos&lt;/p&gt;","feedback":"&lt;p&gt;Algumas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anos&lt;/p&gt;","seed":{"parameters":[],"calculated":[{"name":"A1","label":"meses"},{"name":"A2","label":"dias"},{"name":"A3","label":"anos"}],"uniques":true},"algorithm":{"name":"calculateOperation","template":"Cloze with text"}}</v>
      </c>
      <c r="AA487" s="11" t="s">
        <v>2490</v>
      </c>
      <c r="AB487" s="14" t="str">
        <f t="shared" si="2"/>
        <v>M4-MyM-7a-E-3</v>
      </c>
      <c r="AC487" s="14" t="str">
        <f t="shared" si="3"/>
        <v>M4-MyM-7a-E-3-BR</v>
      </c>
      <c r="AD487" s="7" t="s">
        <v>261</v>
      </c>
      <c r="AE487" s="16"/>
      <c r="AF487" s="16" t="s">
        <v>46</v>
      </c>
      <c r="AG487" s="16"/>
    </row>
    <row r="488" ht="75.0" customHeight="1">
      <c r="A488" s="9" t="s">
        <v>2491</v>
      </c>
      <c r="B488" s="12" t="s">
        <v>2492</v>
      </c>
      <c r="C488" s="9" t="s">
        <v>34</v>
      </c>
      <c r="D488" s="10" t="s">
        <v>35</v>
      </c>
      <c r="E488" s="9"/>
      <c r="F488" s="12" t="s">
        <v>2493</v>
      </c>
      <c r="G488" s="12"/>
      <c r="H488" s="24"/>
      <c r="I488" s="9" t="s">
        <v>84</v>
      </c>
      <c r="J488" s="16" t="s">
        <v>391</v>
      </c>
      <c r="K488" s="18" t="s">
        <v>2494</v>
      </c>
      <c r="L488" s="18" t="s">
        <v>2495</v>
      </c>
      <c r="M488" s="16" t="s">
        <v>41</v>
      </c>
      <c r="N488" s="11" t="s">
        <v>2483</v>
      </c>
      <c r="O488" s="11" t="s">
        <v>2496</v>
      </c>
      <c r="P488" s="24" t="s">
        <v>2497</v>
      </c>
      <c r="Q488" s="16"/>
      <c r="R488" s="23"/>
      <c r="S488" s="23"/>
      <c r="T488" s="23"/>
      <c r="U488" s="23"/>
      <c r="V488" s="23"/>
      <c r="W488" s="23"/>
      <c r="X488" s="16"/>
      <c r="Y488" s="9" t="s">
        <v>1867</v>
      </c>
      <c r="Z488" s="13" t="str">
        <f t="shared" si="1"/>
        <v>{
    "id": "M4-MyM-7b-I-1-BR",
    "stimulus": "&lt;p&gt;Indique qual das seguintes equivalências está correta.&lt;/p&gt;",
    "hint": "&lt;p&gt;Algumas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
    "feedback": "&lt;p&gt;Algumas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
    "seed": {
        "parameters": [
            {
                "name": "Q1",
                "label": null,
                "list": [
                    2,
                    3,
                    4
                ]
            },
            {
                "name": "Q2",
                "label": null,
                "list": [
                    2,
                    3,
                    4,
                    5,
                    6,
                    7
                ]
            },
            {
                "name": "Q3",
                "label": null,
                "list": [
                    2,
                    3,
                    4
                ]
            },
            {
                "name": "Q4",
                "label": null,
                "list": [
                    5,
                    6,
                    7,
                    8,
                    9,
                    10
                ]
            },
            {
                "name": "Q5",
                "label": null,
                "list": [
                    2,
                    3,
                    4
                ]
            },
            {
                "name": "Q6",
                "label": null,
                "list": [
                    2,
                    3,
                    4
                ]
            },
            {
                "name": "Q7",
                "label": null,
                "list": [
                    2,
                    3,
                    4,
                    5,
                    6,
                    7
                ]
            },
            {
                "name": "Q8",
                "label": null,
                "list": [
                    2,
                    3,
                    4,
                    5,
                    6,
                    7
                ]
            },
            {
                "name": "Q9",
                "label": null,
                "list": [
                    2,
                    3,
                    4
                ]
            },
            {
                "name": "Q10",
                "label": null,
                "list": [
                    2,
                    3,
                    4
                ]
            },
            {
                "name": "Q11",
                "label": null,
                "list": [
                    5,
                    6,
                    7,
                    8,
                    9,
                    10
                ]
            },
            {
                "name": "Q12",
                "label": null,
                "list": [
                    5,
                    6,
                    7,
                    8,
                    9,
                    10
                ]
            }
        ],
        "calculated": [
            {
                "name": "T1",
                "label": "{{function}}",
                "function": "{{Q1}}*365",
                "temp": true
            },
            {
                "name": "T2",
                "label": "{{function}}",
                "function": "{{Q2}}*7",
                "temp": true
            },
            {
                "name": "T3",
                "label": "{{function}}",
                "function": "{{Q3}}*3",
                "temp": true
            },
            {
                "name": "T4",
                "label": "{{function}}",
                "function": "{{Q4}}*5",
                "temp": true
            },
            {
                "name": "T5",
                "label": "{{function}}",
                "function": "{{Q5}}*360",
                "temp": true
            },
            {
                "name": "T6",
                "label": "{{function}}",
                "function": "{{Q6}}*300",
                "temp": true
            },
            {
                "name": "T7",
                "label": "{{function}}",
                "function": "{{Q7}}*10",
                "temp": true
            },
            {
                "name": "T8",
                "label": "{{function}}",
                "function": "{{Q8}}*5",
                "temp": true
            },
            {
                "name": "T9",
                "label": "{{function}}",
                "function": "{{Q9}}*4",
                "temp": true
            },
            {
                "name": "T10",
                "label": "{{function}}",
                "function": "{{Q10}}*5",
                "temp": true
            },
            {
                "name": "T11",
                "label": "{{function}}",
                "function": "{{Q11}}*10",
                "temp": true
            },
            {
                "name": "T12",
                "label": "{{function}}",
                "function": "{{Q12}}*2",
                "temp": true
            },
            {
                "name": "T13",
                "label": "{{function}}",
                "function": "{{Q5}}*365",
                "temp": true
            },
            {
                "name": "T14",
                "label": "{{function}}",
                "function": "{{Q6}}*365",
                "temp": true
            },
            {
                "name": "T15",
                "label": "{{function}}",
                "function": "{{Q7}}*7",
                "temp": true
            },
            {
                "name": "T16",
                "label": "{{function}}",
                "function": "{{Q8}}*7",
                "temp": true
            },
            {
                "name": "T17",
                "label": "{{function}}",
                "function": "{{Q9}}*3",
                "temp": true
            },
            {
                "name": "T18",
                "label": "{{function}}",
                "function": "{{Q10}}*3",
                "temp": true
            },
            {
                "name": "T19",
                "label": "{{function}}",
                "function": "{{Q11}}*5",
                "temp": true
            },
            {
                "name": "T20",
                "label": "{{function}}",
                "function": "{{Q12}}*5",
                "temp": true
            },
            {
                "name": "A1",
                "label": "{{function}}",
                "function": "{{Q1}} anos = {{T1}} dias"
            },
            {
                "name": "A2",
                "label": "{{function}}",
                "function": "{{Q2}} semanas = {{T2}} dias"
            },
            {
                "name": "A3",
                "label": "{{function}}",
                "function": "{{Q3}} trimestres = {{T3}} meses"
            },
            {
                "name": "A4",
                "label": "{{function}}",
                "function": "{{Q4}} quinquênios = {{T4}} anos"
            },
            {
                "name": "A5",
                "label": "{{function}}",
                "function": "{{Q5}} anos = {{T5}} dias",
                "incorrect": true,
                "feedback": "{{Q5}} anos são {{T13}} dias."
            },
            {
                "name": "A6",
                "label": "{{function}}",
                "function": "{{Q6}} anos = {{T6}} dias",
                "incorrect": true,
                "feedback": "{{Q6}} anos são {{T14}} dias."
            },
            {
                "name": "A7",
                "label": "{{function}}",
                "function": "{{Q7}} semanas são {{T7}} dias.",
                "incorrect": true,
                "feedback": "{{Q7}} semanas são {{T15}} dias."
            },
            {
                "name": "A8",
                "label": "{{function}}",
                "function": "{{Q8}} semanas = {{T8}} dias",
                "incorrect": true,
                "feedback": "{{Q8}} semanas são {{T16}} dias."
            },
            {
                "name": "A9",
                "label": "{{function}}",
                "function": "{{Q9}} trimestres = {{T9}} meses",
                "incorrect": true,
                "feedback": "{{Q9}} trimestres são {{T17}} meses."
            },
            {
                "name": "A10",
                "label": "{{function}}",
                "function": "{{Q10}} trimestres = {{T10}} meses",
                "incorrect": true,
                "feedback": "{{Q10}} trimestres são {{T18}} meses."
            },
            {
                "name": "A11",
                "label": "{{function}}",
                "function": "{{Q11}} quinquênios = {{T11}} anos",
                "incorrect": true,
                "feedback": "{{Q11}} quinquênios são {{T19}} anos."
            },
            {
                "name": "A12",
                "label": "{{function}}",
                "function": "{{Q12}} quinquênios = {{T12}} anos",
                "incorrect": true,
                "feedback": "{{Q12}} quinquênios são {{T20}} anos."
            }
        ],
        "uniques": true
    },
    "algorithm": {
        "name": "trueFalse",
        "template": "Multiple choice – standard",
        "params": {
            "countCorrect": 1,
            "countIncorrect": 2,
            "showCheckIcon":true}}}</v>
      </c>
      <c r="AA488" s="11" t="s">
        <v>2498</v>
      </c>
      <c r="AB488" s="14" t="str">
        <f t="shared" si="2"/>
        <v>M4-MyM-7b-I-1</v>
      </c>
      <c r="AC488" s="14" t="str">
        <f t="shared" si="3"/>
        <v>M4-MyM-7b-I-1-BR</v>
      </c>
      <c r="AD488" s="7" t="s">
        <v>261</v>
      </c>
      <c r="AE488" s="16"/>
      <c r="AF488" s="16" t="s">
        <v>46</v>
      </c>
      <c r="AG488" s="16"/>
    </row>
    <row r="489" ht="75.0" customHeight="1">
      <c r="A489" s="9" t="s">
        <v>2491</v>
      </c>
      <c r="B489" s="12" t="s">
        <v>2492</v>
      </c>
      <c r="C489" s="9" t="s">
        <v>48</v>
      </c>
      <c r="D489" s="10" t="s">
        <v>35</v>
      </c>
      <c r="E489" s="9"/>
      <c r="F489" s="12" t="s">
        <v>2499</v>
      </c>
      <c r="G489" s="12" t="s">
        <v>2500</v>
      </c>
      <c r="H489" s="24"/>
      <c r="I489" s="9" t="s">
        <v>84</v>
      </c>
      <c r="J489" s="16" t="s">
        <v>92</v>
      </c>
      <c r="K489" s="44" t="s">
        <v>2501</v>
      </c>
      <c r="L489" s="44" t="s">
        <v>2502</v>
      </c>
      <c r="M489" s="16" t="s">
        <v>41</v>
      </c>
      <c r="N489" s="11" t="s">
        <v>2483</v>
      </c>
      <c r="O489" s="11" t="s">
        <v>2503</v>
      </c>
      <c r="P489" s="23"/>
      <c r="Q489" s="16"/>
      <c r="R489" s="23"/>
      <c r="S489" s="23"/>
      <c r="T489" s="23"/>
      <c r="U489" s="23"/>
      <c r="V489" s="23"/>
      <c r="W489" s="23"/>
      <c r="X489" s="16"/>
      <c r="Y489" s="9" t="s">
        <v>1867</v>
      </c>
      <c r="Z489" s="13" t="str">
        <f t="shared" si="1"/>
        <v>{"id":"M4-MyM-7b-E-1-BR","stimulus":"&lt;p&gt;Complete as seguintes igualdades.&lt;/p&gt;","template":"&lt;p style=\"text-align: center\"&gt;{{Q1}} anos = {{response}} dias&lt;/p&gt;&lt;p style=\"text-align: center\"&gt;{{T1}} dias = {{response}} semanas&lt;/p&gt;","hint":"&lt;p&gt;Algumas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anos&lt;/p&gt;","feedback":"&lt;p&gt;Algumas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seed":{"parameters":[{"name":"Q1","label":null,"list":[2,3,4]},{"name":"Q2","label":null,"list":[2,3,4,5,6,7]}],"calculated":[{"name":"T1","label":"{{function}}","function":"{{Q2}}*7","temp":true},{"name":"A1","label":"{{function}}","function":"{{Q1}}*365","feedback":"&lt;p style=\"text-align: center\"&gt;{{Q1}} anos são {{function}} dias.&lt;/p&gt;&lt;p style=\"text-align: center\"&gt;{{Q1}} × 365 = {{function}} dias&lt;/p&gt;"},{"name":"A2","label":"{{function}}","function":"{{Q2}}","feedback":"&lt;p style=\"text-align: center\"&gt;{{T1}} dias são {{Q2}} semanas.&lt;/p&gt;&lt;p style=\"text-align: center\"&gt;{{T1}} : 7 = {{Q2}} semanas&lt;/p&gt;"}],"uniques":true},"algorithm":{"name":"calculateOperation","params":{"method":"equivLiteral","keyboard":"NUMERICAL"}}}</v>
      </c>
      <c r="AA489" s="11" t="s">
        <v>2504</v>
      </c>
      <c r="AB489" s="14" t="str">
        <f t="shared" si="2"/>
        <v>M4-MyM-7b-E-1</v>
      </c>
      <c r="AC489" s="14" t="str">
        <f t="shared" si="3"/>
        <v>M4-MyM-7b-E-1-BR</v>
      </c>
      <c r="AD489" s="7" t="s">
        <v>261</v>
      </c>
      <c r="AE489" s="16"/>
      <c r="AF489" s="16" t="s">
        <v>46</v>
      </c>
      <c r="AG489" s="16"/>
    </row>
    <row r="490" ht="75.0" customHeight="1">
      <c r="A490" s="9" t="s">
        <v>2491</v>
      </c>
      <c r="B490" s="12" t="s">
        <v>2492</v>
      </c>
      <c r="C490" s="9" t="s">
        <v>48</v>
      </c>
      <c r="D490" s="10" t="s">
        <v>35</v>
      </c>
      <c r="E490" s="9"/>
      <c r="F490" s="12" t="s">
        <v>2499</v>
      </c>
      <c r="G490" s="12" t="s">
        <v>2505</v>
      </c>
      <c r="H490" s="24"/>
      <c r="I490" s="9" t="s">
        <v>84</v>
      </c>
      <c r="J490" s="16" t="s">
        <v>92</v>
      </c>
      <c r="K490" s="44" t="s">
        <v>2506</v>
      </c>
      <c r="L490" s="44" t="s">
        <v>2507</v>
      </c>
      <c r="M490" s="16" t="s">
        <v>41</v>
      </c>
      <c r="N490" s="11" t="s">
        <v>2483</v>
      </c>
      <c r="O490" s="11" t="s">
        <v>2508</v>
      </c>
      <c r="P490" s="23"/>
      <c r="Q490" s="16"/>
      <c r="R490" s="23"/>
      <c r="S490" s="23"/>
      <c r="T490" s="23"/>
      <c r="U490" s="23"/>
      <c r="V490" s="23"/>
      <c r="W490" s="23"/>
      <c r="X490" s="16"/>
      <c r="Y490" s="9" t="s">
        <v>1867</v>
      </c>
      <c r="Z490" s="13" t="str">
        <f t="shared" si="1"/>
        <v>{"id":"M4-MyM-7b-E-2-BR","stimulus":"&lt;p&gt;Complete as seguintes igualdades.&lt;/p&gt;","template":"&lt;p style=\"text-align: center\"&gt;{{T1}} meses = {{response}} trimestres&lt;/p&gt;&lt;p style=\"text-align: center\"&gt;{{T2}} anos = {{response}} quinquênios&lt;/p&gt;","hint":"&lt;p&gt;Algumas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anos&lt;/p&gt;","feedback":"&lt;p&gt;Algumas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seed":{"parameters":[{"name":"Q1","label":null,"list":[2,3,4]},{"name":"Q2","label":null,"list":[2,3,4,5,6,7,8,9,10]}],"calculated":[{"name":"T1","label":"{{function}}","function":"{{Q1}}*3","temp":true},{"name":"T2","label":"{{function}}","function":"{{Q2}}*5","temp":true},{"name":"A1","label":"{{function}}","function":"{{Q1}}","feedback":"&lt;p style=\"text-align: center\"&gt;{{T1}} meses são {{Q1}} trimestres.&lt;/p&gt;&lt;p style=\"text-align: center\"&gt;{{T1}} : 3 = {{Q1}} trimestres&lt;/p&gt;"},{"name":"A2","label":"{{function}}","function":"{{Q2}}","feedback":"&lt;p style=\"text-align: center\"&gt;{{T2}} anos são {{Q2}} quinquênios.&lt;/p&gt;&lt;p style=\"text-align: center\"&gt;{{T2}} : 5 = {{Q2}} quinquênios&lt;/p&gt;"}],"uniques":true},"algorithm":{"name":"calculateOperation","params":{"method":"equivLiteral","keyboard":"NUMERICAL"}}}</v>
      </c>
      <c r="AA490" s="11" t="s">
        <v>2509</v>
      </c>
      <c r="AB490" s="14" t="str">
        <f t="shared" si="2"/>
        <v>M4-MyM-7b-E-2</v>
      </c>
      <c r="AC490" s="14" t="str">
        <f t="shared" si="3"/>
        <v>M4-MyM-7b-E-2-BR</v>
      </c>
      <c r="AD490" s="7" t="s">
        <v>261</v>
      </c>
      <c r="AE490" s="16"/>
      <c r="AF490" s="16" t="s">
        <v>46</v>
      </c>
      <c r="AG490" s="16"/>
    </row>
    <row r="491" ht="75.0" customHeight="1">
      <c r="A491" s="9" t="s">
        <v>2491</v>
      </c>
      <c r="B491" s="12" t="s">
        <v>2492</v>
      </c>
      <c r="C491" s="9" t="s">
        <v>48</v>
      </c>
      <c r="D491" s="10" t="s">
        <v>35</v>
      </c>
      <c r="E491" s="9"/>
      <c r="F491" s="12" t="s">
        <v>2499</v>
      </c>
      <c r="G491" s="12" t="s">
        <v>2510</v>
      </c>
      <c r="H491" s="24"/>
      <c r="I491" s="9" t="s">
        <v>84</v>
      </c>
      <c r="J491" s="16" t="s">
        <v>92</v>
      </c>
      <c r="K491" s="44" t="s">
        <v>2511</v>
      </c>
      <c r="L491" s="44" t="s">
        <v>2512</v>
      </c>
      <c r="M491" s="16" t="s">
        <v>41</v>
      </c>
      <c r="N491" s="11" t="s">
        <v>2483</v>
      </c>
      <c r="O491" s="11" t="s">
        <v>2513</v>
      </c>
      <c r="P491" s="23"/>
      <c r="Q491" s="16"/>
      <c r="R491" s="23"/>
      <c r="S491" s="23"/>
      <c r="T491" s="23"/>
      <c r="U491" s="23"/>
      <c r="V491" s="23"/>
      <c r="W491" s="23"/>
      <c r="X491" s="16"/>
      <c r="Y491" s="9" t="s">
        <v>1867</v>
      </c>
      <c r="Z491" s="13" t="str">
        <f t="shared" si="1"/>
        <v>{"id":"M4-MyM-7b-E-3-BR","stimulus":"&lt;p&gt;Complete as seguintes igualdades.&lt;/p&gt;","template":"&lt;p style=\"text-align: center\"&gt;{{T1}} anos = {{response}} décadas&lt;/p&gt;&lt;p style=\"text-align: center\"&gt;{{Q2}} semanas = {{response}} dias&lt;/p&gt;","hint":"&lt;p&gt;Algumas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anos&lt;/p&gt;","feedback":"&lt;p&gt;Algumas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seed":{"parameters":[{"name":"Q1","label":null,"list":[2,3,4,5,6,7,8,9,10]},{"name":"Q2","label":null,"list":[2,3,4,5,6,7]}],"calculated":[{"name":"T1","label":"{{function}}","function":"{{Q1}}*10","temp":true},{"name":"A1","label":"{{function}}","function":"{{Q1}}","feedback":"&lt;p style=\"text-align: center\"&gt;{{T1}} anos são {{Q1}} décadas.&lt;/p&gt;&lt;p style=\"text-align: center\"&gt;{{T1}} : 10 = {{Q1}} décadas&lt;/p&gt;"},{"name":"A2","label":"{{function}}","function":"{{Q2}}*7","feedback":"&lt;p style=\"text-align: center\"&gt;{{Q2}} semanas são {{function}} dias.&lt;/p&gt;&lt;p style=\"text-align: center\"&gt;{{Q2}} × 7 = {{function}} dias&lt;/p&gt;"}],"uniques":true},"algorithm":{"name":"calculateOperation","params":{"method":"equivLiteral","keyboard":"NUMERICAL"}}}</v>
      </c>
      <c r="AA491" s="11" t="s">
        <v>2514</v>
      </c>
      <c r="AB491" s="14" t="str">
        <f t="shared" si="2"/>
        <v>M4-MyM-7b-E-3</v>
      </c>
      <c r="AC491" s="14" t="str">
        <f t="shared" si="3"/>
        <v>M4-MyM-7b-E-3-BR</v>
      </c>
      <c r="AD491" s="7" t="s">
        <v>261</v>
      </c>
      <c r="AE491" s="16"/>
      <c r="AF491" s="16" t="s">
        <v>46</v>
      </c>
      <c r="AG491" s="16"/>
    </row>
    <row r="492" ht="75.0" customHeight="1">
      <c r="A492" s="9" t="s">
        <v>2491</v>
      </c>
      <c r="B492" s="12" t="s">
        <v>2492</v>
      </c>
      <c r="C492" s="9" t="s">
        <v>67</v>
      </c>
      <c r="D492" s="10" t="s">
        <v>35</v>
      </c>
      <c r="E492" s="9"/>
      <c r="F492" s="12" t="s">
        <v>2515</v>
      </c>
      <c r="G492" s="12" t="s">
        <v>2516</v>
      </c>
      <c r="H492" s="24"/>
      <c r="I492" s="9" t="s">
        <v>84</v>
      </c>
      <c r="J492" s="16" t="s">
        <v>92</v>
      </c>
      <c r="K492" s="44" t="s">
        <v>2517</v>
      </c>
      <c r="L492" s="44" t="s">
        <v>2518</v>
      </c>
      <c r="M492" s="16" t="s">
        <v>41</v>
      </c>
      <c r="N492" s="11" t="s">
        <v>2519</v>
      </c>
      <c r="O492" s="11" t="s">
        <v>2519</v>
      </c>
      <c r="P492" s="23"/>
      <c r="Q492" s="16"/>
      <c r="R492" s="23"/>
      <c r="S492" s="23"/>
      <c r="T492" s="23"/>
      <c r="U492" s="23"/>
      <c r="V492" s="23"/>
      <c r="W492" s="23"/>
      <c r="X492" s="16"/>
      <c r="Y492" s="9" t="s">
        <v>1867</v>
      </c>
      <c r="Z492" s="13" t="str">
        <f t="shared" si="1"/>
        <v>{"id":"M4-MyM-7b-A-1-BR","stimulus":"&lt;p&gt;Uma árvore levou {{Q1}} décadas para atingir 20 m de altura. Esse tempo equivale a quantos anos ?&lt;/p&gt;","template":"{{Q1}} décadas são {{response}} anos.","hint":"&lt;p style=\"text-align: center\"&gt;1 quinquênio = 5 anos&lt;/p&gt;&lt;p style=\"text-align: center\"&gt;1 década = 10 anos&lt;/p&gt;&lt;p style=\"text-align: center\"&gt;1 século = 100 anos&lt;/p&gt;&lt;p style=\"text-align: center\"&gt;1 trimestre = 3 meses&lt;/p&gt;&lt;p style=\"text-align: center\"&gt;1 semestre = 6 meses&lt;/p&gt;","feedback":"&lt;p style=\"text-align: center\"&gt;1 quinquênio = 5 anos&lt;/p&gt;&lt;p style=\"text-align: center\"&gt;1 década = 10 anos&lt;/p&gt;&lt;p style=\"text-align: center\"&gt;1 século = 100 anos&lt;/p&gt;&lt;p style=\"text-align: center\"&gt;1 trimestre = 3 meses&lt;/p&gt;&lt;p style=\"text-align: center\"&gt;1 semestre = 6 meses&lt;/p&gt;","seed":{"parameters":[{"name":"Q1","label":null,"min":5,"max":8,"step":1}],"calculated":[{"name":"A1","function":"{{Q1}}*10"}],"uniques":true},"algorithm":{"name":"calculateOperation","params":{"method":"equivLiteral","keyboard":"NUMERICAL"}}}</v>
      </c>
      <c r="AA492" s="11" t="s">
        <v>2520</v>
      </c>
      <c r="AB492" s="14" t="str">
        <f t="shared" si="2"/>
        <v>M4-MyM-7b-A-1</v>
      </c>
      <c r="AC492" s="14" t="str">
        <f t="shared" si="3"/>
        <v>M4-MyM-7b-A-1-BR</v>
      </c>
      <c r="AD492" s="7" t="s">
        <v>261</v>
      </c>
      <c r="AE492" s="16"/>
      <c r="AF492" s="16" t="s">
        <v>46</v>
      </c>
      <c r="AG492" s="16"/>
    </row>
    <row r="493" ht="75.0" customHeight="1">
      <c r="A493" s="9" t="s">
        <v>2491</v>
      </c>
      <c r="B493" s="12" t="s">
        <v>2492</v>
      </c>
      <c r="C493" s="9" t="s">
        <v>67</v>
      </c>
      <c r="D493" s="10" t="s">
        <v>35</v>
      </c>
      <c r="E493" s="9"/>
      <c r="F493" s="12" t="s">
        <v>2521</v>
      </c>
      <c r="G493" s="12" t="s">
        <v>2522</v>
      </c>
      <c r="H493" s="24"/>
      <c r="I493" s="9" t="s">
        <v>84</v>
      </c>
      <c r="J493" s="16" t="s">
        <v>92</v>
      </c>
      <c r="K493" s="44" t="s">
        <v>2523</v>
      </c>
      <c r="L493" s="44" t="s">
        <v>2524</v>
      </c>
      <c r="M493" s="16" t="s">
        <v>41</v>
      </c>
      <c r="N493" s="11" t="s">
        <v>2525</v>
      </c>
      <c r="O493" s="11" t="s">
        <v>2525</v>
      </c>
      <c r="P493" s="23"/>
      <c r="Q493" s="16"/>
      <c r="R493" s="23"/>
      <c r="S493" s="23"/>
      <c r="T493" s="23"/>
      <c r="U493" s="23"/>
      <c r="V493" s="23"/>
      <c r="W493" s="23"/>
      <c r="X493" s="16"/>
      <c r="Y493" s="9" t="s">
        <v>1867</v>
      </c>
      <c r="Z493" s="13" t="str">
        <f t="shared" si="1"/>
        <v>{"id":"M4-MyM-7b-A-2-BR","stimulus":"&lt;p&gt;Pedro trabalhou por {{Q1}} quinquênios como {{Q2}}. A quantos anos equivale esse tempo?&lt;/p&gt;","template":"{{Q1}} quinquênios são {{response}} anos.","hint":"&lt;p style=\"text-align: center\"&gt;1 quinquênio = 5 anos&lt;/p&gt;&lt;p style=\"text-align: center\"&gt;1 década = 10 anos&lt;/p&gt;&lt;p style=\"text-align: center\"&gt;1 século = 100 anos&lt;/p&gt;&lt;p style=\"text-align: center\"&gt;1 trimestre = 3 meses&lt;/p&gt;&lt;p style=\"text-align: center\"&gt;1 semestre = 6 meses&lt;/p&gt;","feedback":"&lt;p style=\"text-align: center\"&gt;1 quinquênio = 5 anos&lt;/p&gt;&lt;p style=\"text-align: center\"&gt;1 década = 10 anos&lt;/p&gt;&lt;p style=\"text-align: center\"&gt;1 século = 100 anos&lt;/p&gt;&lt;p style=\"text-align: center\"&gt;1 trimestre = 3 meses&lt;/p&gt;&lt;p style=\"text-align: center\"&gt;1 semestre = 6 meses&lt;/p&gt;","seed":{"parameters":[{"name":"Q1","label":null,"min":5,"max":8,"step":1},{"name":"Q2","list":["encanador","administrador","músico","enfermeiro","pesquisador"]}],"calculated":[{"name":"A1","function":"{{Q1}}*5"}],"uniques":true},"algorithm":{"name":"calculateOperation","params":{"method":"equivLiteral","keyboard":"NUMERICAL"}}}</v>
      </c>
      <c r="AA493" s="11" t="s">
        <v>2526</v>
      </c>
      <c r="AB493" s="14" t="str">
        <f t="shared" si="2"/>
        <v>M4-MyM-7b-A-2</v>
      </c>
      <c r="AC493" s="14" t="str">
        <f t="shared" si="3"/>
        <v>M4-MyM-7b-A-2-BR</v>
      </c>
      <c r="AD493" s="7" t="s">
        <v>261</v>
      </c>
      <c r="AE493" s="16"/>
      <c r="AF493" s="16" t="s">
        <v>46</v>
      </c>
      <c r="AG493" s="16"/>
    </row>
    <row r="494" ht="75.0" customHeight="1">
      <c r="A494" s="9" t="s">
        <v>2491</v>
      </c>
      <c r="B494" s="12" t="s">
        <v>2492</v>
      </c>
      <c r="C494" s="9" t="s">
        <v>67</v>
      </c>
      <c r="D494" s="10" t="s">
        <v>35</v>
      </c>
      <c r="E494" s="9"/>
      <c r="F494" s="12" t="s">
        <v>2527</v>
      </c>
      <c r="G494" s="12" t="s">
        <v>2528</v>
      </c>
      <c r="H494" s="24"/>
      <c r="I494" s="9" t="s">
        <v>84</v>
      </c>
      <c r="J494" s="16" t="s">
        <v>92</v>
      </c>
      <c r="K494" s="44" t="s">
        <v>2529</v>
      </c>
      <c r="L494" s="44" t="s">
        <v>2530</v>
      </c>
      <c r="M494" s="16" t="s">
        <v>41</v>
      </c>
      <c r="N494" s="11" t="s">
        <v>2525</v>
      </c>
      <c r="O494" s="11" t="s">
        <v>2525</v>
      </c>
      <c r="P494" s="23"/>
      <c r="Q494" s="16"/>
      <c r="R494" s="23"/>
      <c r="S494" s="23"/>
      <c r="T494" s="23"/>
      <c r="U494" s="23"/>
      <c r="V494" s="23"/>
      <c r="W494" s="23"/>
      <c r="X494" s="16"/>
      <c r="Y494" s="9" t="s">
        <v>1867</v>
      </c>
      <c r="Z494" s="13" t="str">
        <f t="shared" si="1"/>
        <v>{"id":"M4-MyM-7b-A-3-BR","stimulus":"&lt;p&gt;O pai de Alícia teve que passar {{Q1}} trimestres no hospital. Quantos meses totalizaram esse tempo?&lt;/p&gt;","template":"{{Q1}} trimestres são {{response}} meses.","hint":"&lt;p style=\"text-align: center\"&gt;1 quinquênio = 5 anos&lt;/p&gt;&lt;p style=\"text-align: center\"&gt;1 década = 10 anos&lt;/p&gt;&lt;p style=\"text-align: center\"&gt;1 século = 100 anos&lt;/p&gt;&lt;p style=\"text-align: center\"&gt;1 trimestre = 3 meses&lt;/p&gt;&lt;p style=\"text-align: center\"&gt;1 semestre = 6 meses&lt;/p&gt;","feedback":"&lt;p style=\"text-align: center\"&gt;1 quinquênio = 5 anos&lt;/p&gt;&lt;p style=\"text-align: center\"&gt;1 década = 10 anos&lt;/p&gt;&lt;p style=\"text-align: center\"&gt;1 século = 100 anos&lt;/p&gt;&lt;p style=\"text-align: center\"&gt;1 trimestre = 3 meses&lt;/p&gt;&lt;p style=\"text-align: center\"&gt;1 semestre = 6 meses&lt;/p&gt;","seed":{"parameters":[{"name":"Q1","list":["2","3","4"]}],"calculated":[{"name":"A1","function":"{{Q1}}*3"}],"uniques":true},"algorithm":{"name":"calculateOperation","params":{"method":"equivLiteral","keyboard":"NUMERICAL"}}}</v>
      </c>
      <c r="AA494" s="11" t="s">
        <v>2531</v>
      </c>
      <c r="AB494" s="14" t="str">
        <f t="shared" si="2"/>
        <v>M4-MyM-7b-A-3</v>
      </c>
      <c r="AC494" s="14" t="str">
        <f t="shared" si="3"/>
        <v>M4-MyM-7b-A-3-BR</v>
      </c>
      <c r="AD494" s="7" t="s">
        <v>261</v>
      </c>
      <c r="AE494" s="16"/>
      <c r="AF494" s="16" t="s">
        <v>46</v>
      </c>
      <c r="AG494" s="16"/>
    </row>
    <row r="495" ht="75.0" customHeight="1">
      <c r="A495" s="9" t="s">
        <v>2532</v>
      </c>
      <c r="B495" s="12" t="s">
        <v>2533</v>
      </c>
      <c r="C495" s="9" t="s">
        <v>34</v>
      </c>
      <c r="D495" s="10" t="s">
        <v>35</v>
      </c>
      <c r="E495" s="9"/>
      <c r="F495" s="11" t="s">
        <v>2534</v>
      </c>
      <c r="G495" s="12"/>
      <c r="H495" s="24"/>
      <c r="I495" s="9" t="s">
        <v>84</v>
      </c>
      <c r="J495" s="16" t="s">
        <v>391</v>
      </c>
      <c r="K495" s="24" t="s">
        <v>2535</v>
      </c>
      <c r="L495" s="44" t="s">
        <v>2536</v>
      </c>
      <c r="M495" s="16" t="s">
        <v>41</v>
      </c>
      <c r="N495" s="24" t="s">
        <v>2537</v>
      </c>
      <c r="O495" s="24" t="s">
        <v>2537</v>
      </c>
      <c r="P495" s="23"/>
      <c r="Q495" s="16"/>
      <c r="R495" s="23"/>
      <c r="S495" s="23"/>
      <c r="T495" s="23"/>
      <c r="U495" s="23"/>
      <c r="V495" s="23"/>
      <c r="W495" s="23"/>
      <c r="X495" s="16"/>
      <c r="Y495" s="9" t="s">
        <v>1867</v>
      </c>
      <c r="Z495" s="13" t="str">
        <f t="shared" si="1"/>
        <v>{"id":"M4-MyM-8a-I-1-BR","stimulus":"&lt;p&gt;Três termômetros marcam as seguintes temperaturas. Selecione a temperatura mais baixa.&lt;/p&gt;","hint":"&lt;p&gt;Compare valores dígito a dígito começando da esquerda.&lt;/p&gt;","feedback":"&lt;p&gt;Compare os valores dígito a dígito começando da esquerda.&lt;/p&gt;","seed":{"parameters":[{"name":"Q1","label":null,"min":200,"max":370,"step":1},{"name":"Q2","label":null,"min":200,"max":370,"step":1},{"name":"Q3","label":null,"min":200,"max":370,"step":1}],"calculated":[{"name":"T1","function":"math.min({{Q1}}, {{Q2}}, {{Q3}})/10","temp":true},{"name":"T2","function":"math.max({{Q1}}, {{Q2}}, {{Q3}})/10","temp":true},{"name":"T3","function":"({{Q1}}+{{Q2}}+{{Q3}}-math.min({{Q1}}, {{Q2}}, {{Q3}})-math.max({{Q1}}, {{Q2}}, {{Q3}}))/10","temp":true},{"name":"A1","label":"{{function}}","function":"{{T1}} °C"},{"name":"A2","label":"{{function}}","function":"{{T2}} °C","incorrect":true},{"name":"A3","label":"{{function}}","function":"{{T3}} °C","incorrect":true}],"uniques":true},"algorithm":{"name":"trueFalse","template":"Multiple choice – standard","params":{"countCorrect":1,"countIncorrect":2,"showCheckIcon":false,
            "columns": 3
        }
    }
}</v>
      </c>
      <c r="AA495" s="11" t="s">
        <v>2538</v>
      </c>
      <c r="AB495" s="14" t="str">
        <f t="shared" si="2"/>
        <v>M4-MyM-8a-I-1</v>
      </c>
      <c r="AC495" s="14" t="str">
        <f t="shared" si="3"/>
        <v>M4-MyM-8a-I-1-BR</v>
      </c>
      <c r="AD495" s="16"/>
      <c r="AE495" s="16"/>
      <c r="AF495" s="16" t="s">
        <v>46</v>
      </c>
      <c r="AG495" s="16"/>
    </row>
    <row r="496" ht="75.0" customHeight="1">
      <c r="A496" s="9" t="s">
        <v>2532</v>
      </c>
      <c r="B496" s="12" t="s">
        <v>2533</v>
      </c>
      <c r="C496" s="9" t="s">
        <v>34</v>
      </c>
      <c r="D496" s="10" t="s">
        <v>35</v>
      </c>
      <c r="E496" s="9"/>
      <c r="F496" s="11" t="s">
        <v>2539</v>
      </c>
      <c r="G496" s="12"/>
      <c r="H496" s="24"/>
      <c r="I496" s="9" t="s">
        <v>84</v>
      </c>
      <c r="J496" s="16" t="s">
        <v>391</v>
      </c>
      <c r="K496" s="24" t="s">
        <v>2535</v>
      </c>
      <c r="L496" s="44" t="s">
        <v>2540</v>
      </c>
      <c r="M496" s="16" t="s">
        <v>41</v>
      </c>
      <c r="N496" s="24" t="s">
        <v>2537</v>
      </c>
      <c r="O496" s="24" t="s">
        <v>2537</v>
      </c>
      <c r="P496" s="23"/>
      <c r="Q496" s="16"/>
      <c r="R496" s="23"/>
      <c r="S496" s="23"/>
      <c r="T496" s="23"/>
      <c r="U496" s="23"/>
      <c r="V496" s="23"/>
      <c r="W496" s="23"/>
      <c r="X496" s="16"/>
      <c r="Y496" s="9" t="s">
        <v>1867</v>
      </c>
      <c r="Z496" s="13" t="str">
        <f t="shared" si="1"/>
        <v>{"id":"M4-MyM-8a-I-2-BR","stimulus":"&lt;p&gt;Três termômetros marcam as seguintes temperaturas. Selecione a temperatura mais alta.&lt;/p&gt;","hint":"&lt;p&gt;Compare valores dígito a dígito começando da esquerda.&lt;/p&gt;","feedback":"&lt;p&gt;Compare os valores dígito a dígito começando da esquerda.&lt;/p&gt;","seed":{"parameters":[{"name":"Q1","label":null,"min":200,"max":370,"step":1},{"name":"Q2","label":null,"min":200,"max":370,"step":1},{"name":"Q3","label":null,"min":200,"max":370,"step":1}],"calculated":[{"name":"T1","function":"math.max({{Q1}}, {{Q2}}, {{Q3}})/10","temp":true},{"name":"T2","function":"math.min({{Q1}}, {{Q2}}, {{Q3}})/10","temp":true},{"name":"T3","function":"({{Q1}}+{{Q2}}+{{Q3}}-math.min({{Q1}}, {{Q2}}, {{Q3}})-math.max({{Q1}}, {{Q2}}, {{Q3}}))/10","temp":true},{"name":"A1","label":"{{function}}","function":"{{T1}} °C"},{"name":"A2","label":"{{function}}","function":"{{T2}} °C","incorrect":true},{"name":"A3","label":"{{function}}","function":"{{T3}} °C","incorrect":true}],"uniques":true},"algorithm":{"name":"trueFalse","template":"Multiple choice – standard","params":{"countCorrect":1,"countIncorrect":2,"showCheckIcon":false,
            "columns": 3
        }
    }
}</v>
      </c>
      <c r="AA496" s="11" t="s">
        <v>2541</v>
      </c>
      <c r="AB496" s="14" t="str">
        <f t="shared" si="2"/>
        <v>M4-MyM-8a-I-2</v>
      </c>
      <c r="AC496" s="14" t="str">
        <f t="shared" si="3"/>
        <v>M4-MyM-8a-I-2-BR</v>
      </c>
      <c r="AD496" s="16"/>
      <c r="AE496" s="16"/>
      <c r="AF496" s="16" t="s">
        <v>46</v>
      </c>
      <c r="AG496" s="16"/>
    </row>
    <row r="497" ht="75.0" customHeight="1">
      <c r="A497" s="9" t="s">
        <v>2532</v>
      </c>
      <c r="B497" s="12" t="s">
        <v>2533</v>
      </c>
      <c r="C497" s="9" t="s">
        <v>48</v>
      </c>
      <c r="D497" s="10" t="s">
        <v>35</v>
      </c>
      <c r="E497" s="9"/>
      <c r="F497" s="11" t="s">
        <v>2542</v>
      </c>
      <c r="G497" s="12" t="s">
        <v>2543</v>
      </c>
      <c r="H497" s="24"/>
      <c r="I497" s="9" t="s">
        <v>84</v>
      </c>
      <c r="J497" s="16" t="s">
        <v>92</v>
      </c>
      <c r="K497" s="24" t="s">
        <v>2544</v>
      </c>
      <c r="L497" s="24" t="s">
        <v>2545</v>
      </c>
      <c r="M497" s="16" t="s">
        <v>41</v>
      </c>
      <c r="N497" s="11" t="s">
        <v>2546</v>
      </c>
      <c r="O497" s="24" t="s">
        <v>2547</v>
      </c>
      <c r="P497" s="23"/>
      <c r="Q497" s="16"/>
      <c r="R497" s="23"/>
      <c r="S497" s="23"/>
      <c r="T497" s="23"/>
      <c r="U497" s="23"/>
      <c r="V497" s="23"/>
      <c r="W497" s="23"/>
      <c r="X497" s="16"/>
      <c r="Y497" s="9" t="s">
        <v>1867</v>
      </c>
      <c r="Z497" s="13" t="str">
        <f t="shared" si="1"/>
        <v>{"id":"M4-MyM-8a-E-1-BR","stimulus":"&lt;p&gt;Cientistas prevêem que no próximo ano será {{T1}} °C mais quente na cidade onde Saulo vive devido ao aquecimento global. Se no verão passado a temperatura máxima foi de {{T2}} °C, qual será a temperatura máxima no próximo verão?&lt;/p&gt;","template":"&lt;p&gt;A temperatura máxima será {{response}} °C.&lt;/p&gt;","hint":"&lt;p&gt;Some os graus Celsius.&lt;/p&gt;","feedback":"&lt;p&gt;Para calcular o aumento de temperatura, some as duas medidas:&lt;/p&gt;&lt;p style=\"text-align: center\"&gt;{{T1}} + {{T2}} = {{A1}} °C&lt;/p&gt;","seed":{"parameters":[{"name":"Q1","label":null,"min":5,"max":20,"step":1},{"name":"Q2","label":null,"min":400,"max":460,"step":1}],"calculated":[{"name":"T1","function":"Lemonlib.round({{Q1}}/10, 1)","temp":true},{"name":"T2","function":"Lemonlib.round({{Q2}}/10, 1)","temp":true},{"name":"A1","function":"Lemonlib.round({{T1}}+{{T2}}, 1)"}],"uniques":true},"algorithm":{"name":"calculateOperation","params":{"method":"equivLiteral","keyboard":"INTERMEDIATE"}}}</v>
      </c>
      <c r="AA497" s="11" t="s">
        <v>2548</v>
      </c>
      <c r="AB497" s="14" t="str">
        <f t="shared" si="2"/>
        <v>M4-MyM-8a-E-1</v>
      </c>
      <c r="AC497" s="14" t="str">
        <f t="shared" si="3"/>
        <v>M4-MyM-8a-E-1-BR</v>
      </c>
      <c r="AD497" s="16"/>
      <c r="AE497" s="16"/>
      <c r="AF497" s="16" t="s">
        <v>46</v>
      </c>
      <c r="AG497" s="16"/>
    </row>
    <row r="498" ht="75.0" customHeight="1">
      <c r="A498" s="9" t="s">
        <v>2532</v>
      </c>
      <c r="B498" s="12" t="s">
        <v>2533</v>
      </c>
      <c r="C498" s="7" t="s">
        <v>48</v>
      </c>
      <c r="D498" s="10" t="s">
        <v>35</v>
      </c>
      <c r="E498" s="9"/>
      <c r="F498" s="11" t="s">
        <v>2549</v>
      </c>
      <c r="G498" s="11" t="s">
        <v>2550</v>
      </c>
      <c r="H498" s="24"/>
      <c r="I498" s="9" t="s">
        <v>84</v>
      </c>
      <c r="J498" s="16" t="s">
        <v>92</v>
      </c>
      <c r="K498" s="24" t="s">
        <v>2544</v>
      </c>
      <c r="L498" s="11" t="s">
        <v>2551</v>
      </c>
      <c r="M498" s="16" t="s">
        <v>41</v>
      </c>
      <c r="N498" s="11" t="s">
        <v>2552</v>
      </c>
      <c r="O498" s="24" t="s">
        <v>2553</v>
      </c>
      <c r="P498" s="23"/>
      <c r="Q498" s="16"/>
      <c r="R498" s="23"/>
      <c r="S498" s="23"/>
      <c r="T498" s="23"/>
      <c r="U498" s="23"/>
      <c r="V498" s="23"/>
      <c r="W498" s="23"/>
      <c r="X498" s="16"/>
      <c r="Y498" s="9" t="s">
        <v>1867</v>
      </c>
      <c r="Z498" s="13" t="str">
        <f t="shared" si="1"/>
        <v>{"id":"M4-MyM-8a-E-2-BR","stimulus":"&lt;p&gt;No ano passado, a temperatura máxima foi de {{T1}} °C na cidade em que Marina mora. Este ano, a temperatura máxima foi de {{T2}} °C. Quanto a temperatura aumentou de um ano para o outro?&lt;/p&gt;","template":"&lt;p&gt;A temperatura subiu {{response}} °C.&lt;/p&gt;","hint":"&lt;p&gt;Subtraia os graus Celsius.&lt;/p&gt;","feedback":"&lt;p&gt;Para calcular a diferença de temperatura, subtraia as duas medidas:&lt;/p&gt;&lt;p style=\"text-align: center\"&gt;{{T2}} − {{T1}} = {{A1}} °C&lt;/p&gt;","seed":{"parameters":[{"name":"Q1","label":null,"min":5,"max":20,"step":1},{"name":"Q2","label":null,"min":400,"max":460,"step":1}],"calculated":[{"name":"A1","function":"Lemonlib.round({{Q1}}/10, 1)"},{"name":"T2","function":"Lemonlib.round({{Q1}}/10+{{Q2}}/10, 1)","temp":true},{"name":"T1","function":"Lemonlib.round({{Q2}}/10, 1)","temp":true}],"uniques":true},"algorithm":{"name":"calculateOperation","params":{"method":"equivLiteral","keyboard":"INTERMEDIATE"}}}</v>
      </c>
      <c r="AA498" s="11" t="s">
        <v>2554</v>
      </c>
      <c r="AB498" s="14" t="str">
        <f t="shared" si="2"/>
        <v>M4-MyM-8a-E-2</v>
      </c>
      <c r="AC498" s="14" t="str">
        <f t="shared" si="3"/>
        <v>M4-MyM-8a-E-2-BR</v>
      </c>
      <c r="AD498" s="16"/>
      <c r="AE498" s="16"/>
      <c r="AF498" s="16" t="s">
        <v>46</v>
      </c>
      <c r="AG498" s="16"/>
    </row>
    <row r="499" ht="75.0" customHeight="1">
      <c r="A499" s="9" t="s">
        <v>2532</v>
      </c>
      <c r="B499" s="12" t="s">
        <v>2533</v>
      </c>
      <c r="C499" s="7" t="s">
        <v>48</v>
      </c>
      <c r="D499" s="10" t="s">
        <v>35</v>
      </c>
      <c r="E499" s="9"/>
      <c r="F499" s="12" t="s">
        <v>2555</v>
      </c>
      <c r="G499" s="12" t="s">
        <v>2556</v>
      </c>
      <c r="H499" s="24"/>
      <c r="I499" s="9" t="s">
        <v>84</v>
      </c>
      <c r="J499" s="16" t="s">
        <v>92</v>
      </c>
      <c r="K499" s="24" t="s">
        <v>2557</v>
      </c>
      <c r="L499" s="24" t="s">
        <v>2558</v>
      </c>
      <c r="M499" s="16" t="s">
        <v>41</v>
      </c>
      <c r="N499" s="11" t="s">
        <v>2546</v>
      </c>
      <c r="O499" s="24" t="s">
        <v>2559</v>
      </c>
      <c r="P499" s="23"/>
      <c r="Q499" s="16"/>
      <c r="R499" s="23"/>
      <c r="S499" s="23"/>
      <c r="T499" s="23"/>
      <c r="U499" s="23"/>
      <c r="V499" s="23"/>
      <c r="W499" s="23"/>
      <c r="X499" s="16"/>
      <c r="Y499" s="9" t="s">
        <v>1867</v>
      </c>
      <c r="Z499" s="13" t="str">
        <f t="shared" si="1"/>
        <v>{"id":"M4-MyM-8a-E-3-BR","stimulus":"&lt;p&gt;Devido à ação dos seres humanos sobre o clima na Terra, a temperatura média do planeta subiu {{T3}} °C entre os anos de {{T1}} e {{T2}}. Se em {{T1}} a temperatura média foi {{T4}} °C, qual foi a temperatura média em {{T2}}?&lt;/p&gt;","template":"&lt;p&gt;A temperatura média foi de {{response}} °C.&lt;/p&gt;","hint":"&lt;p&gt;Adicione os graus Celsius.&lt;/p&gt;","feedback":"&lt;p&gt;Para calcular o aumento de temperatura, some as duas medidas:&lt;/p&gt;&lt;p style=\"text-align: center\"&gt;{{T4}} + {{T3}} = {{A1}} °C&lt;/p&gt;","seed":{"parameters":[{"name":"Q1","label":null,"min":20,"max":50,"step":1},{"name":"Q2","label":null,"min":13,"max":18,"step":1}],"calculated":[{"name":"A1","function":"Lemonlib.round((50-{{Q1}}+{{Q2}})*0.02+{{Q2}}, 2)"},{"name":"T1","function":"2020-{{Q1}}","temp":true},{"name":"T2","function":"{{T1}}+{{Q2}}","temp":true},{"name":"T3","function":"Lemonlib.round((50-{{Q1}})*0.02, 2)","temp":true},{"name":"T4","function":"Lemonlib.round({{Q2}}*0.02+{{Q2}}, 2)","temp":true}],"uniques":true},"algorithm":{"name":"calculateOperation","params":{"method":"equivLiteral","keyboard":"INTERMEDIATE"}}}</v>
      </c>
      <c r="AA499" s="11" t="s">
        <v>2560</v>
      </c>
      <c r="AB499" s="14" t="str">
        <f t="shared" si="2"/>
        <v>M4-MyM-8a-E-3</v>
      </c>
      <c r="AC499" s="14" t="str">
        <f t="shared" si="3"/>
        <v>M4-MyM-8a-E-3-BR</v>
      </c>
      <c r="AD499" s="16"/>
      <c r="AE499" s="16"/>
      <c r="AF499" s="16" t="s">
        <v>46</v>
      </c>
      <c r="AG499" s="16"/>
    </row>
    <row r="500" ht="75.0" customHeight="1">
      <c r="A500" s="9" t="s">
        <v>2532</v>
      </c>
      <c r="B500" s="12" t="s">
        <v>2533</v>
      </c>
      <c r="C500" s="7" t="s">
        <v>48</v>
      </c>
      <c r="D500" s="10" t="s">
        <v>35</v>
      </c>
      <c r="E500" s="9"/>
      <c r="F500" s="11" t="s">
        <v>2561</v>
      </c>
      <c r="G500" s="12" t="s">
        <v>2562</v>
      </c>
      <c r="H500" s="24"/>
      <c r="I500" s="9" t="s">
        <v>84</v>
      </c>
      <c r="J500" s="9" t="s">
        <v>92</v>
      </c>
      <c r="K500" s="24" t="s">
        <v>2557</v>
      </c>
      <c r="L500" s="12" t="s">
        <v>2563</v>
      </c>
      <c r="M500" s="9" t="s">
        <v>41</v>
      </c>
      <c r="N500" s="11" t="s">
        <v>2552</v>
      </c>
      <c r="O500" s="12" t="s">
        <v>2564</v>
      </c>
      <c r="P500" s="23"/>
      <c r="Q500" s="16"/>
      <c r="R500" s="23"/>
      <c r="S500" s="23"/>
      <c r="T500" s="23"/>
      <c r="U500" s="23"/>
      <c r="V500" s="23"/>
      <c r="W500" s="23"/>
      <c r="X500" s="16"/>
      <c r="Y500" s="9" t="s">
        <v>1867</v>
      </c>
      <c r="Z500" s="13" t="str">
        <f t="shared" si="1"/>
        <v>{"id":"M4-MyM-8a-E-4-BR","stimulus":"&lt;p&gt;Devido à ação dos seres humanos sobre o clima na Terra, a temperatura média do planeta foi de {{T3}} °C no ano de {{T1}} e {{T4}} °C no ano de {{T2}}. Quanto a temperatura aumentou de um ano para o outro?&lt;/p&gt;","template":"&lt;p&gt;A temperatura média subiu {{response}} °C.&lt;/p&gt;","hint":"&lt;p&gt;Subtraia os graus Celsius.&lt;/p&gt;","feedback":"&lt;p&gt;Para calcular o aumento de temperatura, subtraia as duas medidas:&lt;/p&gt;&lt;p style=\"text-align: center\"&gt;{{T4}} − {{T3}} = {{A1}} °C&lt;/p&gt;","seed":{"parameters":[{"name":"Q1","label":null,"min":20,"max":50,"step":1},{"name":"Q2","label":null,"min":13,"max":18,"step":1}],"calculated":[{"name":"A1","function":"Lemonlib.round({{Q2}}*0.02, 2)"},{"name":"T1","function":"2020-{{Q1}}","temp":true},{"name":"T2","function":"{{T1}}+{{Q2}}","temp":true},{"name":"T3","function":"Lemonlib.round((50-{{Q1}})*0.02+{{Q2}}, 2)","temp":true},{"name":"T4","function":"Lemonlib.round((50-{{Q1}}+{{Q2}})*0.02+{{Q2}}, 2)","temp":true}],"uniques":true},"algorithm":{"name":"calculateOperation","params":{"method":"equivLiteral","keyboard":"INTERMEDIATE"}}}</v>
      </c>
      <c r="AA500" s="11" t="s">
        <v>2565</v>
      </c>
      <c r="AB500" s="14" t="str">
        <f t="shared" si="2"/>
        <v>M4-MyM-8a-E-4</v>
      </c>
      <c r="AC500" s="14" t="str">
        <f t="shared" si="3"/>
        <v>M4-MyM-8a-E-4-BR</v>
      </c>
      <c r="AD500" s="16"/>
      <c r="AE500" s="16"/>
      <c r="AF500" s="16" t="s">
        <v>46</v>
      </c>
      <c r="AG500" s="16"/>
    </row>
    <row r="501" ht="75.0" customHeight="1">
      <c r="A501" s="9" t="s">
        <v>2566</v>
      </c>
      <c r="B501" s="12" t="s">
        <v>2567</v>
      </c>
      <c r="C501" s="9" t="s">
        <v>34</v>
      </c>
      <c r="D501" s="10" t="s">
        <v>35</v>
      </c>
      <c r="E501" s="9"/>
      <c r="F501" s="12" t="s">
        <v>2568</v>
      </c>
      <c r="G501" s="12"/>
      <c r="H501" s="24"/>
      <c r="I501" s="9" t="s">
        <v>84</v>
      </c>
      <c r="J501" s="9" t="s">
        <v>110</v>
      </c>
      <c r="K501" s="12" t="s">
        <v>2569</v>
      </c>
      <c r="L501" s="12" t="s">
        <v>112</v>
      </c>
      <c r="M501" s="9" t="s">
        <v>41</v>
      </c>
      <c r="N501" s="12" t="s">
        <v>2570</v>
      </c>
      <c r="O501" s="12" t="s">
        <v>2570</v>
      </c>
      <c r="P501" s="23"/>
      <c r="Q501" s="16"/>
      <c r="R501" s="23"/>
      <c r="S501" s="23"/>
      <c r="T501" s="23"/>
      <c r="U501" s="23"/>
      <c r="V501" s="23"/>
      <c r="W501" s="23"/>
      <c r="X501" s="16"/>
      <c r="Y501" s="9" t="s">
        <v>1867</v>
      </c>
      <c r="Z501" s="13" t="str">
        <f t="shared" si="1"/>
        <v>{"id":"M4-MyM-9a-I-1-BR","stimulus":"&lt;p&gt;Este gráfico de barras representa as temperaturas máximas por dia registradas em uma região atingida pelas atividades de um vulcão. Indica se as afirmações estão corretas ou incorretas.&lt;/p&gt; &lt;div style=\"display:flex; justify-content:center;\"&gt;&lt;div class=\"fr-chart ct-chart ct-minor-seventh\" data-chart='{\"type\": \"bar\", \"series\": [{\"name\": \"ºC máximos\", \"data\": [{{Q1}},{{Q2}},{{Q3}},{{Q4}},{{Q5}}]}], \"labels\":[\"Segunda-feira\",\"Terça-feira\",\"Quarta-feira\",\"Quinta-feira\",\"Sexta-feira\"]}'&gt;&lt;/div&gt;&lt;/div&gt;","hint":"&lt;p&gt;A altura atingida por cada barra representa a temperatura máxima.&lt;/p&gt;","feedback":"&lt;p&gt;A altura atingida por cada barra representa a temperatura máxima.&lt;/p&gt;","seed":{"parameters":[{"name":"Q1","label":"","min":40,"max":70,"step":5},{"name":"Q2","label":"","min":40,"max":70,"step":5},{"name":"Q3","label":"","min":40,"max":70,"step":5},{"name":"Q4","label":"","min":40,"max":70,"step":5},{"name":"Q5","label":"","min":40,"max":70,"step":5}],"calculated":[{"name":"A1","label":"A temperatura máxima registrada na quarta-feira foi {{Q3}} °C."},{"name":"A2","label":"A temperatura máxima registrada na quinta-feira foi {{Q4}} °C."},{"name":"A3","label":"A temperatura máxima registrada na segunda-feira foi {{Q5}} °C.","incorrect":true},{"name":"A4","label":"A temperatura máxima registrada na terça-feira foi {{Q1}} °C.","incorrect":true},{"name":"A5","label":"A temperatura máxima registrada na sexta-feira foi {{Q2}} °C.","incorrect":true}],"uniques":true},"algorithm":{"name":"trueFalse","template":"Choice matrix – inline","params":{"countCorrect":1,"countIncorrect":2,"options":["Correta","Incorreta"]}}}</v>
      </c>
      <c r="AA501" s="12" t="s">
        <v>2571</v>
      </c>
      <c r="AB501" s="14" t="str">
        <f t="shared" si="2"/>
        <v>M4-MyM-9a-I-1</v>
      </c>
      <c r="AC501" s="14" t="str">
        <f t="shared" si="3"/>
        <v>M4-MyM-9a-I-1-BR</v>
      </c>
      <c r="AD501" s="16"/>
      <c r="AE501" s="7" t="s">
        <v>341</v>
      </c>
      <c r="AF501" s="16" t="s">
        <v>46</v>
      </c>
      <c r="AG501" s="16"/>
    </row>
    <row r="502" ht="75.0" customHeight="1">
      <c r="A502" s="9" t="s">
        <v>2566</v>
      </c>
      <c r="B502" s="12" t="s">
        <v>2567</v>
      </c>
      <c r="C502" s="7" t="s">
        <v>34</v>
      </c>
      <c r="D502" s="10" t="s">
        <v>35</v>
      </c>
      <c r="E502" s="9"/>
      <c r="F502" s="12" t="s">
        <v>2572</v>
      </c>
      <c r="G502" s="12"/>
      <c r="H502" s="24"/>
      <c r="I502" s="9" t="s">
        <v>84</v>
      </c>
      <c r="J502" s="9" t="s">
        <v>110</v>
      </c>
      <c r="K502" s="12" t="s">
        <v>2573</v>
      </c>
      <c r="L502" s="12" t="s">
        <v>112</v>
      </c>
      <c r="M502" s="9" t="s">
        <v>41</v>
      </c>
      <c r="N502" s="12" t="s">
        <v>2574</v>
      </c>
      <c r="O502" s="12" t="s">
        <v>2574</v>
      </c>
      <c r="P502" s="24"/>
      <c r="Q502" s="24"/>
      <c r="R502" s="23"/>
      <c r="S502" s="23"/>
      <c r="T502" s="23"/>
      <c r="U502" s="23"/>
      <c r="V502" s="23"/>
      <c r="W502" s="23"/>
      <c r="X502" s="16"/>
      <c r="Y502" s="9" t="s">
        <v>1867</v>
      </c>
      <c r="Z502" s="13" t="str">
        <f t="shared" si="1"/>
        <v>{"id":"M4-MyM-9a-I-2-BR","stimulus":"&lt;p&gt;Cristina criou este gráfico de barras para representar as temperaturas mínimas que a geladeira de uma loja marcou durante alguns dias. Indique se as afirmações estão corretas ou incorretas.&lt;/p&gt;&lt;div style=\"display:flex; justify-content:center;\"&gt;&lt;div class=\"fr-chart ct-chart ct-minor-seventh\" data-chart='{\"type\": \"bar\", \"series\": [{\"name\": \"ºC mínimos\", \"data\": [{{Q1}},{{Q2}},{{Q3}},{{Q4}},{{Q5}}]}], \"labels\":[\"Segunda-feira\",\"Terça-feira\",\"Quarta-feira\",\"Quinta-feira\",\"Sexta-feira\"]}'&gt;&lt;/div&gt;&lt;/div&gt;","hint":"&lt;p&gt;A altura atingida por cada barra representa a temperatura mínima.&lt;/p&gt;","feedback":"&lt;p&gt;A altura atingida por cada barra representa a temperatura mínima.&lt;/p&gt;","seed":{"parameters":[{"name":"Q1","label":"","min":1,"max":10,"step":1},{"name":"Q2","label":"","min":1,"max":10,"step":1},{"name":"Q3","label":"","min":1,"max":10,"step":1},{"name":"Q4","label":"","min":1,"max":10,"step":1},{"name":"Q5","label":"","min":1,"max":10,"step":1}],"calculated":[{"name":"A1","label":"A temperatura mínima registrada na sexta-feira foi {{Q5}} °C"},{"name":"A2","label":"A temperatura mínima registrada na quinta-feira foi {{Q4}} °C."},{"name":"A3","label":"A temperatura mínima registrada na segunda-feira foi {{Q5}} °C.","incorrect":true},{"name":"A4","label":"A temperatura mínima registrada na terça-feira foi {{Q1}} °C.","incorrect":true},{"name":"A5","label":"A temperatura mínima registrada na quarta-feira foi {{Q2}} °C.","incorrect":true}],"uniques":true},"algorithm":{"name":"trueFalse","template":"Choice matrix – inline","params":{"countCorrect":1,"countIncorrect":2,"options":["Correta","Incorreta"]}}}</v>
      </c>
      <c r="AA502" s="12" t="s">
        <v>2575</v>
      </c>
      <c r="AB502" s="14" t="str">
        <f t="shared" si="2"/>
        <v>M4-MyM-9a-I-2</v>
      </c>
      <c r="AC502" s="14" t="str">
        <f t="shared" si="3"/>
        <v>M4-MyM-9a-I-2-BR</v>
      </c>
      <c r="AD502" s="16"/>
      <c r="AE502" s="7" t="s">
        <v>341</v>
      </c>
      <c r="AF502" s="16" t="s">
        <v>46</v>
      </c>
      <c r="AG502" s="16"/>
    </row>
    <row r="503" ht="75.0" customHeight="1">
      <c r="A503" s="9" t="s">
        <v>2566</v>
      </c>
      <c r="B503" s="12" t="s">
        <v>2567</v>
      </c>
      <c r="C503" s="7" t="s">
        <v>34</v>
      </c>
      <c r="D503" s="10" t="s">
        <v>35</v>
      </c>
      <c r="E503" s="9"/>
      <c r="F503" s="21" t="s">
        <v>2576</v>
      </c>
      <c r="G503" s="12"/>
      <c r="H503" s="24"/>
      <c r="I503" s="9" t="s">
        <v>84</v>
      </c>
      <c r="J503" s="9" t="s">
        <v>1361</v>
      </c>
      <c r="K503" s="11" t="s">
        <v>2577</v>
      </c>
      <c r="L503" s="11" t="s">
        <v>2578</v>
      </c>
      <c r="M503" s="9" t="s">
        <v>41</v>
      </c>
      <c r="N503" s="12" t="s">
        <v>2537</v>
      </c>
      <c r="O503" s="12" t="s">
        <v>2537</v>
      </c>
      <c r="P503" s="24"/>
      <c r="Q503" s="24"/>
      <c r="R503" s="23"/>
      <c r="S503" s="23"/>
      <c r="T503" s="23"/>
      <c r="U503" s="23"/>
      <c r="V503" s="23"/>
      <c r="W503" s="23"/>
      <c r="X503" s="16"/>
      <c r="Y503" s="9" t="s">
        <v>1867</v>
      </c>
      <c r="Z503" s="13" t="str">
        <f t="shared" si="1"/>
        <v>{"id":"M4-MyM-9a-I-3-BR","stimulus":"&lt;p&gt;Três pacientes tiveram suas temperaturas medidas em um hospital. Arraste e ordene as temperaturas da mais baixa para a mais alta.&lt;/p&gt;&lt;table style=\"width: 100%;\"&gt;&lt;tbody&gt;&lt;tr&gt;&lt;td style=\"width: 50%; background-color: #72D2CD; text-align: center;\"&gt;&lt;span style=\"color: rgb(255, 255, 255);\"&gt;Paciente &amp;nbsp;&lt;/span&gt;&lt;/td&gt;&lt;td style=\"width: 50%; background-color: #72D2CD; text-align: center;\"&gt;&lt;span style=\"color: rgb(255, 255, 255);\"&gt;Temperatura&lt;/span&gt;&lt;/td&gt;&lt;/tr&gt;&lt;tr&gt;&lt;td style=\"width: 50%; text-align: center;\"&gt;{{N1}}&amp;nbsp;&lt;/td&gt;&lt;td style=\"width: 50%; text-align: center;\"&gt;{{Q1}} °C&lt;/td&gt;&lt;/tr&gt;&lt;tr&gt;&lt;td style=\"width: 50%; text-align: center;\"&gt;{{N2}}&lt;/td&gt;&lt;td style=\"width: 50%; text-align: center;\"&gt;{{Q2}} °C&lt;/td&gt;&lt;/tr&gt;&lt;tr&gt;&lt;td style=\"width: 50%; text-align: center;\"&gt;{{N3}}&lt;/td&gt;&lt;td style=\"width: 50%; text-align: center;\"&gt;{{Q3}} °C&amp;nbsp;&lt;/td&gt;&lt;/tr&gt;&lt;/tbody&gt;&lt;/table&gt;","template":"&lt;p style=\"text-align:center;\"&gt;{{response}} &lt; {{response}} &lt; {{response}}&lt;/p&gt;","hint":"&lt;p&gt;Compare os valores dígito a dígito começando da esquerda.&lt;/p&gt;","feedback":"&lt;p&gt;Compare os valores dígito a dígito começando da esquerda.&lt;/p&gt;","seed":{"parameters":[{"name":"Q1","label":null,"min":34,"max":41,"step":1},{"name":"Q2","label":null,"min":34,"max":41,"step":1},{"name":"Q3","label":null,"min":34,"max":41,"step":1},{"name":"N1","list":["Bruno","Carlos","Karina","Ricardo"]},{"name":"N2","list":["Bruno","Carlos","Karina","Ricardo"]},{"name":"N3","list":["Bruno","Carlos","Karina","Ricardo"]}],"calculated":[{"name":"A1","label":"{{function}} °C","function":"math.min({{Q1}}, {{Q2}}, {{Q3}})"},{"name":"A2","label":"{{function}} °C","function":"Lemonlib.round({{Q1}}+{{Q2}}+{{Q3}}-math.min({{Q1}}, {{Q2}}, {{Q3}})-math.max({{Q1}}, {{Q2}}, {{Q3}}), 2)"},{"name":"A3","label":"{{function}} °C","function":"math.max({{Q1}}, {{Q2}}, {{Q3}})"}],"uniques":true},"algorithm":{"name":"calculateOperation","template":"Cloze with drag &amp; drop","params":{"keyboard":"INTERMEDIATE"}}}</v>
      </c>
      <c r="AA503" s="11" t="s">
        <v>2579</v>
      </c>
      <c r="AB503" s="14" t="str">
        <f t="shared" si="2"/>
        <v>M4-MyM-9a-I-3</v>
      </c>
      <c r="AC503" s="14" t="str">
        <f t="shared" si="3"/>
        <v>M4-MyM-9a-I-3-BR</v>
      </c>
      <c r="AD503" s="16"/>
      <c r="AE503" s="7" t="s">
        <v>341</v>
      </c>
      <c r="AF503" s="16" t="s">
        <v>46</v>
      </c>
      <c r="AG503" s="16"/>
    </row>
    <row r="504" ht="75.0" customHeight="1">
      <c r="A504" s="9" t="s">
        <v>2566</v>
      </c>
      <c r="B504" s="12" t="s">
        <v>2567</v>
      </c>
      <c r="C504" s="7" t="s">
        <v>48</v>
      </c>
      <c r="D504" s="10" t="s">
        <v>35</v>
      </c>
      <c r="E504" s="9"/>
      <c r="F504" s="11" t="s">
        <v>2580</v>
      </c>
      <c r="G504" s="18" t="s">
        <v>2581</v>
      </c>
      <c r="H504" s="24"/>
      <c r="I504" s="9" t="s">
        <v>84</v>
      </c>
      <c r="J504" s="9" t="s">
        <v>92</v>
      </c>
      <c r="K504" s="12" t="s">
        <v>2582</v>
      </c>
      <c r="L504" s="11" t="s">
        <v>2583</v>
      </c>
      <c r="M504" s="9" t="s">
        <v>41</v>
      </c>
      <c r="N504" s="24" t="s">
        <v>2584</v>
      </c>
      <c r="O504" s="24" t="s">
        <v>2584</v>
      </c>
      <c r="P504" s="23"/>
      <c r="Q504" s="16"/>
      <c r="R504" s="23"/>
      <c r="S504" s="23"/>
      <c r="T504" s="23"/>
      <c r="U504" s="23"/>
      <c r="V504" s="23"/>
      <c r="W504" s="23"/>
      <c r="X504" s="16"/>
      <c r="Y504" s="9" t="s">
        <v>1867</v>
      </c>
      <c r="Z504" s="13" t="str">
        <f t="shared" si="1"/>
        <v>{"id":"M4-MyM-9a-E-1-BR","stimulus":"&lt;p&gt;Veja este gráfico que traça as temperaturas mínima e máxima por três meses em {{N1}} e {{N2}}. Em seguida, complete a tabela com base nas informações do gráfico.&lt;/p&gt;&lt;div style=\"display:flex; justify-content: center;\"&gt;&lt;div class=\"fr-chart ct-chart ct-minor-seventh\" data-chart='{\"type\": \"bar\", \"series\": [{\"name\": \"{{N1}}\", \"data\": [{{Q1}},{{Q2}},{{Q3}}]},{\"name\": \"{{N2}}\", \"data\": [{{Q4}},{{Q5}},{{Q6}}]}], \"labels\":[\"Abril\",\"Maio\",\"Junho\"]}'&gt;&lt;/div&gt;&lt;/div&gt;","template":"&lt;table style=\"width: 100%;\"&gt;&lt;tbody&gt;&lt;tr&gt;&lt;td style=\"width: 33.3%; text-align: center; background-color: #9FC1FD;\"&gt;&lt;strong&gt;&lt;span style=\"color: rgb(255, 255, 255);\"&gt;Mês&lt;/span&gt;&lt;/strong&gt;&lt;/td&gt;&lt;td style=\"width: 33.3%; text-align: center; background-color: #9FC1FD;\"&gt;&lt;strong&gt;&lt;span style=\"color: rgb(255, 255, 255);\"&gt;{{N1}}&lt;/span&gt;&lt;/strong&gt;&lt;/td&gt;&lt;td style=\"width: 33.3%; text-align: center; background-color: #9FC1FD;\"&gt;&lt;strong&gt;&lt;span style=\"color: rgb(255, 255, 255);\"&gt;{{N2}}&lt;/span&gt;&lt;/strong&gt;&lt;/td&gt;&lt;/tr&gt;&lt;tr&gt;&lt;td style=\"width: 33.3%; text-align: center;\"&gt;Abril&lt;/td&gt;&lt;td style=\"width: 33.3%; text-align: center;\"&gt;{{Q1}} ºC&lt;/td&gt;&lt;td style=\"width: 33.3%; text-align: center;\"&gt;{{response}} ºC&lt;/td&gt;&lt;/tr&gt;&lt;tr&gt;&lt;td style=\"width: 33.3%; text-align: center;\"&gt;Maio&lt;/td&gt;&lt;td style=\"width: 33.3%; text-align: center;\"&gt;{{response}} ºC&lt;/td&gt;&lt;td style=\"width: 33.3%; text-align: center;\"&gt;{{Q5}} ºC&lt;/td&gt;&lt;/tr&gt;&lt;tr&gt;&lt;td style=\"width: 33.3%; text-align: center;\"&gt;Junho&lt;/td&gt;&lt;td style=\"width: 33.3%; text-align: center;\"&gt;{{response}} ºC&lt;/td&gt;&lt;td style=\"width: 33.3%; text-align: center;\"&gt;{{Q6}} ºC&lt;/td&gt;&lt;/tr&gt;&lt;/tbody&gt;&lt;/table&gt;","hint":"&lt;p&gt;A altura que cada barra atinge representa a temperatura em cada mês em {{N1}} a {{N2}}.&lt;/p&gt;","feedback":"&lt;p&gt;A altura que cada barra atinge representa a temperatura em cada mês em {{N1}} a {{N2}}.&lt;/p&gt;","seed":{"parameters":[{"name":"Q1","label":null,"min":8,"max":15,"step":1},{"name":"Q2","label":null,"min":8,"max":15,"step":1},{"name":"Q3","label":null,"min":8,"max":15,"step":1},{"name":"Q4","label":null,"min":20,"max":30,"step":1},{"name":"Q5","label":null,"min":20,"max":30,"step":1},{"name":"Q6","label":null,"min":20,"max":30,"step":1},{"name":"N1","label":null,"list":["Roma","Londres","Madri","Paris","Berlim"]},{"name":"N2","label":null,"list":["Roma","Londres","Madri","Paris","Berlim"]}],"calculated":[{"name":"A1","label":"{{function}}","function":"{{Q4}}"},{"name":"A2","label":"{{function}}","function":"{{Q2}}"},{"name":"A3","label":"{{function}}","function":"{{Q3}}"}],"uniques":true},"algorithm":{"name":"calculateOperation","params":{"method":"equivLiteral","keyboard":"NUMERICAL"}}}</v>
      </c>
      <c r="AA504" s="11" t="s">
        <v>2585</v>
      </c>
      <c r="AB504" s="14" t="str">
        <f t="shared" si="2"/>
        <v>M4-MyM-9a-E-1</v>
      </c>
      <c r="AC504" s="14" t="str">
        <f t="shared" si="3"/>
        <v>M4-MyM-9a-E-1-BR</v>
      </c>
      <c r="AD504" s="16"/>
      <c r="AE504" s="7" t="s">
        <v>341</v>
      </c>
      <c r="AF504" s="16" t="s">
        <v>46</v>
      </c>
      <c r="AG504" s="16"/>
    </row>
    <row r="505" ht="75.0" customHeight="1">
      <c r="A505" s="9" t="s">
        <v>2566</v>
      </c>
      <c r="B505" s="12" t="s">
        <v>2567</v>
      </c>
      <c r="C505" s="7" t="s">
        <v>48</v>
      </c>
      <c r="D505" s="10" t="s">
        <v>35</v>
      </c>
      <c r="E505" s="9"/>
      <c r="F505" s="11" t="s">
        <v>2586</v>
      </c>
      <c r="G505" s="8" t="s">
        <v>2587</v>
      </c>
      <c r="H505" s="24"/>
      <c r="I505" s="9"/>
      <c r="J505" s="9" t="s">
        <v>51</v>
      </c>
      <c r="K505" s="12" t="s">
        <v>2588</v>
      </c>
      <c r="L505" s="18" t="s">
        <v>2589</v>
      </c>
      <c r="M505" s="9" t="s">
        <v>41</v>
      </c>
      <c r="N505" s="24" t="s">
        <v>2590</v>
      </c>
      <c r="O505" s="24" t="s">
        <v>2590</v>
      </c>
      <c r="P505" s="23"/>
      <c r="Q505" s="16"/>
      <c r="R505" s="23"/>
      <c r="S505" s="23"/>
      <c r="T505" s="23"/>
      <c r="U505" s="23"/>
      <c r="V505" s="23"/>
      <c r="W505" s="23"/>
      <c r="X505" s="16"/>
      <c r="Y505" s="9" t="s">
        <v>1867</v>
      </c>
      <c r="Z505" s="13" t="str">
        <f t="shared" si="1"/>
        <v>{"id":"M4-MyM-9a-E-2-BR","stimulus":"&lt;p&gt;O ar condicionado da casa de Daniel está quebrado e mostra uma temperatura diferente a cada hora. Veja este gráfico que mostra as temperaturas mostradas em diferentes horários e complete a tabela com base nas informações do gráfico.&lt;/p&gt;&lt;div style=\"display:flex; justify-content: center;\"&gt;&lt;div class=\"fr-chart ct-chart ct-minor-seventh\" data-chart='{\"type\": \"bar\", \"series\": [{\"name\": \"Temperatura\", \"data\": [{{Q1}},{{Q2}},{{Q3}},{{Q4}},{{Q5}}]}], \"labels\":[\"{{Q6}}:00 h\",\"{{T1}}:00 h\",\"{{T2}}:00 h\",\"{{T3}}:00 h\",\"{{T4}}:00 h\"]}'&gt;&lt;/div&gt;&lt;/div&gt;","template":"&lt;table style=\"width: 100%;\"&gt;&lt;tbody&gt;&lt;tr&gt;&lt;td style=\"width: 50%; background-color: #72D2CD; text-align: center;\"&gt;&lt;span style=\"color: rgb(255, 255, 255);\"&gt;Hora&lt;/span&gt;&lt;/td&gt;&lt;td style=\"width: 50%; background-color: #72D2CD; text-align: center;\"&gt;&lt;span style=\"color: rgb(255, 255, 255);\"&gt;Temperatura&lt;/span&gt;&lt;/td&gt;&lt;/tr&gt;&lt;tr&gt;&lt;td style=\"width: 50%; text-align: center;\"&gt;{{T1}}:00 h&lt;/td&gt;&lt;td style=\"width: 50%; text-align: center;\"&gt;{{response}} °C&lt;/td&gt;&lt;/tr&gt;&lt;tr&gt;&lt;td style=\"width: 50%; text-align: center;\"&gt;{{T3}}:00 h&lt;/td&gt;&lt;td style=\"width: 50%; text-align: center;\"&gt;{{response}} °C&lt;/td&gt;&lt;/tr&gt;&lt;tr&gt;&lt;td style=\"width: 50%; text-align: center;\"&gt;{{T4}}:00 h&lt;/td&gt;&lt;td style=\"width: 50%; text-align: center;\"&gt;{{response}} °C&amp;nbsp;&lt;/td&gt;&lt;/tr&gt;&lt;/tbody&gt;&lt;/table&gt;","hint":"&lt;p&gt;A altura que cada barra atinge representa a temperatura que estava naquele momento.&lt;/p&gt;","feedback":"&lt;p&gt;A altura que cada barra atinge representa a temperatura que estava naquele momento.&lt;/p&gt;","seed":{"parameters":[{"name":"Q1","label":null,"min":15,"max":30,"step":1},{"name":"Q2","label":null,"min":15,"max":30,"step":1},{"name":"Q3","label":null,"min":15,"max":30,"step":1},{"name":"Q4","label":null,"min":15,"max":30,"step":1},{"name":"Q5","label":null,"min":15,"max":30,"step":1},{"name":"Q6","label":null,"min":1,"max":18,"step":1}],"calculated":[{"name":"T1","function":"{{Q6}}+1","temp":true},{"name":"T2","function":"{{Q6}}+2","temp":true},{"name":"T3","function":"{{Q6}}+3","temp":true},{"name":"T4","function":"{{Q6}}+4","temp":true},{"name":"A1","label":"{{function}}","function":"{{Q2}}"},{"name":"A2","label":"{{function}}","function":"{{Q4}}"},{"name":"A3","label":"{{function}}","function":"{{Q5}}"}],"uniques":true},"algorithm":{"name":"calculateOperation","params":{"method":"equivLiteral","keyboard":"NUMERICAL"}}}</v>
      </c>
      <c r="AA505" s="11" t="s">
        <v>2591</v>
      </c>
      <c r="AB505" s="14" t="str">
        <f t="shared" si="2"/>
        <v>M4-MyM-9a-E-2</v>
      </c>
      <c r="AC505" s="14" t="str">
        <f t="shared" si="3"/>
        <v>M4-MyM-9a-E-2-BR</v>
      </c>
      <c r="AD505" s="16"/>
      <c r="AE505" s="7" t="s">
        <v>341</v>
      </c>
      <c r="AF505" s="16" t="s">
        <v>46</v>
      </c>
      <c r="AG505" s="16"/>
    </row>
    <row r="506" ht="75.0" customHeight="1">
      <c r="A506" s="9" t="s">
        <v>2566</v>
      </c>
      <c r="B506" s="12" t="s">
        <v>2567</v>
      </c>
      <c r="C506" s="7" t="s">
        <v>48</v>
      </c>
      <c r="D506" s="10" t="s">
        <v>35</v>
      </c>
      <c r="E506" s="9"/>
      <c r="F506" s="12" t="s">
        <v>2592</v>
      </c>
      <c r="G506" s="18" t="s">
        <v>2593</v>
      </c>
      <c r="H506" s="24"/>
      <c r="I506" s="9"/>
      <c r="J506" s="9" t="s">
        <v>92</v>
      </c>
      <c r="K506" s="12" t="s">
        <v>2594</v>
      </c>
      <c r="L506" s="12" t="s">
        <v>2595</v>
      </c>
      <c r="M506" s="9" t="s">
        <v>41</v>
      </c>
      <c r="N506" s="12" t="s">
        <v>2596</v>
      </c>
      <c r="O506" s="12" t="s">
        <v>2596</v>
      </c>
      <c r="P506" s="23"/>
      <c r="Q506" s="16"/>
      <c r="R506" s="23"/>
      <c r="S506" s="23"/>
      <c r="T506" s="23"/>
      <c r="U506" s="23"/>
      <c r="V506" s="23"/>
      <c r="W506" s="23"/>
      <c r="X506" s="16"/>
      <c r="Y506" s="9" t="s">
        <v>1867</v>
      </c>
      <c r="Z506" s="13" t="str">
        <f t="shared" si="1"/>
        <v>{
    "id": "M4-MyM-9a-E-3-BR",
    "stimulus": "&lt;p&gt;Dois especialistas mediram a temperatura de dois rios em seus três trechos. Observe este gráfico que mostra as temperaturas obtidas rios e complete a tabela de acordo com as informações do gráfico.&lt;/p&gt;&lt;div style=\"display:flex; justify-content: center;\"&gt;&lt;div class=\"fr-chart ct-chart ct-minor-seventh\" data-chart='{\"type\": \"bar\", \"series\": [{\"name\": \"Rio 1\", \"data\": [{{Q1}},{{Q2}},{{Q3}}]},{\"name\": \"Rio 2\", \"data\": [{{Q4}},{{Q5}},{{Q6}}]}], \"labels\":[\"Trecho baixo\",\"Trecho médio\",\"Trecho alto\"],\"options\": {\"axisY\": {\"onlyInteger\": true}}}'&gt;&lt;/div&gt;&lt;/div&gt;",
    "template": "&lt;table style=\"width: 100%;\"&gt;&lt;tbody&gt;&lt;tr&gt;&lt;td style=\"width: 33.3%; text-align: center; background-color: #72D2CD;\"&gt;&lt;strong&gt;&lt;span style=\"color: rgb(255, 255, 255);\"&gt;Trecho&lt;/span&gt;&lt;/strong&gt;&lt;/td&gt;&lt;td style=\"width: 33.3%; text-align: center; background-color: #72D2CD;\"&gt;&lt;strong&gt;&lt;span style=\"color: rgb(255, 255, 255);\"&gt;Rio 1&lt;/span&gt;&lt;/strong&gt;&lt;/td&gt;&lt;td style=\"width: 33.3%; text-align: center; background-color: #72D2CD;\"&gt;&lt;strong&gt;&lt;span style=\"color: rgb(255, 255, 255);\"&gt;Rio 2&lt;/span&gt;&lt;/strong&gt;&lt;/td&gt;&lt;/tr&gt;&lt;tr&gt;&lt;td style=\"width: 33.3%; text-align: center;\"&gt;Baixo&lt;/td&gt;&lt;td style=\"width: 33.3%; text-align: center;\"&gt;{{response}} ºC&lt;/td&gt;&lt;td style=\"width: 33.3%; text-align: center;\"&gt;{{Q4}} ºC&lt;/td&gt;&lt;/tr&gt;&lt;tr&gt;&lt;td style=\"width: 33.3%; text-align: center;\"&gt;Médio&lt;/td&gt;&lt;td style=\"width: 33.3%; text-align: center;\"&gt;{{response}} ºC&lt;/td&gt;&lt;td style=\"width: 33.3%; text-align: center;\"&gt;{{Q5}} ºC&lt;/td&gt;&lt;/tr&gt;&lt;tr&gt;&lt;td style=\"width: 33.3%; text-align: center;\"&gt;Alto&lt;/td&gt;&lt;td style=\"width: 33.3%; text-align: center;\"&gt;{{Q3}} ºC&lt;/td&gt;&lt;td style=\"width: 33.3%; text-align: center;\"&gt;{{response}} ºC&lt;/td&gt;&lt;/tr&gt;&lt;/tbody&gt;&lt;/table&gt;",
    "hint": "&lt;p&gt;A altura que cada barra atinge representa a temperatura que estava no rio em um determinado trecho.&lt;/p&gt;",
    "feedback": "&lt;p&gt;A altura que cada barra atinge representa a temperatura que estava no rio em um determinado trecho.&lt;/p&gt;",
    "seed": {
        "parameters": [
            {
                "name": "Q1",
                "label": null,
                "min": 1,
                "max": 7,
                "step": 1
            },
            {
                "name": "Q2",
                "label": null,
                "min": 8,
                "max": 13,
                "step": 1
            },
            {
                "name": "Q3",
                "label": null,
                "min": 14,
                "max": 20,
                "step": 1
            },
            {
                "name": "Q4",
                "label": null,
                "min": 1,
                "max": 7,
                "step": 1
            },
            {
                "name": "Q5",
                "label": null,
                "min": 8,
                "max": 13,
                "step": 1
            },
            {
                "name": "Q6",
                "label": null,
                "min": 14,
                "max": 20,
                "step": 1
            }
        ],
        "calculated": [
            {
                "name": "A1",
                "label": "{{function}}",
                "function": "{{Q1}}"
            },
            {
                "name": "A2",
                "label": "{{function}}",
                "function": "{{Q2}}"
            },
            {
                "name": "A3",
                "label": "{{function}}",
                "function": "{{Q6}}"
            }
        ],
        "uniques": true
    },
    "algorithm": {
        "name": "calculateOperation",
        "params": {
            "method": "equivLiteral",
            "keyboard": "NUMERICAL"
        }
    }
}</v>
      </c>
      <c r="AA506" s="11" t="s">
        <v>2597</v>
      </c>
      <c r="AB506" s="14" t="str">
        <f t="shared" si="2"/>
        <v>M4-MyM-9a-E-3</v>
      </c>
      <c r="AC506" s="14" t="str">
        <f t="shared" si="3"/>
        <v>M4-MyM-9a-E-3-BR</v>
      </c>
      <c r="AD506" s="16"/>
      <c r="AE506" s="7" t="s">
        <v>341</v>
      </c>
      <c r="AF506" s="16" t="s">
        <v>46</v>
      </c>
      <c r="AG506" s="16"/>
    </row>
    <row r="507" ht="75.0" customHeight="1">
      <c r="A507" s="9" t="s">
        <v>2598</v>
      </c>
      <c r="B507" s="12" t="s">
        <v>2599</v>
      </c>
      <c r="C507" s="16" t="s">
        <v>34</v>
      </c>
      <c r="D507" s="10" t="s">
        <v>35</v>
      </c>
      <c r="E507" s="9"/>
      <c r="F507" s="12" t="s">
        <v>2600</v>
      </c>
      <c r="G507" s="12"/>
      <c r="H507" s="24"/>
      <c r="I507" s="9" t="s">
        <v>1289</v>
      </c>
      <c r="J507" s="7" t="s">
        <v>2601</v>
      </c>
      <c r="K507" s="12" t="s">
        <v>112</v>
      </c>
      <c r="L507" s="12" t="s">
        <v>112</v>
      </c>
      <c r="M507" s="9" t="s">
        <v>41</v>
      </c>
      <c r="N507" s="18" t="s">
        <v>2602</v>
      </c>
      <c r="O507" s="8" t="s">
        <v>2603</v>
      </c>
      <c r="P507" s="23"/>
      <c r="Q507" s="16"/>
      <c r="R507" s="23"/>
      <c r="S507" s="23"/>
      <c r="T507" s="23"/>
      <c r="U507" s="23"/>
      <c r="V507" s="23"/>
      <c r="W507" s="23"/>
      <c r="X507" s="16"/>
      <c r="Y507" s="9" t="s">
        <v>2604</v>
      </c>
      <c r="Z507" s="13" t="str">
        <f t="shared" si="1"/>
        <v>{"id":"M4-G-15a-I-1-BR","stimulus":"&lt;p&gt;Selecione a reta.&lt;/p&gt;","hint":"&lt;p&gt;Uma &lt;b&gt;reta&lt;/b&gt; é uma sucessão de pontos na mesma direção sem início e fim.&lt;/p&gt;&lt;p&gt;Um &lt;b&gt;segmento&lt;/b&gt; de reta é uma parte da reta e está delimitado por dois pontos.&lt;/p&gt;","feedback":"&lt;p&gt;Uma &lt;b&gt;reta&lt;/b&gt; é uma sucessão de pontos na mesma direção sem início e fim.&lt;/p&gt;&lt;p&gt;Um &lt;b&gt;segmento&lt;/b&gt; de reta é uma parte da reta e está delimitado por dois pontos.&lt;/p&gt;","seed":{"parameters":[],"calculated":[{"name":"A1","label":"&lt;div style=\"display:flex; justify-content:center;\"&gt;&lt;img src=\"https://blueberry-assets.oneclick.es/M4_G_15a_1.svg\" width=\"300\"&gt;&lt;/img&gt;&lt;/div&gt;"},{"name":"A2","label":"&lt;div style=\"display:flex; justify-content:center;\"&gt;&lt;img src=\"https://blueberry-assets.oneclick.es/M4_G_15a_2.svg\" width=\"300\"&gt;&lt;/img&gt;&lt;/div&gt;"},{"name":"A3","label":"&lt;div style=\"display:flex; justify-content:center;\"&gt;&lt;img src=\"https://blueberry-assets.oneclick.es/M4_G_15a_3.svg\" width=\"300\"&gt;&lt;/img&gt;&lt;/div&gt;","incorrect":true},{"name":"A4","label":"&lt;div style=\"display:flex; justify-content:center;\"&gt;&lt;img src=\"https://blueberry-assets.oneclick.es/M4_G_15a_4.svg\" width=\"300\"&gt;&lt;/img&gt;&lt;/div&gt;","incorrect":true}],"uniques":true},"algorithm":{"name":"trueFalse","template":"Multiple choice – standard","params":{"countCorrect":1,"countIncorrect":2,"showCheckIcon":false,"columns":3}}}</v>
      </c>
      <c r="AA507" s="12" t="s">
        <v>2605</v>
      </c>
      <c r="AB507" s="14" t="str">
        <f t="shared" si="2"/>
        <v>M4-G-15a-I-1</v>
      </c>
      <c r="AC507" s="14" t="str">
        <f t="shared" si="3"/>
        <v>M4-G-15a-I-1-BR</v>
      </c>
      <c r="AD507" s="7" t="s">
        <v>261</v>
      </c>
      <c r="AE507" s="16"/>
      <c r="AF507" s="16" t="s">
        <v>46</v>
      </c>
      <c r="AG507" s="7"/>
    </row>
    <row r="508" ht="75.0" customHeight="1">
      <c r="A508" s="9" t="s">
        <v>2598</v>
      </c>
      <c r="B508" s="12" t="s">
        <v>2599</v>
      </c>
      <c r="C508" s="16" t="s">
        <v>34</v>
      </c>
      <c r="D508" s="10" t="s">
        <v>35</v>
      </c>
      <c r="E508" s="9"/>
      <c r="F508" s="12" t="s">
        <v>2606</v>
      </c>
      <c r="G508" s="12"/>
      <c r="H508" s="24"/>
      <c r="I508" s="9" t="s">
        <v>1289</v>
      </c>
      <c r="J508" s="7" t="s">
        <v>2601</v>
      </c>
      <c r="K508" s="12" t="s">
        <v>112</v>
      </c>
      <c r="L508" s="12" t="s">
        <v>112</v>
      </c>
      <c r="M508" s="9" t="s">
        <v>41</v>
      </c>
      <c r="N508" s="18" t="s">
        <v>2602</v>
      </c>
      <c r="O508" s="8" t="s">
        <v>2603</v>
      </c>
      <c r="P508" s="23"/>
      <c r="Q508" s="16"/>
      <c r="R508" s="23"/>
      <c r="S508" s="23"/>
      <c r="T508" s="23"/>
      <c r="U508" s="23"/>
      <c r="V508" s="23"/>
      <c r="W508" s="23"/>
      <c r="X508" s="16"/>
      <c r="Y508" s="9" t="s">
        <v>2604</v>
      </c>
      <c r="Z508" s="13" t="str">
        <f t="shared" si="1"/>
        <v>{"id":"M4-G-15a-I-2-BR","stimulus":"&lt;p&gt;Selecione o segmento de reta.&lt;/p&gt;","hint":"&lt;p&gt;Uma &lt;b&gt;reta&lt;/b&gt; é uma sucessão de pontos na mesma direção sem início e fim.&lt;/p&gt;&lt;p&gt;Um &lt;b&gt;segmento&lt;/b&gt; de reta é uma parte da reta e está delimitado por dois pontos.&lt;/p&gt;","feedback":"&lt;p&gt;Uma &lt;b&gt;reta&lt;/b&gt; é uma sucessão de pontos na mesma direção sem início e fim.&lt;/p&gt;&lt;p&gt;Um &lt;b&gt;segmento&lt;/b&gt; de reta é uma parte da reta e está delimitado por dois pontos.&lt;/p&gt;","seed":{"parameters":[],"calculated":[{"name":"A1","label":"&lt;div style=\"display:flex; justify-content:center;\"&gt;&lt;img src=\"https://blueberry-assets.oneclick.es/M4_G_15a_1.svg\" width=\"300\"&gt;&lt;/img&gt;&lt;/div&gt;","incorrect":true},{"name":"A2","label":"&lt;div style=\"display:flex; justify-content:center;\"&gt;&lt;img src=\"https://blueberry-assets.oneclick.es/M4_G_15a_2.svg\" width=\"300\"&gt;&lt;/img&gt;&lt;/div&gt;","incorrect":true},{"name":"A3","label":"&lt;div style=\"display:flex; justify-content:center;\"&gt;&lt;img src=\"https://blueberry-assets.oneclick.es/M4_G_15a_3.svg\" width=\"300\"&gt;&lt;/img&gt;&lt;/div&gt;"},{"name":"A4","label":"&lt;div style=\"display:flex; justify-content:center;\"&gt;&lt;img src=\"https://blueberry-assets.oneclick.es/M4_G_15a_4.svg\" width=\"300\"&gt;&lt;/img&gt;&lt;/div&gt;"}],"uniques":true},"algorithm":{"name":"trueFalse","template":"Multiple choice – standard","params":{"countCorrect":1,"countIncorrect":2,"showCheckIcon":false,"columns":3}}}</v>
      </c>
      <c r="AA508" s="12" t="s">
        <v>2607</v>
      </c>
      <c r="AB508" s="14" t="str">
        <f t="shared" si="2"/>
        <v>M4-G-15a-I-2</v>
      </c>
      <c r="AC508" s="14" t="str">
        <f t="shared" si="3"/>
        <v>M4-G-15a-I-2-BR</v>
      </c>
      <c r="AD508" s="7" t="s">
        <v>261</v>
      </c>
      <c r="AE508" s="16"/>
      <c r="AF508" s="16" t="s">
        <v>46</v>
      </c>
      <c r="AG508" s="7"/>
    </row>
    <row r="509" ht="75.0" customHeight="1">
      <c r="A509" s="9" t="s">
        <v>2598</v>
      </c>
      <c r="B509" s="12" t="s">
        <v>2599</v>
      </c>
      <c r="C509" s="16" t="s">
        <v>48</v>
      </c>
      <c r="D509" s="10" t="s">
        <v>35</v>
      </c>
      <c r="E509" s="9"/>
      <c r="F509" s="12" t="s">
        <v>2608</v>
      </c>
      <c r="G509" s="12" t="s">
        <v>2609</v>
      </c>
      <c r="H509" s="24"/>
      <c r="I509" s="9" t="s">
        <v>2610</v>
      </c>
      <c r="J509" s="9" t="s">
        <v>51</v>
      </c>
      <c r="K509" s="8" t="s">
        <v>2611</v>
      </c>
      <c r="L509" s="18" t="s">
        <v>2612</v>
      </c>
      <c r="M509" s="9" t="s">
        <v>41</v>
      </c>
      <c r="N509" s="18" t="s">
        <v>2602</v>
      </c>
      <c r="O509" s="8" t="s">
        <v>2603</v>
      </c>
      <c r="P509" s="23"/>
      <c r="Q509" s="16"/>
      <c r="R509" s="23"/>
      <c r="S509" s="23"/>
      <c r="T509" s="23"/>
      <c r="U509" s="23"/>
      <c r="V509" s="23"/>
      <c r="W509" s="23"/>
      <c r="X509" s="16"/>
      <c r="Y509" s="9" t="s">
        <v>2604</v>
      </c>
      <c r="Z509" s="13" t="str">
        <f t="shared" si="1"/>
        <v>{
    "id": "M4-G-15a-E-1-BR",
    "stimulus": "&lt;p&gt;Escreva o nome das seguintes linhas.&lt;/p&gt;",
    "template": "&lt;table style=\"width: 100%;\"&gt;&lt;tbody&gt;&lt;tr&gt;&lt;td style=\"width: 50%; text-align: center; vertical-align: middle; border: none;\"&gt;&lt;div style=\"display:flex; justify-content:center;\"&gt;&lt;img src=\"https://blueberry-assets.oneclick.es/{{Q1}}\" width=\"300\"&gt;&lt;/img&gt;&lt;/div&gt;&lt;/td&gt;&lt;td style=\"width: 50%; text-align: center; vertical-align: middle; border: none;\"&gt;&lt;div style=\"display:flex; justify-content:center;\"&gt;&lt;img src=\"https://blueberry-assets.oneclick.es/{{Q2}}\" width=\"300\"&gt;&lt;/img&gt;&lt;/div&gt;&lt;/td&gt;&lt;/tr&gt;&lt;tr&gt;&lt;td style=\"width: 50%; text-align: center; vertical-align: middle; border: none;\"&gt;{{response}}&lt;/td&gt;&lt;td style=\"width: 50%; text-align: center; vertical-align: middle; border: none;\"&gt;{{response}}&lt;/td&gt;&lt;/tr&gt;&lt;/tbody&gt;&lt;/table&gt;",
    "hint": "&lt;p&gt;Uma &lt;b&gt;reta&lt;/b&gt; é uma sucessão de pontos na mesma direção sem início e fim.&lt;/p&gt;&lt;p&gt;Um &lt;b&gt;segmento&lt;/b&gt; de reta é uma parte da reta e está delimitado por dois pontos.&lt;/p&gt;",
    "feedback": "&lt;p&gt;Uma &lt;b&gt;reta&lt;/b&gt; é uma sucessão de pontos na mesma direção sem início e fim.&lt;/p&gt;&lt;p&gt;Um &lt;b&gt;segmento&lt;/b&gt; de reta é uma parte da reta e está delimitado por dois pontos.&lt;/p&gt;",
    "seed": {
        "parameters": [
            {
                "name": "Q1",
                "label": null,
                "list": [
                    "M4_G_15a_1.svg",
                    "M4_G_15a_2.svg"
                ]
            },
            {
                "name": "Q2",
                "label": null,
                "list": [
                    "M4_G_15a_3.svg",
                    "M4_G_15a_4.svg"
                ]
            }
        ],
        "calculated": [
            {
                "name": "A1",
                "label": "Reta"
            },
            {
                "name": "A2",
                "label": "Segmento"
            }
        ],
        "uniques": true
    },
    "algorithm": {
        "name": "calculateOperation",
        "template": "Cloze with text"
    }
}</v>
      </c>
      <c r="AA509" s="12" t="s">
        <v>2613</v>
      </c>
      <c r="AB509" s="14" t="str">
        <f t="shared" si="2"/>
        <v>M4-G-15a-E-1</v>
      </c>
      <c r="AC509" s="14" t="str">
        <f t="shared" si="3"/>
        <v>M4-G-15a-E-1-BR</v>
      </c>
      <c r="AD509" s="7" t="s">
        <v>261</v>
      </c>
      <c r="AE509" s="16"/>
      <c r="AF509" s="16" t="s">
        <v>46</v>
      </c>
      <c r="AG509" s="7"/>
    </row>
    <row r="510" ht="75.0" customHeight="1">
      <c r="A510" s="9" t="s">
        <v>2598</v>
      </c>
      <c r="B510" s="12" t="s">
        <v>2599</v>
      </c>
      <c r="C510" s="16" t="s">
        <v>48</v>
      </c>
      <c r="D510" s="10" t="s">
        <v>35</v>
      </c>
      <c r="E510" s="9"/>
      <c r="F510" s="12" t="s">
        <v>2608</v>
      </c>
      <c r="G510" s="12" t="s">
        <v>2614</v>
      </c>
      <c r="H510" s="24"/>
      <c r="I510" s="9" t="s">
        <v>2610</v>
      </c>
      <c r="J510" s="9" t="s">
        <v>51</v>
      </c>
      <c r="K510" s="8" t="s">
        <v>2615</v>
      </c>
      <c r="L510" s="18" t="s">
        <v>2616</v>
      </c>
      <c r="M510" s="9" t="s">
        <v>41</v>
      </c>
      <c r="N510" s="18" t="s">
        <v>2602</v>
      </c>
      <c r="O510" s="8" t="s">
        <v>2603</v>
      </c>
      <c r="P510" s="23"/>
      <c r="Q510" s="16"/>
      <c r="R510" s="23"/>
      <c r="S510" s="23"/>
      <c r="T510" s="23"/>
      <c r="U510" s="23"/>
      <c r="V510" s="23"/>
      <c r="W510" s="23"/>
      <c r="X510" s="16"/>
      <c r="Y510" s="9" t="s">
        <v>2604</v>
      </c>
      <c r="Z510" s="13" t="str">
        <f t="shared" si="1"/>
        <v>{
    "id": "M4-G-15a-E-2-BR",
    "stimulus": "&lt;p&gt;Escreva o nome das seguintes linhas.&lt;/p&gt;",
    "template": "&lt;table style=\"width: 100%;\"&gt;&lt;tbody&gt;&lt;tr&gt;&lt;td style=\"width: 50%; text-align: center; vertical-align: middle; border: none;\"&gt;&lt;div style=\"display:flex; justify-content:center;\"&gt;&lt;img src=\"https://blueberry-assets.oneclick.es/{{Q1}}\" width=\"300\"&gt;&lt;/img&gt;&lt;/div&gt;&lt;/td&gt;&lt;td style=\"width: 50%; text-align: center; vertical-align: middle; border: none;\"&gt;&lt;div style=\"display:flex; justify-content:center;\"&gt;&lt;img src=\"https://blueberry-assets.oneclick.es/{{Q2}}\" width=\"300\"&gt;&lt;/img&gt;&lt;/div&gt;&lt;/td&gt;&lt;/tr&gt;&lt;tr&gt;&lt;td style=\"width: 50%; text-align: center; vertical-align: middle; border: none;\"&gt;{{response}}&lt;/td&gt;&lt;td style=\"width: 50%; text-align: center; vertical-align: middle; border: none;\"&gt;{{response}}&lt;/td&gt;&lt;/tr&gt;&lt;/tbody&gt;&lt;/table&gt;",
    "hint": "&lt;p&gt;Uma &lt;b&gt;reta&lt;/b&gt; é uma sucessão de pontos na mesma direção sem início e fim.&lt;/p&gt;&lt;p&gt;Um &lt;b&gt;segmento&lt;/b&gt; de reta é uma parte da reta e está delimitado por dois pontos.&lt;/p&gt;",
    "feedback": "&lt;p&gt;Uma &lt;b&gt;reta&lt;/b&gt; é uma sucessão de pontos na mesma direção sem início e fim.&lt;/p&gt;&lt;p&gt;Um &lt;b&gt;segmento&lt;/b&gt; de reta é uma parte da reta e está delimitado por dois pontos.&lt;/p&gt;",
    "seed": {
        "parameters": [
            {
                "name": "Q1",
                "label": null,
                "list": [
                    "M4_G_15a_3.svg",
                    "M4_G_15a_4.svg"
                ]
            },
            {
                "name": "Q2",
                "label": null,
                "list": [
                    "M4_G_15a_1.svg",
                    "M4_G_15a_2.svg"
                ]
            }
        ],
        "calculated": [
            {
                "name": "A1",
                "label": "Segmento"
            },
            {
                "name": "A2",
                "label": "Reta"
            }
        ],
        "uniques": true
    },
    "algorithm": {
        "name": "calculateOperation",
        "template": "Cloze with text"
    }
}</v>
      </c>
      <c r="AA510" s="12" t="s">
        <v>2617</v>
      </c>
      <c r="AB510" s="14" t="str">
        <f t="shared" si="2"/>
        <v>M4-G-15a-E-2</v>
      </c>
      <c r="AC510" s="14" t="str">
        <f t="shared" si="3"/>
        <v>M4-G-15a-E-2-BR</v>
      </c>
      <c r="AD510" s="7" t="s">
        <v>261</v>
      </c>
      <c r="AE510" s="16"/>
      <c r="AF510" s="16" t="s">
        <v>46</v>
      </c>
      <c r="AG510" s="7"/>
    </row>
    <row r="511" ht="75.0" customHeight="1">
      <c r="A511" s="9" t="s">
        <v>2618</v>
      </c>
      <c r="B511" s="12" t="s">
        <v>2619</v>
      </c>
      <c r="C511" s="16" t="s">
        <v>34</v>
      </c>
      <c r="D511" s="10" t="s">
        <v>35</v>
      </c>
      <c r="E511" s="9"/>
      <c r="F511" s="11" t="s">
        <v>2620</v>
      </c>
      <c r="G511" s="12"/>
      <c r="H511" s="24"/>
      <c r="I511" s="9" t="s">
        <v>2610</v>
      </c>
      <c r="J511" s="9" t="s">
        <v>110</v>
      </c>
      <c r="K511" s="12" t="s">
        <v>2621</v>
      </c>
      <c r="L511" s="12" t="s">
        <v>112</v>
      </c>
      <c r="M511" s="9" t="s">
        <v>41</v>
      </c>
      <c r="N511" s="12" t="s">
        <v>2622</v>
      </c>
      <c r="O511" s="12" t="s">
        <v>2623</v>
      </c>
      <c r="P511" s="23"/>
      <c r="Q511" s="16"/>
      <c r="R511" s="23"/>
      <c r="S511" s="23"/>
      <c r="T511" s="23"/>
      <c r="U511" s="23"/>
      <c r="V511" s="23"/>
      <c r="W511" s="23"/>
      <c r="X511" s="16"/>
      <c r="Y511" s="9" t="s">
        <v>2604</v>
      </c>
      <c r="Z511" s="13" t="str">
        <f t="shared" si="1"/>
        <v>{"id":"M4-G-16a-I-1-BR","stimulus":"&lt;p&gt;Observe a imagem e determine se as seguintes afirmações são verdadeiras ou falsas.&lt;/p&gt;&lt;div style=\"display:flex; justify-content:center;\"&gt;&lt;div class=\"lemo-fixed-to-responsive\" style=\"max-width: 300px;max-height: 240px;position: relative;width: 100%;display: inline-block;\"&gt;&lt;img src=\"https://blueberry-assets.oneclick.es/M4_G_16a_1.svg\" alt=\"\" tabindex=\"0\"&gt;&lt;/img&gt;&lt;div class=\"lemo-graphie-container\" style=\"position: absolute;top: 0;left: 0;width: 100%;height: 100%;\"&gt;&lt;div class=\"lemo-graphie\" style=\"position: relative; width: 100%; height: 100%;\"&gt;&lt;span class=\"lemo-graphie-label\" style=\"position: absolute; left: 25.4450%; top: 11%;\"&gt;&lt;i&gt;{{Q1}}&lt;/i&gt;&lt;/span&gt;&lt;span class=\"lemo-graphie-label\" style=\"position: absolute; left: 51.9350%; top: 11%;\"&gt;&lt;i&gt;{{Q2}}&lt;/i&gt;&lt;/span&gt;&lt;span class=\"lemo-graphie-label\" style=\"position: absolute; left: 86%; top: 70%;\"&gt;&lt;i&gt;{{Q4}}&lt;/i&gt;&lt;/span&gt;&lt;span class=\"lemo-graphie-label\" style=\"position: absolute; left: 85%; top: 20%;\"&gt;&lt;i&gt;{{Q3}}&lt;/i&gt;&lt;/span&gt;&lt;/div&gt;&lt;/div&gt;&lt;/div&gt;&lt;/div&gt;","hint":"&lt;p&gt;As retas podem ser paralelas ou secantes. As retas secantes podem ser perpendiculares ou oblíquas.&lt;/p&gt;","feedback":"&lt;p&gt;&lt;b&gt;Retas paralelas&lt;/b&gt; não têm pontos comuns.&lt;/p&gt;&lt;p&gt;&lt;b&gt;Retas perpendiculares&lt;/b&gt; se cruzam em um ponto e formam ângulos retos entre si.&lt;/p&gt;&lt;p&gt;&lt;b &gt; Retas oblíquas&lt;/b&gt; se cruzam em um ponto e não formam ângulos retos entre si.&lt;/p&gt;","seed":{"parameters":[{"name":"Q1","label":null,"list":["a","b","c","d"]},{"name":"Q2","label":null,"list":["a","b","c","d"]},{"name":"Q3","label":null,"list":["a","b","c","d"]},{"name":"Q4","label":null,"list":["a","b","c","d"]}],"calculated":[{"name":"A1","label":"A reta &lt;i&gt;{{Q1}}&lt;/i&gt; é paralela à reta &lt;i&gt;{{Q2}}.&lt;/i&gt;"},{"name":"A2","label":"A reta &lt;i&gt;{{Q2}}&lt;/i&gt; é paralela à reta &lt;i&gt;{{Q1}}.&lt;/i&gt;"},{"name":"A3","label":"A reta &lt;i&gt;{{Q4}}&lt;/i&gt; é perpendicular à reta &lt;i&gt;{{Q1}}.&lt;/i&gt;"},{"name":"A4","label":"A reta &lt;i&gt;{{Q2}}&lt;/i&gt; é perpendicular à reta &lt;i&gt;{{Q4}}.&lt;/i&gt;"},{"name":"A5","label":"A reta &lt;i&gt;{{Q1}}&lt;/i&gt; e a reta &lt;i&gt;{{Q3}}&lt;/i&gt; são oblíquas."},{"name":"A6","label":"A reta &lt;i&gt;{{Q3}}&lt;/i&gt; e a reta &lt;i&gt;{{Q2}}&lt;/i&gt; são oblíquas."},{"name":"A7","label":"A reta &lt;i&gt;{{Q3}}&lt;/i&gt; é paralela à reta &lt;i&gt;{{Q4}}.&lt;/i&gt;","incorrect":true,"feedback":"As retas &lt;i&gt;{{Q3}}&lt;/i&gt; e &lt;i&gt;{{Q4}}&lt;/i&gt; são oblíquas."},{"name":"A8","label":"A reta &lt;i&gt;{{Q1}}&lt;/i&gt; é paralela à reta &lt;i&gt;{{Q4}}.&lt;/i&gt;","incorrect":true,"feedback":"As retas &lt;i&gt;{{Q1}}&lt;/i&gt; e &lt;i&gt;{{Q4}}&lt;/i&gt; são perpendiculares."},{"name":"A9","label":"A reta &lt;i&gt;{{Q1}}&lt;/i&gt; é perpendicular à reta &lt;i&gt;{{Q2}}.&lt;/i&gt;","incorrect":true,"feedback":"As retas &lt;i&gt;{{Q1}}&lt;/i&gt; e &lt;i&gt;{{Q2}}&lt;/i&gt; são paralelas."},{"name":"A10","label":"A reta &lt;i&gt;{{Q3}}&lt;/i&gt; é perpendicular à reta &lt;i&gt;{{Q2}}.&lt;/i&gt;","incorrect":true,"feedback":"As retas &lt;i&gt;{{Q3}}&lt;/i&gt; e &lt;i&gt;{{Q2}}&lt;/i&gt; são oblíquas."},{"name":"A11","label":"A reta &lt;i&gt;{{Q4}}&lt;/i&gt; e a reta &lt;i&gt;{{Q1}}&lt;/i&gt; são oblíquas.","incorrect":true,"feedback":"As retas &lt;i&gt;{{Q4}}&lt;/i&gt; e &lt;i&gt;{{Q1}}&lt;/i&gt; são perpendiculares."},{"name":"A12","label":"A reta &lt;i&gt;{{Q2}}&lt;/i&gt; e a reta &lt;i&gt;{{Q1}}&lt;/i&gt; são oblíquas.","incorrect":true,"feedback":"As retas &lt;i&gt;{{Q2}}&lt;/i&gt; e &lt;i&gt;{{Q1}}&lt;/i&gt; são paralelas."}],"uniques":true},"algorithm":{"name":"trueFalse","template":"Choice matrix – inline","params":{"countCorrect":2,"countIncorrect":1,"showCheckIcon":false,"options":["Verdadeira","Falsa"]}}}</v>
      </c>
      <c r="AA511" s="11" t="s">
        <v>2624</v>
      </c>
      <c r="AB511" s="14" t="str">
        <f t="shared" si="2"/>
        <v>M4-G-16a-I-1</v>
      </c>
      <c r="AC511" s="14" t="str">
        <f t="shared" si="3"/>
        <v>M4-G-16a-I-1-BR</v>
      </c>
      <c r="AD511" s="7" t="s">
        <v>261</v>
      </c>
      <c r="AE511" s="16"/>
      <c r="AF511" s="16" t="s">
        <v>46</v>
      </c>
      <c r="AG511" s="7" t="s">
        <v>47</v>
      </c>
    </row>
    <row r="512" ht="75.0" customHeight="1">
      <c r="A512" s="9" t="s">
        <v>2618</v>
      </c>
      <c r="B512" s="12" t="s">
        <v>2619</v>
      </c>
      <c r="C512" s="16" t="s">
        <v>34</v>
      </c>
      <c r="D512" s="10" t="s">
        <v>35</v>
      </c>
      <c r="E512" s="9"/>
      <c r="F512" s="11" t="s">
        <v>2625</v>
      </c>
      <c r="G512" s="12"/>
      <c r="H512" s="24"/>
      <c r="I512" s="9" t="s">
        <v>2610</v>
      </c>
      <c r="J512" s="9" t="s">
        <v>110</v>
      </c>
      <c r="K512" s="12" t="s">
        <v>2621</v>
      </c>
      <c r="L512" s="12" t="s">
        <v>112</v>
      </c>
      <c r="M512" s="9" t="s">
        <v>41</v>
      </c>
      <c r="N512" s="12" t="s">
        <v>2622</v>
      </c>
      <c r="O512" s="12" t="s">
        <v>2626</v>
      </c>
      <c r="P512" s="23"/>
      <c r="Q512" s="16"/>
      <c r="R512" s="23"/>
      <c r="S512" s="23"/>
      <c r="T512" s="23"/>
      <c r="U512" s="23"/>
      <c r="V512" s="23"/>
      <c r="W512" s="23"/>
      <c r="X512" s="16"/>
      <c r="Y512" s="9" t="s">
        <v>2604</v>
      </c>
      <c r="Z512" s="13" t="str">
        <f t="shared" si="1"/>
        <v>{"id":"M4-G-16a-I-2-BR","stimulus":"&lt;p&gt;Observe a imagem e determine se as seguintes afirmações são verdadeiras ou falsas.&lt;/p&gt;&lt;div style=\"display:flex; justify-content:center;\"&gt;&lt;div class=\"lemo-fixed-to-responsive\" style=\"max-width: 300px;max-height: 240px;position: relative;width: 100%;display: inline-block;\"&gt;&lt;img src=\"https://blueberry-assets.oneclick.es/M4_G_16a_2.svg\" alt=\"\" tabindex=\"0\"&gt;&lt;/img&gt;&lt;div class=\"lemo-graphie-container\" style=\"position: absolute;top: 0;left: 0;width: 100%;height: 100%;\"&gt;&lt;div class=\"lemo-graphie\" style=\"position: relative; width: 100%; height: 100%;\"&gt;&lt;span class=\"lemo-graphie-label\" style=\"position: absolute; left: 23.9497%; top: 9%;\"&gt;&lt;i&gt;{{Q1}}&lt;/i&gt;&lt;/span&gt;&lt;span class=\"lemo-graphie-label\" style=\"position: absolute; left: 44.6347%; top: 9%;\"&gt;&lt;i&gt;{{Q2}}&lt;/i&gt;&lt;/span&gt;&lt;span class=\"lemo-graphie-label\" style=\"position: absolute; left: 86.2686%; top: 28.1508%;\"&gt;&lt;i&gt;{{Q4}}&lt;/i&gt;&lt;/span&gt;&lt;span class=\"lemo-graphie-label\" style=\"position: absolute; left: 78.8079%; top: 10.9569%;\"&gt;&lt;i&gt;{{Q3}}&lt;/i&gt;&lt;/span&gt;&lt;/div&gt;&lt;/div&gt;&lt;/div&gt;&lt;/div&gt;","hint":"&lt;p&gt;As retas podem ser paralelas ou secantes. As retas secantes podem ser perpendiculares ou oblíquas.&lt;/p&gt;","feedback":"&lt;p&gt;&lt;b&gt;Retas paralelas&lt;/b&gt; não têm pontos comuns.&lt;/p&gt;&lt;p&gt;&lt;b&gt;Retas perpendiculares&lt;/b&gt; se cruzam em um ponto e formam ângulos retos entre si.&lt;/p&gt;&lt;p&gt;&lt;b &gt; Retas oblíquas&lt;/b&gt; se cruzam em um ponto e não formam ângulos retos entre si.&lt;/p&gt;","seed":{"parameters":[{"name":"Q1","label":null,"list":["a","b","c","d"]},{"name":"Q2","label":null,"list":["a","b","c","d"]},{"name":"Q3","label":null,"list":["a","b","c","d"]},{"name":"Q4","label":null,"list":["a","b","c","d"]}],"calculated":[{"name":"A1","label":"A reta &lt;i&gt;{{Q3}}&lt;/i&gt; é paralela à reta &lt;i&gt;{{Q4}}.&lt;/i&gt;"},{"name":"A2","label":"A reta &lt;i&gt;{{Q4}}&lt;/i&gt; é paralela à reta &lt;i&gt;{{Q3}}.&lt;/i&gt;"},{"name":"A3","label":"A reta &lt;i&gt;{{Q1}}&lt;/i&gt; é perpendicular à reta &lt;i&gt;{{Q3}}.&lt;/i&gt;"},{"name":"A4","label":"A reta &lt;i&gt;{{Q4}}&lt;/i&gt; é perpendicular à reta &lt;i&gt;{{Q1}}.&lt;/i&gt;"},{"name":"A5","label":"A reta &lt;i&gt;{{Q2}}&lt;/i&gt; e a reta &lt;i&gt;{{Q1}}&lt;/i&gt; são oblíquas."},{"name":"A6","label":"A reta &lt;i&gt;{{Q4}}&lt;/i&gt; e a reta &lt;i&gt;{{Q2}}&lt;/i&gt; são oblíquas."},{"name":"A7","label":"A reta &lt;i&gt;{{Q1}}&lt;/i&gt; é paralela à reta &lt;i&gt;{{Q2}}.&lt;/i&gt;","incorrect":true,"feedback":"As retas &lt;i&gt;{{Q1}}&lt;/i&gt; e &lt;i&gt;{{Q2}}&lt;/i&gt; são oblíquas."},{"name":"A8","label":"A reta &lt;i&gt;{{Q4}}&lt;/i&gt; é paralela à reta &lt;i&gt;{{Q1}}.&lt;/i&gt;","incorrect":true,"feedback":"As retas &lt;i&gt;{{Q4}}&lt;/i&gt; e &lt;i&gt;{{Q1}}&lt;/i&gt; são perpendiculares."},{"name":"A9","label":"A reta &lt;i&gt;{{Q3}}&lt;/i&gt; é perpendicular à reta &lt;i&gt;{{Q4}}.&lt;/i&gt;","incorrect":true,"feedback":"As retas &lt;i&gt;{{Q3}}&lt;/i&gt; e &lt;i&gt;{{Q4}}&lt;/i&gt; são paralelas."},{"name":"A10","label":"A reta &lt;i&gt;{{Q2}}&lt;/i&gt; é perpendicular à reta &lt;i&gt;{{Q3}}.&lt;/i&gt;","incorrect":true,"feedback":"As retas &lt;i&gt;{{Q2}}&lt;/i&gt; e &lt;i&gt;{{Q3}}&lt;/i&gt; são oblíquas."},{"name":"A11","label":"A reta &lt;i&gt;{{Q4}}&lt;/i&gt; e a reta &lt;i&gt;{{Q3}}&lt;/i&gt; são oblíquas.","incorrect":true,"feedback":"As retas &lt;i&gt;{{Q4}}&lt;/i&gt; e &lt;i&gt;{{Q3}}&lt;/i&gt; são paralelas."},{"name":"A12","label":"A reta &lt;i&gt;{{Q3}}&lt;/i&gt; e a reta &lt;i&gt;{{Q1}}&lt;/i&gt; são oblíquas.","incorrect":true,"feedback":"As retas &lt;i&gt;{{Q3}}&lt;/i&gt; e &lt;i&gt;{{Q1}}&lt;/i&gt; são perpendiculares."}],"uniques":true},"algorithm":{"name":"trueFalse","template":"Choice matrix – inline","params":{"countCorrect":2,"countIncorrect":1,"showCheckIcon":false,"options":["Verdadeira","Falsa"]}}}</v>
      </c>
      <c r="AA512" s="11" t="s">
        <v>2627</v>
      </c>
      <c r="AB512" s="14" t="str">
        <f t="shared" si="2"/>
        <v>M4-G-16a-I-2</v>
      </c>
      <c r="AC512" s="14" t="str">
        <f t="shared" si="3"/>
        <v>M4-G-16a-I-2-BR</v>
      </c>
      <c r="AD512" s="7" t="s">
        <v>261</v>
      </c>
      <c r="AE512" s="16"/>
      <c r="AF512" s="16" t="s">
        <v>46</v>
      </c>
      <c r="AG512" s="7" t="s">
        <v>47</v>
      </c>
    </row>
    <row r="513" ht="75.0" customHeight="1">
      <c r="A513" s="9" t="s">
        <v>2618</v>
      </c>
      <c r="B513" s="12" t="s">
        <v>2619</v>
      </c>
      <c r="C513" s="16" t="s">
        <v>48</v>
      </c>
      <c r="D513" s="10" t="s">
        <v>35</v>
      </c>
      <c r="E513" s="9"/>
      <c r="F513" s="11" t="s">
        <v>2628</v>
      </c>
      <c r="G513" s="12" t="s">
        <v>2629</v>
      </c>
      <c r="H513" s="24"/>
      <c r="I513" s="9" t="s">
        <v>2610</v>
      </c>
      <c r="J513" s="9" t="s">
        <v>51</v>
      </c>
      <c r="K513" s="12" t="s">
        <v>2630</v>
      </c>
      <c r="L513" s="12" t="s">
        <v>112</v>
      </c>
      <c r="M513" s="9" t="s">
        <v>41</v>
      </c>
      <c r="N513" s="12" t="s">
        <v>2622</v>
      </c>
      <c r="O513" s="12" t="s">
        <v>2631</v>
      </c>
      <c r="P513" s="23"/>
      <c r="Q513" s="16"/>
      <c r="R513" s="23"/>
      <c r="S513" s="23"/>
      <c r="T513" s="23"/>
      <c r="U513" s="23"/>
      <c r="V513" s="23"/>
      <c r="W513" s="23"/>
      <c r="X513" s="16"/>
      <c r="Y513" s="9" t="s">
        <v>2604</v>
      </c>
      <c r="Z513" s="13" t="str">
        <f t="shared" si="1"/>
        <v>{"id":"M4-G-16a-E-1-BR","stimulus":"&lt;p&gt;Escreva quais tipos de retas estão representadas em cada caso.&lt;/p&gt;","template":"&lt;table style=\"width: 100%;\"&gt;&lt;tbody&gt;&lt;tr&gt;&lt;td style=\"width: 33%; text-align: center; vertical-align: middle; border: none;\"&gt;&lt;div style=\"display:flex; justify-content:center;\"&gt;&lt;img src=\"https://blueberry-assets.oneclick.es/M4_G_16a_3.svg\" width=\"300\"&gt;&lt;/img&gt;&lt;/div&gt;&lt;/td&gt;&lt;td style=\"width: 33%; text-align: center; vertical-align: middle; border: none;\"&gt;&lt;div style=\"display:flex; justify-content:center;\"&gt;&lt;img src=\"https://blueberry-assets.oneclick.es/M4_G_16a_4.svg\" width=\"300\"&gt;&lt;/img&gt;&lt;/div&gt;&lt;/td&gt;&lt;td style=\"width: 33%; text-align: center; vertical-align: middle; border: none;\"&gt;&lt;div style=\"display:flex; justify-content:center;\"&gt;&lt;img src=\"https://blueberry-assets.oneclick.es/M4_G_16a_5.svg\" width=\"300\"&gt;&lt;/img&gt;&lt;/div&gt;&lt;/td&gt;&lt;/tr&gt;&lt;tr&gt;&lt;td style=\"width: 33%; text-align: center; vertical-align: middle; border: none;\"&gt;Retas {{response}}&lt;/td&gt;&lt;td style=\"width: 33%; text-align: center; vertical-align: middle; border: none;\"&gt;Retas {{response}}&lt;/td&gt;&lt;td style=\"width: 33%; text-align: center; vertical-align: middle; border: none;\"&gt;Retas {{response}}&lt;/td&gt;&lt;/tr&gt;&lt;/tbody&gt;&lt;/table&gt;","hint":"&lt;p&gt;As retas podem ser paralelas ou secantes. As retas secantes podem ser perpendiculares ou oblíquas.&lt;/p&gt;","feedback":"&lt;p&gt;&lt;b&gt;Retas paralelas&lt;/b&gt; não têm pontos comuns.&lt;/p&gt;&lt;p&gt;&lt;b&gt;Retas perpendiculares&lt;/b&gt; se cruzam em um ponto e formam ângulos retos entre si.&lt;/p&gt;&lt;p&gt;&lt;b &gt; Retas oblíquas&lt;/b&gt; se cruzam em um ponto e não formam ângulos retos entre si.&lt;/p&gt;","seed":{"parameters":[],"calculated":[{"name":"A1","label":"paralelas"},{"name":"A2","label":"oblíquas"},{"name":"A3","label":"perpendiculares"}],"uniques":true},"algorithm":{"name":"calculateOperation","template":"Cloze with text"}}</v>
      </c>
      <c r="AA513" s="12" t="s">
        <v>2632</v>
      </c>
      <c r="AB513" s="14" t="str">
        <f t="shared" si="2"/>
        <v>M4-G-16a-E-1</v>
      </c>
      <c r="AC513" s="14" t="str">
        <f t="shared" si="3"/>
        <v>M4-G-16a-E-1-BR</v>
      </c>
      <c r="AD513" s="7" t="s">
        <v>261</v>
      </c>
      <c r="AE513" s="16"/>
      <c r="AF513" s="16" t="s">
        <v>46</v>
      </c>
      <c r="AG513" s="7" t="s">
        <v>47</v>
      </c>
    </row>
    <row r="514" ht="75.0" customHeight="1">
      <c r="A514" s="9" t="s">
        <v>2618</v>
      </c>
      <c r="B514" s="12" t="s">
        <v>2619</v>
      </c>
      <c r="C514" s="16" t="s">
        <v>48</v>
      </c>
      <c r="D514" s="10" t="s">
        <v>35</v>
      </c>
      <c r="E514" s="9"/>
      <c r="F514" s="11" t="s">
        <v>2628</v>
      </c>
      <c r="G514" s="12" t="s">
        <v>2633</v>
      </c>
      <c r="H514" s="24"/>
      <c r="I514" s="9" t="s">
        <v>2610</v>
      </c>
      <c r="J514" s="9" t="s">
        <v>51</v>
      </c>
      <c r="K514" s="12" t="s">
        <v>2634</v>
      </c>
      <c r="L514" s="12" t="s">
        <v>112</v>
      </c>
      <c r="M514" s="9" t="s">
        <v>41</v>
      </c>
      <c r="N514" s="12" t="s">
        <v>2622</v>
      </c>
      <c r="O514" s="12" t="s">
        <v>2631</v>
      </c>
      <c r="P514" s="23"/>
      <c r="Q514" s="16"/>
      <c r="R514" s="23"/>
      <c r="S514" s="23"/>
      <c r="T514" s="23"/>
      <c r="U514" s="23"/>
      <c r="V514" s="23"/>
      <c r="W514" s="23"/>
      <c r="X514" s="16"/>
      <c r="Y514" s="9" t="s">
        <v>2604</v>
      </c>
      <c r="Z514" s="13" t="str">
        <f t="shared" si="1"/>
        <v>{"id":"M4-G-16a-E-2-BR","stimulus":"&lt;p&gt;Escreva quais tipos de retas estão representadas em cada caso.&lt;/p&gt;","template":"&lt;table style=\"width: 100%;\"&gt;&lt;tbody&gt;&lt;tr&gt;&lt;td style=\"width: 33%; text-align: center; vertical-align: middle; border: none;\"&gt;&lt;div style=\"display:flex; justify-content:center;\"&gt;&lt;img src=\"https://blueberry-assets.oneclick.es/M4_G_16a_5.svg\" width=\"300\"&gt;&lt;/img&gt;&lt;/div&gt;&lt;/td&gt;&lt;td style=\"width: 33%; text-align: center; vertical-align: middle; border: none;\"&gt;&lt;div style=\"display:flex; justify-content:center;\"&gt;&lt;img src=\"https://blueberry-assets.oneclick.es/M4_G_16a_3.svg\" width=\"300\"&gt;&lt;/img&gt;&lt;/div&gt;&lt;/td&gt;&lt;td style=\"width: 33%; text-align: center; vertical-align: middle; border: none;\"&gt;&lt;div style=\"display:flex; justify-content:center;\"&gt;&lt;img src=\"https://blueberry-assets.oneclick.es/M4_G_16a_4.svg\" width=\"300\"&gt;&lt;/img&gt;&lt;/div&gt;&lt;/td&gt;&lt;/tr&gt;&lt;tr&gt;&lt;td style=\"width: 33%; text-align: center; vertical-align: middle; border: none;\"&gt;Retas {{response}}&lt;/td&gt;&lt;td style=\"width: 33%; text-align: center; vertical-align: middle; border: none;\"&gt;Retas {{response}}&lt;/td&gt;&lt;td style=\"width: 33%; text-align: center; vertical-align: middle; border: none;\"&gt;Retas {{response}}&lt;/td&gt;&lt;/tr&gt;&lt;/tbody&gt;&lt;/table&gt;","hint":"&lt;p&gt;As retas podem ser paralelas ou secantes. As retas secantes podem ser perpendiculares ou oblíquas.&lt;/p&gt;","feedback":"&lt;p&gt;&lt;b&gt;Retas paralelas&lt;/b&gt; não têm pontos comuns.&lt;/p&gt;&lt;p&gt;&lt;b&gt;Retas perpendiculares&lt;/b&gt; se cruzam em um ponto e formam ângulos retos entre si.&lt;/p&gt;&lt;p&gt;&lt;b &gt; Retas oblíquas&lt;/b&gt; se cruzam em um ponto e não formam ângulos retos entre si.&lt;/p&gt;","seed":{"parameters":[],"calculated":[{"name":"A1","label":"perpendiculares"},{"name":"A2","label":"paralelas"},{"name":"A3","label":"oblíquas"}],"uniques":true},"algorithm":{"name":"calculateOperation","template":"Cloze with text"}}</v>
      </c>
      <c r="AA514" s="12" t="s">
        <v>2635</v>
      </c>
      <c r="AB514" s="14" t="str">
        <f t="shared" si="2"/>
        <v>M4-G-16a-E-2</v>
      </c>
      <c r="AC514" s="14" t="str">
        <f t="shared" si="3"/>
        <v>M4-G-16a-E-2-BR</v>
      </c>
      <c r="AD514" s="7" t="s">
        <v>261</v>
      </c>
      <c r="AE514" s="16"/>
      <c r="AF514" s="16" t="s">
        <v>46</v>
      </c>
      <c r="AG514" s="7" t="s">
        <v>47</v>
      </c>
    </row>
    <row r="515" ht="75.0" customHeight="1">
      <c r="A515" s="9" t="s">
        <v>2618</v>
      </c>
      <c r="B515" s="12" t="s">
        <v>2619</v>
      </c>
      <c r="C515" s="16" t="s">
        <v>48</v>
      </c>
      <c r="D515" s="10" t="s">
        <v>35</v>
      </c>
      <c r="E515" s="9"/>
      <c r="F515" s="11" t="s">
        <v>2628</v>
      </c>
      <c r="G515" s="12" t="s">
        <v>2636</v>
      </c>
      <c r="H515" s="24"/>
      <c r="I515" s="9" t="s">
        <v>2610</v>
      </c>
      <c r="J515" s="9" t="s">
        <v>51</v>
      </c>
      <c r="K515" s="12" t="s">
        <v>2637</v>
      </c>
      <c r="L515" s="12" t="s">
        <v>112</v>
      </c>
      <c r="M515" s="9" t="s">
        <v>41</v>
      </c>
      <c r="N515" s="12" t="s">
        <v>2622</v>
      </c>
      <c r="O515" s="12" t="s">
        <v>2631</v>
      </c>
      <c r="P515" s="23"/>
      <c r="Q515" s="16"/>
      <c r="R515" s="23"/>
      <c r="S515" s="23"/>
      <c r="T515" s="23"/>
      <c r="U515" s="23"/>
      <c r="V515" s="23"/>
      <c r="W515" s="23"/>
      <c r="X515" s="16"/>
      <c r="Y515" s="9" t="s">
        <v>2604</v>
      </c>
      <c r="Z515" s="13" t="str">
        <f t="shared" si="1"/>
        <v>{"id":"M4-G-16a-E-3-BR","stimulus":"&lt;p&gt;Escreva quais tipos de retas estão representadas em cada caso.&lt;/p&gt;","template":"&lt;table style=\"width: 100%;\"&gt;&lt;tbody&gt;&lt;tr&gt;&lt;td style=\"width: 33%; text-align: center; vertical-align: middle; border: none;\"&gt;&lt;div style=\"display:flex; justify-content:center;\"&gt;&lt;img src=\"https://blueberry-assets.oneclick.es/M4_G_16a_4.svg\" width=\"300\"&gt;&lt;/img&gt;&lt;/div&gt;&lt;/td&gt;&lt;td style=\"width: 33%; text-align: center; vertical-align: middle; border: none;\"&gt;&lt;div style=\"display:flex; justify-content:center;\"&gt;&lt;img src=\"https://blueberry-assets.oneclick.es/M4_G_16a_5.svg\" width=\"300\"&gt;&lt;/img&gt;&lt;/div&gt;&lt;/td&gt;&lt;td style=\"width: 33%; text-align: center; vertical-align: middle; border: none;\"&gt;&lt;div style=\"display:flex; justify-content:center;\"&gt;&lt;img src=\"https://blueberry-assets.oneclick.es/M4_G_16a_3.svg\" width=\"300\"&gt;&lt;/img&gt;&lt;/div&gt;&lt;/td&gt;&lt;/tr&gt;&lt;tr&gt;&lt;td style=\"width: 33%; text-align: center; vertical-align: middle; border: none;\"&gt;Retas {{response}}&lt;/td&gt;&lt;td style=\"width: 33%; text-align: center; vertical-align: middle; border: none;\"&gt;Retas {{response}}&lt;/td&gt;&lt;td style=\"width: 33%; text-align: center; vertical-align: middle; border: none;\"&gt;Retas {{response}}&lt;/td&gt;&lt;/tr&gt;&lt;/tbody&gt;&lt;/table&gt;","hint":"&lt;p&gt;As retas podem ser paralelas ou secantes. As retas secantes podem ser perpendiculares ou oblíquas.&lt;/p&gt;","feedback":"&lt;p&gt;&lt;b&gt;Retas paralelas&lt;/b&gt; não têm pontos comuns.&lt;/p&gt;&lt;p&gt;&lt;b&gt;Retas perpendiculares&lt;/b&gt; se cruzam em um ponto e formam ângulos retos entre si.&lt;/p&gt;&lt;p&gt;&lt;b &gt; Retas oblíquas&lt;/b&gt; se cruzam em um ponto e não formam ângulos retos entre si.&lt;/p&gt;","seed":{"parameters":[],"calculated":[{"name":"A1","label":"oblíquas"},{"name":"A2","label":"perpendiculares"},{"name":"A3","label":"paralelas"}],"uniques":true},"algorithm":{"name":"calculateOperation","template":"Cloze with text"}}</v>
      </c>
      <c r="AA515" s="12" t="s">
        <v>2638</v>
      </c>
      <c r="AB515" s="14" t="str">
        <f t="shared" si="2"/>
        <v>M4-G-16a-E-3</v>
      </c>
      <c r="AC515" s="14" t="str">
        <f t="shared" si="3"/>
        <v>M4-G-16a-E-3-BR</v>
      </c>
      <c r="AD515" s="7" t="s">
        <v>261</v>
      </c>
      <c r="AE515" s="16"/>
      <c r="AF515" s="16" t="s">
        <v>46</v>
      </c>
      <c r="AG515" s="7" t="s">
        <v>47</v>
      </c>
    </row>
    <row r="516" ht="75.0" customHeight="1">
      <c r="A516" s="9" t="s">
        <v>2639</v>
      </c>
      <c r="B516" s="12" t="s">
        <v>2640</v>
      </c>
      <c r="C516" s="16" t="s">
        <v>34</v>
      </c>
      <c r="D516" s="10" t="s">
        <v>35</v>
      </c>
      <c r="E516" s="9"/>
      <c r="F516" s="11" t="s">
        <v>2641</v>
      </c>
      <c r="G516" s="11"/>
      <c r="H516" s="24"/>
      <c r="I516" s="7" t="s">
        <v>1289</v>
      </c>
      <c r="J516" s="47" t="s">
        <v>2642</v>
      </c>
      <c r="K516" s="12" t="s">
        <v>112</v>
      </c>
      <c r="L516" s="12" t="s">
        <v>112</v>
      </c>
      <c r="M516" s="7" t="s">
        <v>41</v>
      </c>
      <c r="N516" s="12" t="s">
        <v>2643</v>
      </c>
      <c r="O516" s="11" t="s">
        <v>2644</v>
      </c>
      <c r="P516" s="23"/>
      <c r="Q516" s="16"/>
      <c r="R516" s="23"/>
      <c r="S516" s="23"/>
      <c r="T516" s="23"/>
      <c r="U516" s="23"/>
      <c r="V516" s="23"/>
      <c r="W516" s="23"/>
      <c r="X516" s="16"/>
      <c r="Y516" s="9" t="s">
        <v>2604</v>
      </c>
      <c r="Z516" s="13" t="str">
        <f t="shared" si="1"/>
        <v>{"id":"M4-G-2a-I-1-BR","stimulus":"&lt;p&gt;Arraste a metade simétrica desta ilustração.&lt;/p&gt;","hint":"&lt;p&gt;Uma figura é simétrica se suas metades coincidem quando a figura é dobrada ao longo de um eixo de simetria.&lt;/p&gt;","feedback":"&lt;p&gt;Uma figura é simétrica se suas metades coincidem quando a figura é dobrada ao longo de um eixo de simetria.&lt;/p&gt;","seed":{"parameters":[],"calculated":[{"name":"A1","label":"&lt;img src=\"https://blueberry-assets.oneclick.es/M4_G_2a_2.svg\" style=\"width:152px\"&gt;"},{"name":"A2","label":"&lt;img src=\"https://blueberry-assets.oneclick.es/M4_G_2a_3.svg\" style=\"width:151px\"&gt;","incorrect":true},{"name":"A3","label":"&lt;img src=\"https://blueberry-assets.oneclick.es/M4_G_2a_4.svg\" style=\"width:151px\"&gt;","incorrect":true},{"name":"A4","label":"&lt;img src=\"https://blueberry-assets.oneclick.es/M4_G_2a_5.svg\" style=\"width:151px\"&gt;","incorrect":true}],"uniques":true},"algorithm":{"name":"labelImage","template":"LabelImageDragDropV2","params":{"image":{"src":"https://blueberry-assets.oneclick.es/M4_G_2a_1.png","width":260,"height":260,"alt":"","title":"","percent":1},"responses":[{"x":150,"y":3,"z":15,"width":180,"height":300,"pointer":""}],"fontSize":10}}}</v>
      </c>
      <c r="AA516" s="11" t="s">
        <v>2645</v>
      </c>
      <c r="AB516" s="14" t="str">
        <f t="shared" si="2"/>
        <v>M4-G-2a-I-1</v>
      </c>
      <c r="AC516" s="14" t="str">
        <f t="shared" si="3"/>
        <v>M4-G-2a-I-1-BR</v>
      </c>
      <c r="AD516" s="7" t="s">
        <v>261</v>
      </c>
      <c r="AE516" s="16"/>
      <c r="AF516" s="16" t="s">
        <v>46</v>
      </c>
      <c r="AG516" s="7" t="s">
        <v>47</v>
      </c>
    </row>
    <row r="517" ht="75.0" customHeight="1">
      <c r="A517" s="9" t="s">
        <v>2639</v>
      </c>
      <c r="B517" s="12" t="s">
        <v>2640</v>
      </c>
      <c r="C517" s="16" t="s">
        <v>34</v>
      </c>
      <c r="D517" s="10" t="s">
        <v>35</v>
      </c>
      <c r="E517" s="9"/>
      <c r="F517" s="11" t="s">
        <v>2646</v>
      </c>
      <c r="G517" s="12"/>
      <c r="H517" s="24"/>
      <c r="I517" s="7" t="s">
        <v>1289</v>
      </c>
      <c r="J517" s="47" t="s">
        <v>2642</v>
      </c>
      <c r="K517" s="12" t="s">
        <v>112</v>
      </c>
      <c r="L517" s="12" t="s">
        <v>112</v>
      </c>
      <c r="M517" s="7" t="s">
        <v>41</v>
      </c>
      <c r="N517" s="12" t="s">
        <v>2643</v>
      </c>
      <c r="O517" s="11" t="s">
        <v>2647</v>
      </c>
      <c r="P517" s="23"/>
      <c r="Q517" s="16"/>
      <c r="R517" s="23"/>
      <c r="S517" s="23"/>
      <c r="T517" s="23"/>
      <c r="U517" s="23"/>
      <c r="V517" s="23"/>
      <c r="W517" s="23"/>
      <c r="X517" s="16"/>
      <c r="Y517" s="9" t="s">
        <v>2604</v>
      </c>
      <c r="Z517" s="13" t="str">
        <f t="shared" si="1"/>
        <v>{"id":"M4-G-2a-I-2-BR","stimulus":"&lt;p&gt;Arraste a metade simétrica desta ilustração.&lt;/p&gt;","hint":"&lt;p&gt;Uma figura é simétrica se suas metades coincidem quando a figura é dobrada ao longo de um eixo de simetria.&lt;/p&gt;","feedback":"&lt;p&gt;Uma figura é simétrica se suas metades coincidem quando a figura é dobrada ao longo de um eixo de simetria.&lt;/p&gt;","seed":{"parameters":[],"calculated":[{"name":"A1","label":"&lt;img src=\"https://blueberry-assets.oneclick.es/M4_G_2a_7.svg\" style=\"width:152px\"&gt;"},{"name":"A2","label":"&lt;img src=\"https://blueberry-assets.oneclick.es/M4_G_2a_8.svg\" style=\"width:152px\"&gt;","incorrect":true},{"name":"A3","label":"&lt;img src=\"https://blueberry-assets.oneclick.es/M4_G_2a_9.svg\" style=\"width:152px\"&gt;","incorrect":true},{"name":"A4","label":"&lt;img src=\"https://blueberry-assets.oneclick.es/M4_G_2a_10.svg\" style=\"width:152px\"&gt;","incorrect":true}],"uniques":true},"algorithm":{"name":"labelImage","template":"LabelImageDragDropV2","params":{"image":{"src":"https://blueberry-assets.oneclick.es/M4_G_2a_6.png","width":260,"height":260,"alt":"","title":"","percent":1},"responses":[{"x":150,"y":2,"z":15,"width":200,"height":300,"pointer":""}],"fontSize":10}}}</v>
      </c>
      <c r="AA517" s="11" t="s">
        <v>2648</v>
      </c>
      <c r="AB517" s="14" t="str">
        <f t="shared" si="2"/>
        <v>M4-G-2a-I-2</v>
      </c>
      <c r="AC517" s="14" t="str">
        <f t="shared" si="3"/>
        <v>M4-G-2a-I-2-BR</v>
      </c>
      <c r="AD517" s="7" t="s">
        <v>261</v>
      </c>
      <c r="AE517" s="16"/>
      <c r="AF517" s="16" t="s">
        <v>46</v>
      </c>
      <c r="AG517" s="7" t="s">
        <v>47</v>
      </c>
    </row>
    <row r="518" ht="75.0" customHeight="1">
      <c r="A518" s="9" t="s">
        <v>2639</v>
      </c>
      <c r="B518" s="12" t="s">
        <v>2640</v>
      </c>
      <c r="C518" s="16" t="s">
        <v>34</v>
      </c>
      <c r="D518" s="10" t="s">
        <v>35</v>
      </c>
      <c r="E518" s="9"/>
      <c r="F518" s="11" t="s">
        <v>2649</v>
      </c>
      <c r="G518" s="12"/>
      <c r="H518" s="24"/>
      <c r="I518" s="7" t="s">
        <v>1289</v>
      </c>
      <c r="J518" s="47" t="s">
        <v>2642</v>
      </c>
      <c r="K518" s="12" t="s">
        <v>112</v>
      </c>
      <c r="L518" s="12" t="s">
        <v>112</v>
      </c>
      <c r="M518" s="7" t="s">
        <v>41</v>
      </c>
      <c r="N518" s="12" t="s">
        <v>2643</v>
      </c>
      <c r="O518" s="11" t="s">
        <v>2650</v>
      </c>
      <c r="P518" s="23"/>
      <c r="Q518" s="16"/>
      <c r="R518" s="23"/>
      <c r="S518" s="23"/>
      <c r="T518" s="23"/>
      <c r="U518" s="23"/>
      <c r="V518" s="23"/>
      <c r="W518" s="23"/>
      <c r="X518" s="16"/>
      <c r="Y518" s="9" t="s">
        <v>2604</v>
      </c>
      <c r="Z518" s="13" t="str">
        <f t="shared" si="1"/>
        <v>{"id":"M4-G-2a-I-3-BR","stimulus":"&lt;p&gt;Arraste a metade simétrica desta ilustração.&lt;/p&gt;","hint":"&lt;p&gt;Uma figura é simétrica se suas metades coincidem quando a figura é dobrada ao longo de um eixo de simetria.&lt;/p&gt;","feedback":"&lt;p&gt;O girassol é simétrico se suas metades coincidirem quando ele for dobrado ao longo de uma linha de simetria.&lt;/p&gt;","seed":{"parameters":[],"calculated":[{"name":"A1","label":"&lt;img src=\"https://blueberry-assets.oneclick.es/M4_G_2a_12.svg\" style=\"width:150px\"&gt;"},{"name":"A2","label":"&lt;img src=\"https://blueberry-assets.oneclick.es/M4_G_2a_13.svg\" style=\"width:150px\"&gt;","incorrect":true},{"name":"A3","label":"&lt;img src=\"https://blueberry-assets.oneclick.es/M4_G_2a_14.svg\" style=\"width:150px\"&gt;","incorrect":true},{"name":"A4","label":"&lt;img src=\"https://blueberry-assets.oneclick.es/M4_G_2a_15.svg\" style=\"width:150px\"&gt;","incorrect":true}],"uniques":true},"algorithm":{"name":"labelImage","template":"LabelImageDragDropV2","params":{"image":{"src":"https://blueberry-assets.oneclick.es/M4_G_2a_11.png","width":260,"height":260,"alt":"","title":"","percent":1},"responses":[{"x":150,"y":2,"z":15,"width":200,"height":300,"pointer":""}],"fontSize":10}}}</v>
      </c>
      <c r="AA518" s="11" t="s">
        <v>2651</v>
      </c>
      <c r="AB518" s="14" t="str">
        <f t="shared" si="2"/>
        <v>M4-G-2a-I-3</v>
      </c>
      <c r="AC518" s="14" t="str">
        <f t="shared" si="3"/>
        <v>M4-G-2a-I-3-BR</v>
      </c>
      <c r="AD518" s="7" t="s">
        <v>261</v>
      </c>
      <c r="AE518" s="16"/>
      <c r="AF518" s="16" t="s">
        <v>46</v>
      </c>
      <c r="AG518" s="7" t="s">
        <v>47</v>
      </c>
    </row>
    <row r="519" ht="75.0" customHeight="1">
      <c r="A519" s="9" t="s">
        <v>2639</v>
      </c>
      <c r="B519" s="12" t="s">
        <v>2640</v>
      </c>
      <c r="C519" s="16" t="s">
        <v>48</v>
      </c>
      <c r="D519" s="10" t="s">
        <v>35</v>
      </c>
      <c r="E519" s="9"/>
      <c r="F519" s="11" t="s">
        <v>2652</v>
      </c>
      <c r="G519" s="12"/>
      <c r="H519" s="24"/>
      <c r="I519" s="9" t="s">
        <v>2610</v>
      </c>
      <c r="J519" s="9" t="s">
        <v>391</v>
      </c>
      <c r="K519" s="12" t="s">
        <v>112</v>
      </c>
      <c r="L519" s="12" t="s">
        <v>112</v>
      </c>
      <c r="M519" s="16" t="s">
        <v>41</v>
      </c>
      <c r="N519" s="12" t="s">
        <v>2653</v>
      </c>
      <c r="O519" s="12" t="s">
        <v>2653</v>
      </c>
      <c r="P519" s="23"/>
      <c r="Q519" s="16"/>
      <c r="R519" s="23"/>
      <c r="S519" s="23"/>
      <c r="T519" s="23"/>
      <c r="U519" s="23"/>
      <c r="V519" s="23"/>
      <c r="W519" s="23"/>
      <c r="X519" s="16"/>
      <c r="Y519" s="9" t="s">
        <v>2604</v>
      </c>
      <c r="Z519" s="13" t="str">
        <f t="shared" si="1"/>
        <v>{"id":"M4-G-2a-E-1-BR","stimulus":"&lt;p&gt;Selecione a imagem na qual a linha tracejada representa um eixo de simetria.&lt;/p&gt;","hint":"&lt;p&gt;Uma figura é simétrica se suas metades coincidem quando a figura é dobrada ao longo de um eixo de simetria.&lt;/p&gt;","feedback":"&lt;p&gt;Uma figura é simétrica se suas metades coincidem quando a figura é dobrada ao longo de um eixo de simetria.&lt;/p&gt;","seed":{"parameters":[],"calculated":[{"name":"A1","label":"&lt;div style=\"display:flex; justify-content:center;\"&gt;&lt;img src=\"https://blueberry-assets.oneclick.es/M4_G_2a_16.svg\" width=\"300\"&gt;&lt;/img&gt;&lt;/div&gt;"},{"name":"A2","label":"&lt;div style=\"display:flex; justify-content:center;\"&gt;&lt;img src=\"https://blueberry-assets.oneclick.es/M4_G_2a_17.svg\" width=\"300\"&gt;&lt;/img&gt;&lt;/div&gt;"},{"name":"A3","label":"&lt;div style=\"display:flex; justify-content:center;\"&gt;&lt;img src=\"https://blueberry-assets.oneclick.es/M4_G_2a_18.svg\" width=\"300\"&gt;&lt;/img&gt;&lt;/div&gt;"},{"name":"A4","label":"&lt;div style=\"display:flex; justify-content:center;\"&gt;&lt;img src=\"https://blueberry-assets.oneclick.es/M4_G_2a_19.svg\" width=\"300\"&gt;&lt;/img&gt;&lt;/div&gt;","incorrect":true},{"name":"A5","label":"&lt;div style=\"display:flex; justify-content:center;\"&gt;&lt;img src=\"https://blueberry-assets.oneclick.es/M4_G_2a_20.svg\" width=\"300\"&gt;&lt;/img&gt;&lt;/div&gt;","incorrect":true},{"name":"A6","label":"&lt;div style=\"display:flex; justify-content:center;\"&gt;&lt;img src=\"https://blueberry-assets.oneclick.es/M4_G_2a_21.svg\" width=\"300\"&gt;&lt;/img&gt;&lt;/div&gt;","incorrect":true},{"name":"A7","label":"&lt;div style=\"display:flex; justify-content:center;\"&gt;&lt;img src=\"https://blueberry-assets.oneclick.es/M4_G_2a_22.svg\" width=\"300\"&gt;&lt;/img&gt;&lt;/div&gt;","incorrect":true},{"name":"A8","label":"&lt;div style=\"display:flex; justify-content:center;\"&gt;&lt;img src=\"https://blueberry-assets.oneclick.es/M4_G_2a_23.svg\" width=\"300\"&gt;&lt;/img&gt;&lt;/div&gt;","incorrect":true},{"name":"A9","label":"&lt;div style=\"display:flex; justify-content:center;\"&gt;&lt;img src=\"https://blueberry-assets.oneclick.es/M4_G_2a_24.svg\" width=\"300\"&gt;&lt;/img&gt;&lt;/div&gt;","incorrect":true}],"uniques":true},"algorithm":{"name":"trueFalse","template":"Multiple choice – standard","params":{"countCorrect":1,"countIncorrect":2,"showCheckIcon":false,"columns":3}}}</v>
      </c>
      <c r="AA519" s="12" t="s">
        <v>2654</v>
      </c>
      <c r="AB519" s="14" t="str">
        <f t="shared" si="2"/>
        <v>M4-G-2a-E-1</v>
      </c>
      <c r="AC519" s="14" t="str">
        <f t="shared" si="3"/>
        <v>M4-G-2a-E-1-BR</v>
      </c>
      <c r="AD519" s="7" t="s">
        <v>261</v>
      </c>
      <c r="AE519" s="16"/>
      <c r="AF519" s="16" t="s">
        <v>46</v>
      </c>
      <c r="AG519" s="7" t="s">
        <v>47</v>
      </c>
    </row>
    <row r="520" ht="75.0" customHeight="1">
      <c r="A520" s="9" t="s">
        <v>2639</v>
      </c>
      <c r="B520" s="12" t="s">
        <v>2640</v>
      </c>
      <c r="C520" s="9" t="s">
        <v>67</v>
      </c>
      <c r="D520" s="10" t="s">
        <v>35</v>
      </c>
      <c r="E520" s="9"/>
      <c r="F520" s="11" t="s">
        <v>2655</v>
      </c>
      <c r="G520" s="12"/>
      <c r="H520" s="12"/>
      <c r="I520" s="9" t="s">
        <v>1289</v>
      </c>
      <c r="J520" s="9" t="s">
        <v>853</v>
      </c>
      <c r="K520" s="12" t="s">
        <v>112</v>
      </c>
      <c r="L520" s="12" t="s">
        <v>112</v>
      </c>
      <c r="M520" s="16" t="s">
        <v>41</v>
      </c>
      <c r="N520" s="8" t="s">
        <v>2656</v>
      </c>
      <c r="O520" s="8" t="s">
        <v>2657</v>
      </c>
      <c r="P520" s="23"/>
      <c r="Q520" s="16"/>
      <c r="R520" s="23"/>
      <c r="S520" s="23"/>
      <c r="T520" s="23"/>
      <c r="U520" s="23"/>
      <c r="V520" s="23"/>
      <c r="W520" s="23"/>
      <c r="X520" s="16"/>
      <c r="Y520" s="9" t="s">
        <v>2604</v>
      </c>
      <c r="Z520" s="13" t="str">
        <f t="shared" si="1"/>
        <v>{"id":"M4-G-2a-A-1-BR","stimulus":"&lt;p&gt;Indique quais das seguintes ilustrações de edifícios famosos apresentam simetria.&lt;/p&gt;","hint":"&lt;p&gt;Uma figura é simétrica se suas metades coincidem quando a figura é dobrada ao longo de um eixo de simetria.&lt;/p&gt;","feedback":"&lt;p&gt;Uma figura é simétrica se suas metades coincidem quando a figura é dobrada ao longo de um eixo de simetria.&lt;/p&gt;","seed":{"parameters":[],"calculated":[{"name":"A1","label":"&lt;img src=\"https://blueberry-assets.oneclick.es/M5_G_2a_57.svg\" width=\"300\"&gt;&lt;/img&gt;","function":""},{"name":"A2","label":"&lt;img src=\"https://blueberry-assets.oneclick.es/M5_G_2a_58.svg\" width=\"300\"&gt;&lt;/img&gt;","function":""},{"name":"A3","label":"&lt;img src=\"https://blueberry-assets.oneclick.es/M5_G_2a_59.svg\" width=\"300\"&gt;&lt;/img&gt;","function":""},{"name":"A4","label":"&lt;img src=\"https://blueberry-assets.oneclick.es/M5_G_2a_60.svg\" width=\"300\"&gt;&lt;/img&gt;","function":"","incorrect":true,"feedback":"&lt;p&gt;A Catedral de São Basílio não é simétrica porque suas metades não coincidem quando a figura é dividida ao longo de um eixo.&lt;/p&gt;"},{"name":"A5","label":"&lt;img src=\"https://blueberry-assets.oneclick.es/M5_G_2a_61.svg\" width=\"300\"&gt;&lt;/img&gt;","function":"","incorrect":true,"feedback":"&lt;p&gt;A Estátua da Liberdade não é simétrica porque suas metades não coincidem quando a figura é dividida ao longo de um eixo.&lt;/p&gt;"},{"name":"A6","label":"&lt;img src=\"https://blueberry-assets.oneclick.es/M5_G_2a_62.svg\" width=\"300\"&gt;&lt;/img&gt;","function":"","incorrect":true,"feedback":"&lt;p&gt;A Ópera de Sydney não é simétrica porque suas metades não coincidem quando a figura é dividida ao longo de um eixo.&lt;/p&gt;"}],"uniques":true},"algorithm":{"name":"trueFalse","template":"Multiple choice – multiple response","params":{"countCorrect":3,"countIncorrect":3,"showCheckIcon":false,"columns":3}}}</v>
      </c>
      <c r="AA520" s="12" t="s">
        <v>2658</v>
      </c>
      <c r="AB520" s="14" t="str">
        <f t="shared" si="2"/>
        <v>M4-G-2a-A-1</v>
      </c>
      <c r="AC520" s="14" t="str">
        <f t="shared" si="3"/>
        <v>M4-G-2a-A-1-BR</v>
      </c>
      <c r="AD520" s="7" t="s">
        <v>261</v>
      </c>
      <c r="AE520" s="16"/>
      <c r="AF520" s="16" t="s">
        <v>46</v>
      </c>
      <c r="AG520" s="7" t="s">
        <v>47</v>
      </c>
    </row>
    <row r="521" ht="75.0" customHeight="1">
      <c r="A521" s="9" t="s">
        <v>2639</v>
      </c>
      <c r="B521" s="12" t="s">
        <v>2640</v>
      </c>
      <c r="C521" s="16" t="s">
        <v>67</v>
      </c>
      <c r="D521" s="10" t="s">
        <v>35</v>
      </c>
      <c r="E521" s="9"/>
      <c r="F521" s="11" t="s">
        <v>2659</v>
      </c>
      <c r="G521" s="12"/>
      <c r="H521" s="12"/>
      <c r="I521" s="9" t="s">
        <v>1289</v>
      </c>
      <c r="J521" s="9" t="s">
        <v>391</v>
      </c>
      <c r="K521" s="12" t="s">
        <v>112</v>
      </c>
      <c r="L521" s="12" t="s">
        <v>112</v>
      </c>
      <c r="M521" s="9" t="s">
        <v>41</v>
      </c>
      <c r="N521" s="12" t="s">
        <v>2643</v>
      </c>
      <c r="O521" s="12" t="s">
        <v>2653</v>
      </c>
      <c r="P521" s="23"/>
      <c r="Q521" s="16"/>
      <c r="R521" s="23"/>
      <c r="S521" s="23"/>
      <c r="T521" s="23"/>
      <c r="U521" s="23"/>
      <c r="V521" s="23"/>
      <c r="W521" s="23"/>
      <c r="X521" s="16"/>
      <c r="Y521" s="9" t="s">
        <v>2604</v>
      </c>
      <c r="Z521" s="13" t="str">
        <f t="shared" si="1"/>
        <v>{"id":"M4-G-2a-A-2-BR","stimulus":"&lt;p&gt;Observe os seguintes padrões e selecione aquele que apresenta simetria.&lt;/p&gt;","hint":"&lt;p&gt;Uma figura é simétrica se, quando dobrada ao longo de um eixo, suas metades coincidem.&lt;/p&gt;","feedback":"&lt;p&gt;Uma figura é simétrica se suas metades coincidem quando a figura é dobrada ao longo de um eixo de simetria.&lt;/p&gt;","seed":{"parameters":[],"calculated":[{"name":"A1","label":"&lt;div style=\"display:flex; justify-content:center;\"&gt;&lt;img src=\"https://blueberry-assets.oneclick.es/M3_G_5a_47.svg\" width=\"300\"&gt;&lt;/img&gt;&lt;/div&gt;"},{"name":"A2","label":"&lt;div style=\"display:flex; justify-content:center;\"&gt;&lt;img src=\"https://blueberry-assets.oneclick.es/M3_G_5a_48.svg\" width=\"300\"&gt;&lt;/img&gt;&lt;/div&gt;"},{"name":"A3","label":"&lt;div style=\"display:flex; justify-content:center;\"&gt;&lt;img src=\"https://blueberry-assets.oneclick.es/M3_G_5a_49.svg\" width=\"300\"&gt;&lt;/img&gt;&lt;/div&gt;","incorrect":true},{"name":"A4","label":"&lt;div style=\"display:flex; justify-content:center;\"&gt;&lt;img src=\"https://blueberry-assets.oneclick.es/M3_G_5a_50.svg\" width=\"300\"&gt;&lt;/img&gt;&lt;/div&gt;","incorrect":true},{"name":"A5","label":"&lt;div style=\"display:flex; justify-content:center;\"&gt;&lt;img src=\"https://blueberry-assets.oneclick.es/M3_G_5a_51.svg\" width=\"300\"&gt;&lt;/img&gt;&lt;/div&gt;","incorrect":true}],"uniques":true},"algorithm":{"name":"trueFalse","template":"Multiple choice – standard","params":{"countCorrect":1,"countIncorrect":2,"showCheckIcon":false,"columns":3}}}</v>
      </c>
      <c r="AA521" s="12" t="s">
        <v>2660</v>
      </c>
      <c r="AB521" s="14" t="str">
        <f t="shared" si="2"/>
        <v>M4-G-2a-A-2</v>
      </c>
      <c r="AC521" s="14" t="str">
        <f t="shared" si="3"/>
        <v>M4-G-2a-A-2-BR</v>
      </c>
      <c r="AD521" s="7" t="s">
        <v>261</v>
      </c>
      <c r="AE521" s="16"/>
      <c r="AF521" s="16" t="s">
        <v>46</v>
      </c>
      <c r="AG521" s="7" t="s">
        <v>47</v>
      </c>
    </row>
    <row r="522" ht="75.0" customHeight="1">
      <c r="A522" s="9" t="s">
        <v>2639</v>
      </c>
      <c r="B522" s="12" t="s">
        <v>2640</v>
      </c>
      <c r="C522" s="9" t="s">
        <v>67</v>
      </c>
      <c r="D522" s="10" t="s">
        <v>35</v>
      </c>
      <c r="E522" s="9"/>
      <c r="F522" s="11" t="s">
        <v>2661</v>
      </c>
      <c r="G522" s="12"/>
      <c r="H522" s="12"/>
      <c r="I522" s="9" t="s">
        <v>1289</v>
      </c>
      <c r="J522" s="9" t="s">
        <v>391</v>
      </c>
      <c r="K522" s="12" t="s">
        <v>112</v>
      </c>
      <c r="L522" s="12" t="s">
        <v>112</v>
      </c>
      <c r="M522" s="9" t="s">
        <v>41</v>
      </c>
      <c r="N522" s="12" t="s">
        <v>2643</v>
      </c>
      <c r="O522" s="12" t="s">
        <v>2653</v>
      </c>
      <c r="P522" s="23"/>
      <c r="Q522" s="16"/>
      <c r="R522" s="23"/>
      <c r="S522" s="23"/>
      <c r="T522" s="23"/>
      <c r="U522" s="23"/>
      <c r="V522" s="23"/>
      <c r="W522" s="23"/>
      <c r="X522" s="16"/>
      <c r="Y522" s="9" t="s">
        <v>2604</v>
      </c>
      <c r="Z522" s="13" t="str">
        <f t="shared" si="1"/>
        <v>{"id":"M4-G-2a-A-3-BR","stimulus":"&lt;p&gt;Qual das figuras a seguir tem pelo menos um eixo de simetria?&lt;/p&gt;","hint":"&lt;p&gt;Uma figura é simétrica se, quando dobrada ao longo de um eixo, suas metades coincidem.&lt;/p&gt;","feedback":"&lt;p&gt;Uma figura é simétrica se suas metades coincidem quando a figura é dobrada ao longo de um eixo de simetria.&lt;/p&gt;","seed":{"parameters":[],"calculated":[{"name":"A1","label":"&lt;div style=\"display:flex; justify-content:center;\"&gt;&lt;img src=\"https://blueberry-assets.oneclick.es/M4_G_2a_36.svg\" width=\"300\"&gt;&lt;/img&gt;&lt;/div&gt;"},{"name":"A2","label":"&lt;div style=\"display:flex; justify-content:center;\"&gt;&lt;img src=\"https://blueberry-assets.oneclick.es/M4_G_2a_37.svg\" width=\"300\"&gt;&lt;/img&gt;&lt;/div&gt;"},{"name":"A3","label":"&lt;div style=\"display:flex; justify-content:center;\"&gt;&lt;img src=\"https://blueberry-assets.oneclick.es/M4_G_2a_38.svg\" width=\"300\"&gt;&lt;/img&gt;&lt;/div&gt;"},{"name":"A4","label":"&lt;div style=\"display:flex; justify-content:center;\"&gt;&lt;img src=\"https://blueberry-assets.oneclick.es/M4_G_2a_39.svg\" width=\"300\"&gt;&lt;/img&gt;&lt;/div&gt;","incorrect":true},{"name":"A5","label":"&lt;div style=\"display:flex; justify-content:center;\"&gt;&lt;img src=\"https://blueberry-assets.oneclick.es/M4_G_2a_40.svg\" width=\"300\"&gt;&lt;/img&gt;&lt;/div&gt;","incorrect":true},{"name":"A6","label":"&lt;div style=\"display:flex; justify-content:center;\"&gt;&lt;img src=\"https://blueberry-assets.oneclick.es/M4_G_2a_41.svg\" width=\"300\"&gt;&lt;/img&gt;&lt;/div&gt;","incorrect":true},{"name":"A7","label":"&lt;div style=\"display:flex; justify-content:center;\"&gt;&lt;img src=\"https://blueberry-assets.oneclick.es/M4_G_2a_42.svg\" width=\"300\"&gt;&lt;/img&gt;&lt;/div&gt;","incorrect":true}],"uniques":true},"algorithm":{"name":"trueFalse","template":"Multiple choice – standard","params":{"countCorrect":1,"countIncorrect":2,"showCheckIcon":false,"columns":3}}}</v>
      </c>
      <c r="AA522" s="12" t="s">
        <v>2662</v>
      </c>
      <c r="AB522" s="14" t="str">
        <f t="shared" si="2"/>
        <v>M4-G-2a-A-3</v>
      </c>
      <c r="AC522" s="14" t="str">
        <f t="shared" si="3"/>
        <v>M4-G-2a-A-3-BR</v>
      </c>
      <c r="AD522" s="7" t="s">
        <v>261</v>
      </c>
      <c r="AE522" s="16"/>
      <c r="AF522" s="16" t="s">
        <v>46</v>
      </c>
      <c r="AG522" s="7" t="s">
        <v>47</v>
      </c>
    </row>
    <row r="523" ht="75.0" customHeight="1">
      <c r="A523" s="9" t="s">
        <v>2663</v>
      </c>
      <c r="B523" s="12" t="s">
        <v>2664</v>
      </c>
      <c r="C523" s="16" t="s">
        <v>34</v>
      </c>
      <c r="D523" s="10" t="s">
        <v>35</v>
      </c>
      <c r="E523" s="9"/>
      <c r="F523" s="11" t="s">
        <v>2665</v>
      </c>
      <c r="G523" s="12"/>
      <c r="H523" s="24"/>
      <c r="I523" s="9" t="s">
        <v>2666</v>
      </c>
      <c r="J523" s="9" t="s">
        <v>591</v>
      </c>
      <c r="K523" s="11" t="s">
        <v>2667</v>
      </c>
      <c r="L523" s="12" t="s">
        <v>2668</v>
      </c>
      <c r="M523" s="9" t="s">
        <v>41</v>
      </c>
      <c r="N523" s="12" t="s">
        <v>2669</v>
      </c>
      <c r="O523" s="11" t="s">
        <v>2670</v>
      </c>
      <c r="P523" s="23"/>
      <c r="Q523" s="16"/>
      <c r="R523" s="23"/>
      <c r="S523" s="23"/>
      <c r="T523" s="23"/>
      <c r="U523" s="23"/>
      <c r="V523" s="23"/>
      <c r="W523" s="23"/>
      <c r="X523" s="16"/>
      <c r="Y523" s="9" t="s">
        <v>2604</v>
      </c>
      <c r="Z523" s="13" t="str">
        <f t="shared" si="1"/>
        <v>{
    "id": "M4-G-3a-I-1-BR",
    "stimulus": "&lt;p&gt;Em cada caso, arraste o nome do ângulo.&lt;/p&gt;",
    "template": "&lt;table style=\"width: 100%;\"&gt;&lt;tbody&gt;&lt;tr&gt;&lt;td style=\"width: 33.3333%; text-align: center; border: none;\"&gt;&lt;div style=\"display:flex; justify-content:center;\"&gt;&lt;img src=\"https://blueberry-assets.oneclick.es/{{Q1}}\" width=\"300\"&gt;&lt;/img&gt;&lt;/div&gt;&lt;/td&gt;&lt;td style=\"width: 33.3333%; text-align: center; border: none;\"&gt;&lt;div style=\"display:flex; justify-content:center;\"&gt;&lt;img src=\"https://blueberry-assets.oneclick.es/{{Q2}}\" width=\"300\"&gt;&lt;/img&gt;&lt;/div&gt;&lt;/td&gt;&lt;td style=\"width: 33.3333%; text-align: center; border: none;\"&gt;&lt;div style=\"display:flex; justify-content:center;\"&gt;&lt;img src=\"https://blueberry-assets.oneclick.es/{{Q3}}\" width=\"300\"&gt;&lt;/img&gt;&lt;/div&gt;&lt;/td&gt;&lt;/tr&gt;&lt;tr&gt;&lt;td style=\"width: 33.3333%; text-align: center; border: none;\"&gt;{{response}}&lt;/td&gt;&lt;td style=\"width: 33.3333%; text-align: center; border: none;\"&gt;{{response}}&lt;/td&gt;&lt;td style=\"width: 33.3333%; text-align: center; border: none;\"&gt;{{response}}&lt;/td&gt;&lt;/tr&gt;&lt;/tbody&gt;&lt;/table&gt;",
    "hint": "&lt;p&gt;Do menor ao maior, os ângulos são classificados como agudos, retos, obtusos e rasos.&lt;/p&gt;",
    "feedback": "&lt;p&gt;Os ângulos são classificados de acordo com sua amplitude:&lt;br/&gt;&lt;ul&gt;&lt;li&gt;&lt;b&gt;Agudo:&lt;/b&gt; maior que 0° e menor que 90°.&lt;/li&gt;&lt;li&gt;&lt;b&gt;Reto:&lt;/b&gt; mede 90°.&lt;/li&gt;&lt;li&gt;&lt;b&gt;Obtuso:&lt;/b&gt; maior que 90° e menor que 180°.&lt;/li&gt;&lt;li&gt;&lt;b&gt;Raso:&lt;/b&gt; mede 180°.&lt;/li&gt;&lt;/ul&gt;&lt;/p&gt;",
    "seed": {
        "parameters": [
            {
                "name": "Q1",
                "label": null,
                "list": [
                    "M4_G_3a_1.svg",
                    "M4_G_3a_2.svg",
                    "M4_G_3a_3.svg"
                ]
            },
            {
                "name": "Q2",
                "label": null,
                "list": [
                    "M4_G_3a_10.svg",
                    "M4_G_3a_11.svg",
                    "M4_G_3a_12.svg"
                ]
            },
            {
                "name": "Q3",
                "label": null,
                "list": [
                    "M4_G_3a_7.svg",
                    "M4_G_3a_8.svg",
                    "M4_G_3a_9.svg"
                ]
            }
        ],
        "calculated": [
            {
                "name": "A1",
                "label": "Agudo"
            },
            {
                "name": "A2",
                "label": "Raso"
            },
            {
                "name": "A3",
                "label": "Obtuso"
            }
        ],
        "uniques": true
    },
    "algorithm": {
        "name": "calculateOperation",
        "template": "Cloze with drag &amp; drop",
        "params": {
            "keyboard": "INTERMEDIATE"
        }
    }
}</v>
      </c>
      <c r="AA523" s="12" t="s">
        <v>2671</v>
      </c>
      <c r="AB523" s="14" t="str">
        <f t="shared" si="2"/>
        <v>M4-G-3a-I-1</v>
      </c>
      <c r="AC523" s="14" t="str">
        <f t="shared" si="3"/>
        <v>M4-G-3a-I-1-BR</v>
      </c>
      <c r="AD523" s="7" t="s">
        <v>261</v>
      </c>
      <c r="AE523" s="16"/>
      <c r="AF523" s="16" t="s">
        <v>46</v>
      </c>
      <c r="AG523" s="7" t="s">
        <v>47</v>
      </c>
    </row>
    <row r="524" ht="75.0" customHeight="1">
      <c r="A524" s="9" t="s">
        <v>2663</v>
      </c>
      <c r="B524" s="12" t="s">
        <v>2664</v>
      </c>
      <c r="C524" s="16" t="s">
        <v>34</v>
      </c>
      <c r="D524" s="10" t="s">
        <v>35</v>
      </c>
      <c r="E524" s="9"/>
      <c r="F524" s="11" t="s">
        <v>2665</v>
      </c>
      <c r="G524" s="12"/>
      <c r="H524" s="24"/>
      <c r="I524" s="9" t="s">
        <v>2666</v>
      </c>
      <c r="J524" s="9" t="s">
        <v>591</v>
      </c>
      <c r="K524" s="11" t="s">
        <v>2672</v>
      </c>
      <c r="L524" s="12" t="s">
        <v>2673</v>
      </c>
      <c r="M524" s="9" t="s">
        <v>41</v>
      </c>
      <c r="N524" s="12" t="s">
        <v>2669</v>
      </c>
      <c r="O524" s="11" t="s">
        <v>2674</v>
      </c>
      <c r="P524" s="23"/>
      <c r="Q524" s="16"/>
      <c r="R524" s="23"/>
      <c r="S524" s="23"/>
      <c r="T524" s="23"/>
      <c r="U524" s="23"/>
      <c r="V524" s="23"/>
      <c r="W524" s="23"/>
      <c r="X524" s="16"/>
      <c r="Y524" s="9" t="s">
        <v>2604</v>
      </c>
      <c r="Z524" s="13" t="str">
        <f t="shared" si="1"/>
        <v>{
    "id": "M4-G-3a-I-2-BR",
    "stimulus": "&lt;p&gt;Em cada caso, arraste o nome do ângulo.&lt;/p&gt;",
    "template": "&lt;table style=\"width: 100%;\"&gt;&lt;tbody&gt;&lt;tr&gt;&lt;td style=\"width: 33.3333%; text-align: center; border: none;\"&gt;&lt;div style=\"display:flex; justify-content:center;\"&gt;&lt;img src=\"https://blueberry-assets.oneclick.es/{{Q1}}\" width=\"300\"&gt;&lt;/img&gt;&lt;/div&gt;&lt;/td&gt;&lt;td style=\"width: 33.3333%; text-align: center; border: none;\"&gt;&lt;div style=\"display:flex; justify-content:center;\"&gt;&lt;img src=\"https://blueberry-assets.oneclick.es/{{Q2}}\" width=\"300\"&gt;&lt;/img&gt;&lt;/div&gt;&lt;/td&gt;&lt;td style=\"width: 33.3333%; text-align: center; border: none;\"&gt;&lt;div style=\"display:flex; justify-content:center;\"&gt;&lt;img src=\"https://blueberry-assets.oneclick.es/{{Q3}}\" width=\"300\"&gt;&lt;/img&gt;&lt;/div&gt;&lt;/td&gt;&lt;/tr&gt;&lt;tr&gt;&lt;td style=\"width: 33.3333%; text-align: center; border: none;\"&gt;{{response}}&lt;/td&gt;&lt;td style=\"width: 33.3333%; text-align: center; border: none;\"&gt;{{response}}&lt;/td&gt;&lt;td style=\"width: 33.3333%; text-align: center; border: none;\"&gt;{{response}}&lt;/td&gt;&lt;/tr&gt;&lt;/tbody&gt;&lt;/table&gt;",
    "hint": "&lt;p&gt;Do menor ao maior, os ângulos são classificados como agudos, retos, obtusos e rasos.&lt;/p&gt;",
    "feedback": "&lt;p&gt;Os ângulos são classificados de acordo com sua amplitude:&lt;br/&gt;&lt;ul&gt;&lt;li&gt;&lt;b&gt;Agudo:&lt;/b&gt; maior que 0° e menor que 90°.&lt;/li&gt;&lt;li&gt;&lt;b&gt;Reto:&lt;/b&gt; mede 90°.&lt;/li&gt;&lt;li&gt;&lt;b&gt;Obtuso:&lt;/b&gt; maior que 90° e menor que 180°.&lt;/li&gt;&lt;li&gt;&lt;b&gt;Raso:&lt;/b&gt; mede 180°.&lt;/li&gt;&lt;/ul&gt;&lt;/p&gt;",
    "seed": {
        "parameters": [
            {
                "name": "Q1",
                "label": null,
                "list": [
                    "M4_G_3a_4.svg",
                    "M4_G_3a_5.svg",
                    "M4_G_3a_6.svg"
                ]
            },
            {
                "name": "Q2",
                "label": null,
                "list": [
                    "M4_G_3a_7.svg",
                    "M4_G_3a_8.svg",
                    "M4_G_3a_9.svg"
                ]
            },
            {
                "name": "Q3",
                "label": null,
                "list": [
                    "M4_G_3a_10.svg",
                    "M4_G_3a_11.svg",
                    "M4_G_3a_12.svg"
                ]
            }
        ],
        "calculated": [
            {
                "name": "A1",
                "label": "Reto"
            },
            {
                "name": "A2",
                "label": "Obtuso"
            },
            {
                "name": "A3",
                "label": "Raso"
            }
        ],
        "uniques": true
    },
    "algorithm": {
        "name": "calculateOperation",
        "template": "Cloze with drag &amp; drop",
        "params": {
            "keyboard": "INTERMEDIATE"
        }
    }
}</v>
      </c>
      <c r="AA524" s="12" t="s">
        <v>2675</v>
      </c>
      <c r="AB524" s="14" t="str">
        <f t="shared" si="2"/>
        <v>M4-G-3a-I-2</v>
      </c>
      <c r="AC524" s="14" t="str">
        <f t="shared" si="3"/>
        <v>M4-G-3a-I-2-BR</v>
      </c>
      <c r="AD524" s="7" t="s">
        <v>261</v>
      </c>
      <c r="AE524" s="16"/>
      <c r="AF524" s="16" t="s">
        <v>46</v>
      </c>
      <c r="AG524" s="7" t="s">
        <v>47</v>
      </c>
    </row>
    <row r="525" ht="75.0" customHeight="1">
      <c r="A525" s="9" t="s">
        <v>2663</v>
      </c>
      <c r="B525" s="12" t="s">
        <v>2664</v>
      </c>
      <c r="C525" s="16" t="s">
        <v>48</v>
      </c>
      <c r="D525" s="10" t="s">
        <v>35</v>
      </c>
      <c r="E525" s="9"/>
      <c r="F525" s="11" t="s">
        <v>2676</v>
      </c>
      <c r="G525" s="12" t="s">
        <v>2677</v>
      </c>
      <c r="H525" s="21"/>
      <c r="I525" s="9" t="s">
        <v>1289</v>
      </c>
      <c r="J525" s="9" t="s">
        <v>51</v>
      </c>
      <c r="K525" s="11" t="s">
        <v>2678</v>
      </c>
      <c r="L525" s="8" t="s">
        <v>2679</v>
      </c>
      <c r="M525" s="9" t="s">
        <v>41</v>
      </c>
      <c r="N525" s="24" t="s">
        <v>2680</v>
      </c>
      <c r="O525" s="24" t="s">
        <v>2681</v>
      </c>
      <c r="P525" s="23"/>
      <c r="Q525" s="16"/>
      <c r="R525" s="23"/>
      <c r="S525" s="23"/>
      <c r="T525" s="23"/>
      <c r="U525" s="23"/>
      <c r="V525" s="23"/>
      <c r="W525" s="23"/>
      <c r="X525" s="16"/>
      <c r="Y525" s="9" t="s">
        <v>2604</v>
      </c>
      <c r="Z525" s="13" t="str">
        <f t="shared" si="1"/>
        <v>{
    "id": "M4-G-3a-E-1-BR",
    "stimulus": "&lt;p&gt;Complete a frase a seguir com o nome do ângulo.&lt;/p&gt;&lt;div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agudo porque sua medida é maior que 0° e menor 90°.&lt;/p&gt;",
    "seed": {
        "parameters": [
            {
                "name": "Q1",
                "label": null,
                "list": [
                    "M4_G_3a_1.svg",
                    "M4_G_3a_2.svg",
                    "M4_G_3a_3.svg"
                ]
            }
        ],
        "calculated": [
            {
                "name": "A1",
                "label": "agudo"
            }
        ],
        "uniques": true
    },
    "algorithm": {
        "name": "calculateOperation",
        "template": "Cloze with text"
    }
}</v>
      </c>
      <c r="AA525" s="12" t="s">
        <v>2682</v>
      </c>
      <c r="AB525" s="14" t="str">
        <f t="shared" si="2"/>
        <v>M4-G-3a-E-1</v>
      </c>
      <c r="AC525" s="14" t="str">
        <f t="shared" si="3"/>
        <v>M4-G-3a-E-1-BR</v>
      </c>
      <c r="AD525" s="7" t="s">
        <v>261</v>
      </c>
      <c r="AE525" s="16"/>
      <c r="AF525" s="16" t="s">
        <v>46</v>
      </c>
      <c r="AG525" s="7" t="s">
        <v>47</v>
      </c>
    </row>
    <row r="526" ht="75.0" customHeight="1">
      <c r="A526" s="9" t="s">
        <v>2663</v>
      </c>
      <c r="B526" s="12" t="s">
        <v>2664</v>
      </c>
      <c r="C526" s="16" t="s">
        <v>48</v>
      </c>
      <c r="D526" s="10" t="s">
        <v>35</v>
      </c>
      <c r="E526" s="9"/>
      <c r="F526" s="11" t="s">
        <v>2676</v>
      </c>
      <c r="G526" s="12" t="s">
        <v>2677</v>
      </c>
      <c r="H526" s="21"/>
      <c r="I526" s="9" t="s">
        <v>1289</v>
      </c>
      <c r="J526" s="9" t="s">
        <v>51</v>
      </c>
      <c r="K526" s="11" t="s">
        <v>2683</v>
      </c>
      <c r="L526" s="8" t="s">
        <v>2684</v>
      </c>
      <c r="M526" s="9" t="s">
        <v>41</v>
      </c>
      <c r="N526" s="24" t="s">
        <v>2680</v>
      </c>
      <c r="O526" s="24" t="s">
        <v>2685</v>
      </c>
      <c r="P526" s="23"/>
      <c r="Q526" s="16"/>
      <c r="R526" s="23"/>
      <c r="S526" s="23"/>
      <c r="T526" s="23"/>
      <c r="U526" s="23"/>
      <c r="V526" s="23"/>
      <c r="W526" s="23"/>
      <c r="X526" s="16"/>
      <c r="Y526" s="9" t="s">
        <v>2604</v>
      </c>
      <c r="Z526" s="13" t="str">
        <f t="shared" si="1"/>
        <v>{
    "id": "M4-G-3a-E-2-BR",
    "stimulus": "&lt;p&gt;Complete a frase a seguir com o nome do ângulo.&lt;/p&gt;&lt;div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reto porque mede 90°.&lt;/p&gt;",
    "seed": {
        "parameters": [
            {
                "name": "Q1",
                "label": null,
                "list": [
                    "M4_G_3a_4.svg",
                    "M4_G_3a_5.svg",
                    "M4_G_3a_6.svg"
                ]
            }
        ],
        "calculated": [
            {
                "name": "A1",
                "label": "reto"
            }
        ],
        "uniques": true
    },
    "algorithm": {
        "name": "calculateOperation",
        "template": "Cloze with text"
    }
}</v>
      </c>
      <c r="AA526" s="12" t="s">
        <v>2686</v>
      </c>
      <c r="AB526" s="14" t="str">
        <f t="shared" si="2"/>
        <v>M4-G-3a-E-2</v>
      </c>
      <c r="AC526" s="14" t="str">
        <f t="shared" si="3"/>
        <v>M4-G-3a-E-2-BR</v>
      </c>
      <c r="AD526" s="7" t="s">
        <v>261</v>
      </c>
      <c r="AE526" s="16"/>
      <c r="AF526" s="16" t="s">
        <v>46</v>
      </c>
      <c r="AG526" s="7" t="s">
        <v>47</v>
      </c>
    </row>
    <row r="527" ht="75.0" customHeight="1">
      <c r="A527" s="9" t="s">
        <v>2663</v>
      </c>
      <c r="B527" s="12" t="s">
        <v>2664</v>
      </c>
      <c r="C527" s="16" t="s">
        <v>48</v>
      </c>
      <c r="D527" s="10" t="s">
        <v>35</v>
      </c>
      <c r="E527" s="9"/>
      <c r="F527" s="11" t="s">
        <v>2676</v>
      </c>
      <c r="G527" s="12" t="s">
        <v>2677</v>
      </c>
      <c r="H527" s="21"/>
      <c r="I527" s="9" t="s">
        <v>1289</v>
      </c>
      <c r="J527" s="9" t="s">
        <v>51</v>
      </c>
      <c r="K527" s="11" t="s">
        <v>2687</v>
      </c>
      <c r="L527" s="8" t="s">
        <v>2688</v>
      </c>
      <c r="M527" s="9" t="s">
        <v>41</v>
      </c>
      <c r="N527" s="24" t="s">
        <v>2680</v>
      </c>
      <c r="O527" s="11" t="s">
        <v>2689</v>
      </c>
      <c r="P527" s="23"/>
      <c r="Q527" s="16"/>
      <c r="R527" s="23"/>
      <c r="S527" s="23"/>
      <c r="T527" s="23"/>
      <c r="U527" s="23"/>
      <c r="V527" s="23"/>
      <c r="W527" s="23"/>
      <c r="X527" s="16"/>
      <c r="Y527" s="9" t="s">
        <v>2604</v>
      </c>
      <c r="Z527" s="13" t="str">
        <f t="shared" si="1"/>
        <v>{
    "id": "M4-G-3a-E-3-BR",
    "stimulus": "&lt;p&gt;Complete a frase a seguir com o nome do ângulo.&lt;/p&gt;&lt;div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obtuso porque sua medida é maior que 90° e menor que 180°.&lt;/p&gt;",
    "seed": {
        "parameters": [
            {
                "name": "Q1",
                "label": null,
                "list": [
                    "M4_G_3a_7.svg",
                    "M4_G_3a_8.svg",
                    "M4_G_3a_9.svg"
                ]
            }
        ],
        "calculated": [
            {
                "name": "A1",
                "label": "obtuso"
            }
        ],
        "uniques": true
    },
    "algorithm": {
        "name": "calculateOperation",
        "template": "Cloze with text"
    }
}</v>
      </c>
      <c r="AA527" s="12" t="s">
        <v>2690</v>
      </c>
      <c r="AB527" s="14" t="str">
        <f t="shared" si="2"/>
        <v>M4-G-3a-E-3</v>
      </c>
      <c r="AC527" s="14" t="str">
        <f t="shared" si="3"/>
        <v>M4-G-3a-E-3-BR</v>
      </c>
      <c r="AD527" s="7" t="s">
        <v>261</v>
      </c>
      <c r="AE527" s="16"/>
      <c r="AF527" s="16" t="s">
        <v>46</v>
      </c>
      <c r="AG527" s="7" t="s">
        <v>47</v>
      </c>
    </row>
    <row r="528" ht="75.0" customHeight="1">
      <c r="A528" s="9" t="s">
        <v>2663</v>
      </c>
      <c r="B528" s="12" t="s">
        <v>2664</v>
      </c>
      <c r="C528" s="16" t="s">
        <v>48</v>
      </c>
      <c r="D528" s="10" t="s">
        <v>35</v>
      </c>
      <c r="E528" s="9"/>
      <c r="F528" s="11" t="s">
        <v>2676</v>
      </c>
      <c r="G528" s="12" t="s">
        <v>2677</v>
      </c>
      <c r="H528" s="21"/>
      <c r="I528" s="9" t="s">
        <v>1289</v>
      </c>
      <c r="J528" s="9" t="s">
        <v>51</v>
      </c>
      <c r="K528" s="11" t="s">
        <v>2691</v>
      </c>
      <c r="L528" s="8" t="s">
        <v>2692</v>
      </c>
      <c r="M528" s="9" t="s">
        <v>41</v>
      </c>
      <c r="N528" s="24" t="s">
        <v>2680</v>
      </c>
      <c r="O528" s="24" t="s">
        <v>2693</v>
      </c>
      <c r="P528" s="23"/>
      <c r="Q528" s="16"/>
      <c r="R528" s="23"/>
      <c r="S528" s="23"/>
      <c r="T528" s="23"/>
      <c r="U528" s="23"/>
      <c r="V528" s="23"/>
      <c r="W528" s="23"/>
      <c r="X528" s="16"/>
      <c r="Y528" s="9" t="s">
        <v>2604</v>
      </c>
      <c r="Z528" s="13" t="str">
        <f t="shared" si="1"/>
        <v>{
    "id": "M4-G-3a-E-4-BR",
    "stimulus": "&lt;p&gt;Complete a frase a seguir com o nome do ângulo.&lt;/p&gt;&lt;div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raso porque mede 180°.&lt;/p&gt;",
    "seed": {
        "parameters": [
            {
                "name": "Q1",
                "label": null,
                "list": [
                    "M4_G_3a_10a.svg",
                    "M4_G_3a_11a.svg",
                    "M4_G_3a_12a.svg"
                ]
            }
        ],
        "calculated": [
            {
                "name": "A1",
                "label": "raso"
            }
        ],
        "uniques": true
    },
    "algorithm": {
        "name": "calculateOperation",
        "template": "Cloze with text"
    }
}</v>
      </c>
      <c r="AA528" s="12" t="s">
        <v>2694</v>
      </c>
      <c r="AB528" s="14" t="str">
        <f t="shared" si="2"/>
        <v>M4-G-3a-E-4</v>
      </c>
      <c r="AC528" s="14" t="str">
        <f t="shared" si="3"/>
        <v>M4-G-3a-E-4-BR</v>
      </c>
      <c r="AD528" s="7" t="s">
        <v>261</v>
      </c>
      <c r="AE528" s="16"/>
      <c r="AF528" s="16" t="s">
        <v>46</v>
      </c>
      <c r="AG528" s="7" t="s">
        <v>47</v>
      </c>
    </row>
    <row r="529" ht="75.0" customHeight="1">
      <c r="A529" s="9" t="s">
        <v>2695</v>
      </c>
      <c r="B529" s="12" t="s">
        <v>2696</v>
      </c>
      <c r="C529" s="16" t="s">
        <v>34</v>
      </c>
      <c r="D529" s="10" t="s">
        <v>35</v>
      </c>
      <c r="E529" s="9"/>
      <c r="F529" s="11" t="s">
        <v>2697</v>
      </c>
      <c r="G529" s="24"/>
      <c r="H529" s="24"/>
      <c r="I529" s="16" t="s">
        <v>1289</v>
      </c>
      <c r="J529" s="16" t="s">
        <v>853</v>
      </c>
      <c r="K529" s="24" t="s">
        <v>2698</v>
      </c>
      <c r="L529" s="24" t="s">
        <v>112</v>
      </c>
      <c r="M529" s="16" t="s">
        <v>41</v>
      </c>
      <c r="N529" s="24" t="s">
        <v>2699</v>
      </c>
      <c r="O529" s="11" t="s">
        <v>2700</v>
      </c>
      <c r="P529" s="23"/>
      <c r="Q529" s="16"/>
      <c r="R529" s="23"/>
      <c r="S529" s="23"/>
      <c r="T529" s="23"/>
      <c r="U529" s="23"/>
      <c r="V529" s="23"/>
      <c r="W529" s="23"/>
      <c r="X529" s="16"/>
      <c r="Y529" s="9" t="s">
        <v>2604</v>
      </c>
      <c r="Z529" s="13" t="str">
        <f t="shared" si="1"/>
        <v>{"id":"M4-G-5a-I-1-BR","stimulus":"&lt;p&gt;Selecione os pontos que estão representados neste plano cartesiano.&lt;/p&gt;&lt;div style=\"display:flex; justify-content:center;\"&gt;&lt;div class=\"lemo-fixed-to-responsive\" style=\"max-width: 300px;max-height: 300px;position: relative;width: 100%;display: inline-block;\"&gt;&lt;img src=\"https://blueberry-assets.oneclick.es/M4_G_5a_1.svg\" alt=\"\" tabindex=\"0\"&gt;&lt;/img&gt;&lt;div class=\"lemo-graphie-container\" style=\"position: absolute;top: 0;left: 0;width: 100%;height: 100%;\"&gt;&lt;div class=\"lemo-graphie\" style=\"position: relative; width: 100%; height: 100%;\"&gt;&lt;span class=\"lemo-graphie-label\" style=\"position: absolute; left: 40.8992%; top: 19.6606%;\"&gt;&lt;b&gt;{{Q1}}&lt;/b&gt;&lt;/span&gt;&lt;span class=\"lemo-graphie-label\" style=\"position: absolute; left: 28.4199%; top: 31.8760%;\"&gt;&lt;b&gt;{{Q2}}&lt;/b&gt;&lt;/span&gt;&lt;span class=\"lemo-graphie-label\" style=\"position: absolute; left: 17.2185%; top: 7.8022%;\"&gt;&lt;b&gt;{{Q3}}&lt;/b&gt;&lt;/span&gt;&lt;span class=\"lemo-graphie-label\" style=\"position: absolute; left: 52.6490%; top: 44.5571%;\"&gt;&lt;b&gt;{{Q4}}&lt;/b&gt;&lt;/span&gt;&lt;span class=\"lemo-graphie-label\" style=\"position: absolute; left: 77.2972%; top: 69%;\"&gt;&lt;b&gt;{{Q5}}&lt;/b&gt;&lt;/span&gt;&lt;span class=\"lemo-graphie-label\" style=\"position: absolute; left: 77.1523%; top: 44.8831%;\"&gt;&lt;b&gt;{{Q6}}&lt;/b&gt;&lt;/span&gt;&lt;span class=\"lemo-graphie-label\" style=\"position: absolute; left: 27.9491%; top: 44.5%;\"&gt;&lt;b&gt;{{Q7}}&lt;/b&gt;&lt;/span&gt;&lt;span class=\"lemo-graphie-label\" style=\"position: absolute; left: 52.6231%; top: 57%;\"&gt;&lt;b&gt;{{Q8}}&lt;/b&gt;&lt;/span&gt;&lt;/div&gt;&lt;/div&gt;&lt;/div&gt;&lt;/div&gt;","hint":"&lt;p&gt;A posição de um ponto é determinada por duas coordenadas. A primeira coordenada é referente ao eixo horizontal e a segunda, ao eixo vertical.&lt;/p&gt;","feedback":"&lt;p&gt;A posição de um ponto é determinada por duas coordenadas. A primeira coordenada é referente ao eixo horizontal e a segunda, ao eixo vertical.&lt;/p&gt;","seed":{"parameters":[{"name":"Q1","label":null,"list":["A","B","C","D","E","F","G","H"]},{"name":"Q2","label":null,"list":["A","B","C","D","E","F","G","H"]},{"name":"Q3","label":null,"list":["A","B","C","D","E","F","G","H"]},{"name":"Q4","label":null,"list":["A","B","C","D","E","F","G","H"]},{"name":"Q5","label":null,"list":["A","B","C","D","E","F","G","H"]},{"name":"Q6","label":null,"list":["A","B","C","D","E","F","G","H"]},{"name":"Q7","label":null,"list":["A","B","C","D","E","F","G","H"]},{"name":"Q8","label":null,"list":["A","B","C","D","E","F","G","H"]}],"calculated":[{"name":"A1","label":"{{Q1}} = (2, 5)"},{"name":"A2","label":"{{Q2}} = (1, 4)"},{"name":"A3","label":"{{Q3}} = (0, 6)"},{"name":"A4","label":"{{Q4}} = (3, 3)"},{"name":"A5","label":"{{Q5}} = (2, 5)","incorrect":true},{"name":"A6","label":"{{Q6}} = (0, 6)","incorrect":true},{"name":"A7","label":"{{Q7}} = (1, 4)","incorrect":true},{"name":"A8","label":"{{Q8}} = (3, 3)","incorrect":true}],"uniques":true},"algorithm":{"name":"trueFalse","template":"Multiple choice – multiple response","params":{"countCorrect":2,"countIncorrect":1,"showCheckIcon":false,
            "columns": 3
        }
    }
}</v>
      </c>
      <c r="AA529" s="11" t="s">
        <v>2701</v>
      </c>
      <c r="AB529" s="14" t="str">
        <f t="shared" si="2"/>
        <v>M4-G-5a-I-1</v>
      </c>
      <c r="AC529" s="14" t="str">
        <f t="shared" si="3"/>
        <v>M4-G-5a-I-1-BR</v>
      </c>
      <c r="AD529" s="7" t="s">
        <v>261</v>
      </c>
      <c r="AE529" s="16"/>
      <c r="AF529" s="16" t="s">
        <v>46</v>
      </c>
      <c r="AG529" s="7" t="s">
        <v>47</v>
      </c>
    </row>
    <row r="530" ht="75.0" customHeight="1">
      <c r="A530" s="9" t="s">
        <v>2695</v>
      </c>
      <c r="B530" s="12" t="s">
        <v>2696</v>
      </c>
      <c r="C530" s="16" t="s">
        <v>48</v>
      </c>
      <c r="D530" s="10" t="s">
        <v>35</v>
      </c>
      <c r="E530" s="9"/>
      <c r="F530" s="11" t="s">
        <v>2702</v>
      </c>
      <c r="G530" s="24"/>
      <c r="H530" s="24" t="s">
        <v>2703</v>
      </c>
      <c r="I530" s="16" t="s">
        <v>1289</v>
      </c>
      <c r="J530" s="16" t="s">
        <v>391</v>
      </c>
      <c r="K530" s="24" t="s">
        <v>2704</v>
      </c>
      <c r="L530" s="24" t="s">
        <v>112</v>
      </c>
      <c r="M530" s="16" t="s">
        <v>41</v>
      </c>
      <c r="N530" s="24" t="s">
        <v>2699</v>
      </c>
      <c r="O530" s="24" t="s">
        <v>2700</v>
      </c>
      <c r="P530" s="23"/>
      <c r="Q530" s="16"/>
      <c r="R530" s="23"/>
      <c r="S530" s="23"/>
      <c r="T530" s="23"/>
      <c r="U530" s="23"/>
      <c r="V530" s="23"/>
      <c r="W530" s="23"/>
      <c r="X530" s="16"/>
      <c r="Y530" s="9" t="s">
        <v>2604</v>
      </c>
      <c r="Z530" s="13" t="str">
        <f t="shared" si="1"/>
        <v>{"id":"M4-G-5a-E-1-BR","stimulus":"&lt;p&gt;Em qual destes planos o ponto {{Q1}} está representado?&lt;/p&gt;","hint":"&lt;p&gt;A posição de um ponto é determinada por duas coordenadas. A primeira coordenada é referente ao eixo horizontal e a segunda, ao eixo vertical.&lt;/p&gt;","feedback":"&lt;p&gt;A posição de um ponto é determinada por duas coordenadas. A primeira coordenada é referente ao eixo horizontal e a segunda, ao eixo vertical.&lt;/p&gt;","seed":{"parameters":[{"name":"Q1","label":null,"list":["A = (3, 2)","B = (4, 1)","C = (5, 0)","D = (1, 4)","E = (2, 3)","F = (0, 3)","G = (1, 0)"]}],"calculated":[{"name":"A1","label":"&lt;div style=\"display:flex; justify-content:center;\"&gt;&lt;img src=\"https://blueberry-assets.oneclick.es/M4_G_5a_2.svg\" width=\"300\"&gt;&lt;/img&gt;&lt;/div&gt;"},{"name":"A2","label":"&lt;div style=\"display:flex; justify-content:center;\"&gt;&lt;img src=\"https://blueberry-assets.oneclick.es/M4_G_5a_3.svg\" width=\"300\"&gt;&lt;/img&gt;&lt;/div&gt;","incorrect":true},{"name":"A3","label":"&lt;div style=\"display:flex; justify-content:center;\"&gt;&lt;img src=\"https://blueberry-assets.oneclick.es/M4_G_5a_4.svg\" width=\"300\"&gt;&lt;/img&gt;&lt;/div&gt;","incorrect":true}],"uniques":true},"algorithm":{"name":"trueFalse","template":"Multiple choice – standard","params":{"countCorrect":1,"countIncorrect":2,"showCheckIcon":false,"columns":3}}}</v>
      </c>
      <c r="AA530" s="12" t="s">
        <v>2705</v>
      </c>
      <c r="AB530" s="14" t="str">
        <f t="shared" si="2"/>
        <v>M4-G-5a-E-1</v>
      </c>
      <c r="AC530" s="14" t="str">
        <f t="shared" si="3"/>
        <v>M4-G-5a-E-1-BR</v>
      </c>
      <c r="AD530" s="7" t="s">
        <v>261</v>
      </c>
      <c r="AE530" s="16"/>
      <c r="AF530" s="16" t="s">
        <v>46</v>
      </c>
      <c r="AG530" s="7" t="s">
        <v>47</v>
      </c>
    </row>
    <row r="531" ht="75.0" customHeight="1">
      <c r="A531" s="9" t="s">
        <v>2695</v>
      </c>
      <c r="B531" s="12" t="s">
        <v>2696</v>
      </c>
      <c r="C531" s="16" t="s">
        <v>67</v>
      </c>
      <c r="D531" s="10" t="s">
        <v>35</v>
      </c>
      <c r="E531" s="9"/>
      <c r="F531" s="48" t="s">
        <v>2706</v>
      </c>
      <c r="G531" s="11" t="s">
        <v>2707</v>
      </c>
      <c r="H531" s="23"/>
      <c r="I531" s="16" t="s">
        <v>1289</v>
      </c>
      <c r="J531" s="16" t="s">
        <v>92</v>
      </c>
      <c r="K531" s="11" t="s">
        <v>2708</v>
      </c>
      <c r="L531" s="21" t="s">
        <v>2709</v>
      </c>
      <c r="M531" s="16" t="s">
        <v>41</v>
      </c>
      <c r="N531" s="24" t="s">
        <v>2699</v>
      </c>
      <c r="O531" s="24" t="s">
        <v>2700</v>
      </c>
      <c r="P531" s="23"/>
      <c r="Q531" s="16"/>
      <c r="R531" s="23"/>
      <c r="S531" s="23"/>
      <c r="T531" s="23"/>
      <c r="U531" s="23"/>
      <c r="V531" s="23"/>
      <c r="W531" s="23"/>
      <c r="X531" s="16"/>
      <c r="Y531" s="9" t="s">
        <v>2604</v>
      </c>
      <c r="Z531" s="13" t="str">
        <f t="shared" si="1"/>
        <v>{"id":"M4-G-5a-A-1-BR","stimulus":"&lt;p&gt;As câmeras de vigilância de um museu projetam a localização das pinturas mais importantes em um plano cartesiano como mostra a figura a seguir. Complete as seguintes frases.&lt;/p&gt;&lt;div style=\"display:flex; justify-content:center;\"&gt;&lt;div class=\"lemo-fixed-to-responsive\" style=\"max-width: 300px;max-height: 294px;position: relative;width: 100%;display: inline-block;\"&gt;&lt;img src=\"https://blueberry-assets.oneclick.es/M4_G_5a_5.svg\" alt=\"\" tabindex=\"0\"&gt;&lt;/img&gt;&lt;div class=\"lemo-graphie-container\" style=\"position: absolute;top: 0;left: 0;width: 100%;height: 100%;\"&gt;&lt;div class=\"lemo-graphie\" style=\"position: relative; width: 100%; height: 100%;\"&gt;&lt;span class=\"lemo-graphie-label\" style=\"position: absolute; left: 64.3367%; top: 26.3302%;\"&gt;&lt;strong&gt;{{Q5}}&lt;/strong&gt;&lt;/span&gt;&lt;span class=\"lemo-graphie-label\" style=\"position: absolute; left: 30%; top: 27%;\"&gt;&lt;strong&gt;{{Q3}}&lt;/strong&gt;&lt;/span&gt;&lt;span class=\"lemo-graphie-label\" style=\"position: absolute; left: 48.0184%; top: 43.0743%;\"&gt;&lt;strong&gt;{{Q4}}&lt;/strong&gt;&lt;/span&gt;&lt;span class=\"lemo-graphie-label\" style=\"position: absolute; left: 48.6755%; top: 59.5598%;\"&gt;&lt;strong&gt;{{Q1}}&lt;/strong&gt;&lt;/span&gt;&lt;span class=\"lemo-graphie-label\" style=\"position: absolute; left: 80.1325%; top: 59%;\"&gt;&lt;strong&gt;{{Q2}}&lt;/strong&gt;&lt;/span&gt;&lt;/div&gt;&lt;/div&gt;&lt;/div&gt;&lt;/div&gt;","template":"&lt;p&gt;O quadro {{Q1}} está localizado em ({{response}}, {{response}}).&lt;/p&gt;&lt;p&gt;O quadro {{Q2}} está localizado no ponto ({{response}}, {{response}}).&lt;/p&gt;&lt;p&gt;O quadro {{Q3}} encontra-se no ponto ({{response}}, {{response}}).&lt;/p&gt;","hint":"&lt;p&gt;A posição de um ponto é determinada por duas coordenadas. A primeira coordenada é referente ao eixo horizontal e a segunda, ao eixo vertical.&lt;/p&gt;","feedback":"&lt;p&gt;A posição de um ponto é determinada por duas coordenadas. A primeira coordenada é referente ao eixo horizontal e a segunda, ao eixo vertical.&lt;/p&gt;","seed":{"parameters":[{"name":"Q1","label":null,"list":["A","B","C","D","E"]},{"name":"Q2","label":null,"list":["A","B","C","D","E"]},{"name":"Q3","label":null,"list":["A","B","C","D","E"]},{"name":"Q4","label":null,"list":["A","B","C","D","E"]},{"name":"Q5","label":null,"list":["A","B","C","D","E"]}],"calculated":[{"name":"A1","label":"{{function}}","function":"2"},{"name":"A2","label":"{{function}}","function":"1"},{"name":"A3","label":"{{function}}","function":"4"},{"name":"A4","label":"{{function}}","function":"1"},{"name":"A5","label":"{{function}}","function":"1"},{"name":"A6","label":"{{function}}","function":"3"}],"uniques":true},"algorithm":{"name":"calculateOperation","params":{"method":"equivLiteral","keyboard":"NUMERICAL"}}}</v>
      </c>
      <c r="AA531" s="11" t="s">
        <v>2710</v>
      </c>
      <c r="AB531" s="14" t="str">
        <f t="shared" si="2"/>
        <v>M4-G-5a-A-1</v>
      </c>
      <c r="AC531" s="14" t="str">
        <f t="shared" si="3"/>
        <v>M4-G-5a-A-1-BR</v>
      </c>
      <c r="AD531" s="7" t="s">
        <v>261</v>
      </c>
      <c r="AE531" s="16"/>
      <c r="AF531" s="16" t="s">
        <v>46</v>
      </c>
      <c r="AG531" s="7" t="s">
        <v>47</v>
      </c>
    </row>
    <row r="532" ht="75.0" customHeight="1">
      <c r="A532" s="9" t="s">
        <v>2695</v>
      </c>
      <c r="B532" s="12" t="s">
        <v>2696</v>
      </c>
      <c r="C532" s="16" t="s">
        <v>67</v>
      </c>
      <c r="D532" s="10" t="s">
        <v>35</v>
      </c>
      <c r="E532" s="9"/>
      <c r="F532" s="48" t="s">
        <v>2711</v>
      </c>
      <c r="G532" s="12" t="s">
        <v>2712</v>
      </c>
      <c r="H532" s="21"/>
      <c r="I532" s="9" t="s">
        <v>1289</v>
      </c>
      <c r="J532" s="9" t="s">
        <v>92</v>
      </c>
      <c r="K532" s="11" t="s">
        <v>2708</v>
      </c>
      <c r="L532" s="21" t="s">
        <v>2713</v>
      </c>
      <c r="M532" s="16" t="s">
        <v>41</v>
      </c>
      <c r="N532" s="24" t="s">
        <v>2699</v>
      </c>
      <c r="O532" s="24" t="s">
        <v>2700</v>
      </c>
      <c r="P532" s="23"/>
      <c r="Q532" s="16"/>
      <c r="R532" s="23"/>
      <c r="S532" s="23"/>
      <c r="T532" s="23"/>
      <c r="U532" s="23"/>
      <c r="V532" s="23"/>
      <c r="W532" s="23"/>
      <c r="X532" s="16"/>
      <c r="Y532" s="9" t="s">
        <v>2604</v>
      </c>
      <c r="Z532" s="13" t="str">
        <f t="shared" si="1"/>
        <v>{"id":"M4-G-5a-A-2-BR","stimulus":"&lt;p&gt;Sérgio tirou esta foto de alguns aviões perto de um aeroporto e a projetou em um plano cartesiano. Complete as seguintes frases.&lt;/p&gt;&lt;div style=\"display:flex; justify-content:center;\"&gt;&lt;div class=\"lemo-fixed-to-responsive\" style=\"max-width: 300px;max-height: 294px;position: relative;width: 100%;display: inline-block;\"&gt;&lt;img src=\"https://blueberry-assets.oneclick.es/M4_G_5a_6.svg\" alt=\"\" tabindex=\"0\"&gt;&lt;/img&gt;&lt;div class=\"lemo-graphie-container\" style=\"position: absolute;top: 0;left: 0;width: 100%;height: 100%;\"&gt;&lt;div class=\"lemo-graphie\" style=\"position: relative; width: 100%; height: 100%;\"&gt;&lt;span class=\"lemo-graphie-label\" style=\"position: absolute; left: 25.9779%; top: 21.6269%;\"&gt;&lt;strong&gt;{{Q4}}&lt;/strong&gt;&lt;/span&gt;&lt;span class=\"lemo-graphie-label\" style=\"position: absolute; left: 42%; top: 37%;\"&gt;&lt;strong&gt;{{Q1}}&lt;/strong&gt;&lt;/span&gt;&lt;span class=\"lemo-graphie-label\" style=\"position: absolute; left: 57.9470%; top: 37%;\"&gt;&lt;strong&gt;{{Q5}}&lt;/strong&gt;&lt;/span&gt;&lt;span class=\"lemo-graphie-label\" style=\"position: absolute; left: 89.5%; top: 37%;\"&gt;&lt;strong&gt;{{Q2}}&lt;/strong&gt;&lt;/span&gt;&lt;span class=\"lemo-graphie-label\" style=\"position: absolute; left: 57.6159%; top: 68.6708%;\"&gt;&lt;strong&gt;{{Q3}}&lt;/strong&gt;&lt;/span&gt;&lt;/div&gt;&lt;/div&gt;&lt;/div&gt;&lt;/div&gt;","template":"&lt;p&gt;O avião {{Q1}} está localizado no ponto ({{response}}, {{response}}).&lt;/p&gt;&lt;p&gt;O avião {{Q2}} está localizado no ponto ({{response}}, {{response}}).&lt;/p&gt;&lt;p&gt;O avião {{Q3}} está no ponto ({{response}}, {{response}}).&lt;/p&gt;","hint":"&lt;p&gt;A posição de um ponto é determinada por duas coordenadas. A primeira coordenada é referente ao eixo horizontal e a segunda, ao eixo vertical.&lt;/p&gt;","feedback":"&lt;p&gt;A posição de um ponto é determinada por duas coordenadas. A primeira coordenada é referente ao eixo horizontal e a segunda, ao eixo vertical.&lt;/p&gt;","seed":{"parameters":[{"name":"Q1","label":null,"list":["A","B","C","D","E"]},{"name":"Q2","label":null,"list":["A","B","C","D","E"]},{"name":"Q3","label":null,"list":["A","B","C","D","E"]},{"name":"Q4","label":null,"list":["A","B","C","D","E"]},{"name":"Q5","label":null,"list":["A","B","C","D","E"]}],"calculated":[{"name":"A1","label":"{{function}}","function":"2"},{"name":"A2","label":"{{function}}","function":"2"},{"name":"A3","label":"{{function}}","function":"5"},{"name":"A4","label":"{{function}}","function":"2"},{"name":"A5","label":"{{function}}","function":"3"},{"name":"A6","label":"{{function}}","function":"0"}],"uniques":true},"algorithm":{"name":"calculateOperation","params":{"method":"equivLiteral","keyboard":"NUMERICAL"}}}</v>
      </c>
      <c r="AA532" s="11" t="s">
        <v>2714</v>
      </c>
      <c r="AB532" s="14" t="str">
        <f t="shared" si="2"/>
        <v>M4-G-5a-A-2</v>
      </c>
      <c r="AC532" s="14" t="str">
        <f t="shared" si="3"/>
        <v>M4-G-5a-A-2-BR</v>
      </c>
      <c r="AD532" s="7" t="s">
        <v>261</v>
      </c>
      <c r="AE532" s="16"/>
      <c r="AF532" s="16" t="s">
        <v>46</v>
      </c>
      <c r="AG532" s="7" t="s">
        <v>47</v>
      </c>
    </row>
    <row r="533" ht="75.0" customHeight="1">
      <c r="A533" s="9" t="s">
        <v>2695</v>
      </c>
      <c r="B533" s="12" t="s">
        <v>2696</v>
      </c>
      <c r="C533" s="16" t="s">
        <v>67</v>
      </c>
      <c r="D533" s="10" t="s">
        <v>35</v>
      </c>
      <c r="E533" s="9"/>
      <c r="F533" s="12" t="s">
        <v>2715</v>
      </c>
      <c r="G533" s="12" t="s">
        <v>2716</v>
      </c>
      <c r="H533" s="12"/>
      <c r="I533" s="9" t="s">
        <v>1289</v>
      </c>
      <c r="J533" s="9" t="s">
        <v>92</v>
      </c>
      <c r="K533" s="11" t="s">
        <v>2708</v>
      </c>
      <c r="L533" s="21" t="s">
        <v>2717</v>
      </c>
      <c r="M533" s="16" t="s">
        <v>41</v>
      </c>
      <c r="N533" s="24" t="s">
        <v>2699</v>
      </c>
      <c r="O533" s="24" t="s">
        <v>2700</v>
      </c>
      <c r="P533" s="23"/>
      <c r="Q533" s="16"/>
      <c r="R533" s="23"/>
      <c r="S533" s="23"/>
      <c r="T533" s="23"/>
      <c r="U533" s="23"/>
      <c r="V533" s="23"/>
      <c r="W533" s="23"/>
      <c r="X533" s="24"/>
      <c r="Y533" s="9" t="s">
        <v>2604</v>
      </c>
      <c r="Z533" s="13" t="str">
        <f t="shared" si="1"/>
        <v>{"id":"M4-G-5a-A-3-BR","stimulus":"&lt;p&gt;Localize os seguintes elementos neste mapa do tesouro.&lt;/p&gt;&lt;div style=\"display:flex; justify-content:center;\"&gt;&lt;div class=\"lemo-fixed-to-responsive\" style=\"max-width: 300px;max-height: 294px;position: relative;width: 100%;display: inline-block;\"&gt;&lt;img src=\"https://blueberry-assets.oneclick.es/M4_G_5a_7.svg\" alt=\"\" tabindex=\"0\"&gt;&lt;/img&gt;&lt;div class=\"lemo-graphie-container\" style=\"position: absolute;top: 0;left: 0;width: 100%;height: 100%;\"&gt;&lt;div class=\"lemo-graphie\" style=\"position: relative; width: 100%; height: 100%;\"&gt;&lt;span class=\"lemo-graphie-label\" style=\"position: absolute; left: 31%; top: 21%;\"&gt;&lt;strong&gt;{{Q1}}&lt;/strong&gt;&lt;/span&gt;&lt;span class=\"lemo-graphie-label\" style=\"position: absolute; left: 45%; top: 45%;\"&gt;&lt;strong&gt;{{Q2}}&lt;/strong&gt;&lt;/span&gt;&lt;span class=\"lemo-graphie-label\" style=\"position: absolute; left: 68%; top: 45%;\"&gt;&lt;strong&gt;{{Q3}}&lt;/strong&gt;&lt;/span&gt;&lt;span class=\"lemo-graphie-label\" style=\"position: absolute; left: 20%; top: 58%;\"&gt;&lt;strong&gt;{{Q4}}&lt;/strong&gt;&lt;/span&gt;&lt;span class=\"lemo-graphie-label\" style=\"position: absolute; left: 80%; top: 70%;\"&gt;&lt;strong&gt;{{Q5}}&lt;/strong&gt;&lt;/span&gt;&lt;/div&gt;&lt;/div&gt;&lt;/div&gt;&lt;/div&gt;","template":"&lt;p&gt;O elemento {{Q1}} está na posição ({{response}}, {{response}}).&lt;/p&gt;&lt;p&gt;O elemento {{Q2}} está na posição ({{response}}, {{response}}).&lt;/p&gt;&lt;p&gt;O elemento {{Q3}} está na posição ({{response}}, {{response}}).&lt;/p&gt;","hint":"&lt;p&gt;A posição de um ponto é determinada por duas coordenadas. A primeira coordenada é referente ao eixo horizontal e a segunda, ao eixo vertical.&lt;/p&gt;","feedback":"&lt;p&gt;A posição de um ponto é determinada por duas coordenadas. A primeira coordenada é referente ao eixo horizontal e a segunda, ao eixo vertical.&lt;/p&gt;","seed":{"parameters":[{"name":"Q1","label":null,"list":["A","B","C","D","E"]},{"name":"Q2","label":null,"list":["A","B","C","D","E"]},{"name":"Q3","label":null,"list":["A","B","C","D","E"]},{"name":"Q4","label":null,"list":["A","B","C","D","E"]},{"name":"Q5","label":null,"list":["A","B","C","D","E"]}],"calculated":[{"name":"A1","label":"{{function}}","function":"1"},{"name":"A2","label":"{{function}}","function":"5"},{"name":"A3","label":"{{function}}","function":"2"},{"name":"A4","label":"{{function}}","function":"3"},{"name":"A5","label":"{{function}}","function":"4"},{"name":"A6","label":"{{function}}","function":"3"}],"uniques":true},"algorithm":{"name":"calculateOperation","params":{"method":"equivLiteral","keyboard":"NUMERICAL"}}}</v>
      </c>
      <c r="AA533" s="11" t="s">
        <v>2718</v>
      </c>
      <c r="AB533" s="14" t="str">
        <f t="shared" si="2"/>
        <v>M4-G-5a-A-3</v>
      </c>
      <c r="AC533" s="14" t="str">
        <f t="shared" si="3"/>
        <v>M4-G-5a-A-3-BR</v>
      </c>
      <c r="AD533" s="7" t="s">
        <v>261</v>
      </c>
      <c r="AE533" s="16"/>
      <c r="AF533" s="16" t="s">
        <v>46</v>
      </c>
      <c r="AG533" s="7" t="s">
        <v>47</v>
      </c>
    </row>
    <row r="534" ht="75.0" customHeight="1">
      <c r="A534" s="9" t="s">
        <v>2719</v>
      </c>
      <c r="B534" s="12" t="s">
        <v>2720</v>
      </c>
      <c r="C534" s="49" t="s">
        <v>34</v>
      </c>
      <c r="D534" s="10" t="s">
        <v>35</v>
      </c>
      <c r="E534" s="9"/>
      <c r="F534" s="11" t="s">
        <v>2721</v>
      </c>
      <c r="G534" s="12"/>
      <c r="H534" s="12"/>
      <c r="I534" s="9"/>
      <c r="J534" s="9" t="s">
        <v>2722</v>
      </c>
      <c r="K534" s="12"/>
      <c r="L534" s="12"/>
      <c r="M534" s="16" t="s">
        <v>41</v>
      </c>
      <c r="N534" s="24" t="s">
        <v>2723</v>
      </c>
      <c r="O534" s="24" t="s">
        <v>2724</v>
      </c>
      <c r="P534" s="23"/>
      <c r="Q534" s="16"/>
      <c r="R534" s="23"/>
      <c r="S534" s="23"/>
      <c r="T534" s="23"/>
      <c r="U534" s="23"/>
      <c r="V534" s="23"/>
      <c r="W534" s="23"/>
      <c r="X534" s="24"/>
      <c r="Y534" s="9" t="s">
        <v>2604</v>
      </c>
      <c r="Z534" s="13" t="str">
        <f t="shared" si="1"/>
        <v>{"id":"M4-G-5b-I-1-BR","stimulus":"&lt;p&gt;Muitos anos atrás, Ana Júlia enterrou um brinquedo da infância dela no jardim. Agora ela tem que seguir estas instruções para saber onde ela o escondeu. Ajude-a a encontrá-lo.&lt;/p&gt;","feedback":"Mova a personagem seguindo as instruções.","hint":"Mova-se pela grade seguindo as instruções.","algorithm":{"name":"pathway","params":{"directions":6,"icon":"https://lemonade-assets.oneclick.es/pathway/farmer.png","background":"https://lemonade-assets.oneclick.es/pathway/bck2.png"}}}</v>
      </c>
      <c r="AA534" s="12" t="s">
        <v>2725</v>
      </c>
      <c r="AB534" s="14" t="str">
        <f t="shared" si="2"/>
        <v>M4-G-5b-I-1</v>
      </c>
      <c r="AC534" s="14" t="str">
        <f t="shared" si="3"/>
        <v>M4-G-5b-I-1-BR</v>
      </c>
      <c r="AD534" s="7" t="s">
        <v>261</v>
      </c>
      <c r="AE534" s="16"/>
      <c r="AF534" s="16" t="s">
        <v>46</v>
      </c>
      <c r="AG534" s="7" t="s">
        <v>47</v>
      </c>
    </row>
    <row r="535" ht="75.0" customHeight="1">
      <c r="A535" s="9" t="s">
        <v>2719</v>
      </c>
      <c r="B535" s="12" t="s">
        <v>2720</v>
      </c>
      <c r="C535" s="49" t="s">
        <v>34</v>
      </c>
      <c r="D535" s="10" t="s">
        <v>35</v>
      </c>
      <c r="E535" s="9"/>
      <c r="F535" s="12" t="s">
        <v>2726</v>
      </c>
      <c r="G535" s="12"/>
      <c r="H535" s="12"/>
      <c r="I535" s="9"/>
      <c r="J535" s="9" t="s">
        <v>2722</v>
      </c>
      <c r="K535" s="12"/>
      <c r="L535" s="12"/>
      <c r="M535" s="16" t="s">
        <v>41</v>
      </c>
      <c r="N535" s="24" t="s">
        <v>2723</v>
      </c>
      <c r="O535" s="24" t="s">
        <v>2724</v>
      </c>
      <c r="P535" s="23"/>
      <c r="Q535" s="16"/>
      <c r="R535" s="23"/>
      <c r="S535" s="23"/>
      <c r="T535" s="23"/>
      <c r="U535" s="23"/>
      <c r="V535" s="23"/>
      <c r="W535" s="23"/>
      <c r="X535" s="24"/>
      <c r="Y535" s="9" t="s">
        <v>2604</v>
      </c>
      <c r="Z535" s="13" t="str">
        <f t="shared" si="1"/>
        <v>{"id":"M4-G-5b-I-2-BR","stimulus":"&lt;p&gt;Para encontrar o tesouro, o pirata precisa seguir as seguintes instruções. Ajude-o a encontrá-lo.&lt;/p&gt;","feedback":"Mova o personagem seguindo as instruções.","hint":"Atravesse a grade seguindo as instruções.","algorithm":{"name":"pathway","params":{"directions":6,"icon":"https://lemonade-assets.oneclick.es/pathway/pirate.png","background":"https://lemonade-assets.oneclick.es/pathway/bck1.png"}}}</v>
      </c>
      <c r="AA535" s="12" t="s">
        <v>2727</v>
      </c>
      <c r="AB535" s="14" t="str">
        <f t="shared" si="2"/>
        <v>M4-G-5b-I-2</v>
      </c>
      <c r="AC535" s="14" t="str">
        <f t="shared" si="3"/>
        <v>M4-G-5b-I-2-BR</v>
      </c>
      <c r="AD535" s="7" t="s">
        <v>261</v>
      </c>
      <c r="AE535" s="16"/>
      <c r="AF535" s="16" t="s">
        <v>46</v>
      </c>
      <c r="AG535" s="7" t="s">
        <v>47</v>
      </c>
    </row>
    <row r="536" ht="75.0" customHeight="1">
      <c r="A536" s="9" t="s">
        <v>2719</v>
      </c>
      <c r="B536" s="12" t="s">
        <v>2720</v>
      </c>
      <c r="C536" s="49" t="s">
        <v>34</v>
      </c>
      <c r="D536" s="10" t="s">
        <v>35</v>
      </c>
      <c r="E536" s="9"/>
      <c r="F536" s="11" t="s">
        <v>2728</v>
      </c>
      <c r="G536" s="12"/>
      <c r="H536" s="12"/>
      <c r="I536" s="9"/>
      <c r="J536" s="9" t="s">
        <v>2722</v>
      </c>
      <c r="K536" s="12"/>
      <c r="L536" s="12"/>
      <c r="M536" s="16" t="s">
        <v>41</v>
      </c>
      <c r="N536" s="24" t="s">
        <v>2723</v>
      </c>
      <c r="O536" s="24" t="s">
        <v>2724</v>
      </c>
      <c r="P536" s="23"/>
      <c r="Q536" s="16"/>
      <c r="R536" s="23"/>
      <c r="S536" s="23"/>
      <c r="T536" s="23"/>
      <c r="U536" s="23"/>
      <c r="V536" s="23"/>
      <c r="W536" s="23"/>
      <c r="X536" s="24"/>
      <c r="Y536" s="9" t="s">
        <v>2604</v>
      </c>
      <c r="Z536" s="13" t="str">
        <f t="shared" si="1"/>
        <v>{"id":"M4-G-5b-I-3-BR","stimulus":"&lt;p&gt;Uma empresa de energia elétrica deu a este funcionário as seguintes instruções para que ele corrigisse uma falha técnica nos fios subterrâneos de uma calçada. Ajude-o a encontrar o lugar onde está o problema.&lt;/p&gt;","feedback":"Mova o personagem seguindo as instruções.","hint":"Mova-se pela grade seguindo as instruções.","algorithm":{"name":"pathway","params":{"directions":6,"icon":"https://lemonade-assets.oneclick.es/pathway/worker.png","background":"https://lemonade-assets.oneclick.es/pathway/bck3.png"}}}</v>
      </c>
      <c r="AA536" s="12" t="s">
        <v>2729</v>
      </c>
      <c r="AB536" s="14" t="str">
        <f t="shared" si="2"/>
        <v>M4-G-5b-I-3</v>
      </c>
      <c r="AC536" s="14" t="str">
        <f t="shared" si="3"/>
        <v>M4-G-5b-I-3-BR</v>
      </c>
      <c r="AD536" s="7" t="s">
        <v>261</v>
      </c>
      <c r="AE536" s="16"/>
      <c r="AF536" s="16" t="s">
        <v>46</v>
      </c>
      <c r="AG536" s="7" t="s">
        <v>47</v>
      </c>
    </row>
    <row r="537" ht="75.0" customHeight="1">
      <c r="A537" s="9" t="s">
        <v>2730</v>
      </c>
      <c r="B537" s="12" t="s">
        <v>2731</v>
      </c>
      <c r="C537" s="16" t="s">
        <v>34</v>
      </c>
      <c r="D537" s="10" t="s">
        <v>35</v>
      </c>
      <c r="E537" s="9"/>
      <c r="F537" s="12" t="s">
        <v>2732</v>
      </c>
      <c r="G537" s="12"/>
      <c r="H537" s="12"/>
      <c r="I537" s="9" t="s">
        <v>37</v>
      </c>
      <c r="J537" s="9" t="s">
        <v>391</v>
      </c>
      <c r="K537" s="12" t="s">
        <v>112</v>
      </c>
      <c r="L537" s="12" t="s">
        <v>112</v>
      </c>
      <c r="M537" s="16" t="s">
        <v>41</v>
      </c>
      <c r="N537" s="24" t="s">
        <v>2733</v>
      </c>
      <c r="O537" s="11" t="s">
        <v>2734</v>
      </c>
      <c r="P537" s="23"/>
      <c r="Q537" s="16"/>
      <c r="R537" s="23"/>
      <c r="S537" s="23"/>
      <c r="T537" s="23"/>
      <c r="U537" s="23"/>
      <c r="V537" s="23"/>
      <c r="W537" s="23"/>
      <c r="X537" s="16"/>
      <c r="Y537" s="9" t="s">
        <v>2604</v>
      </c>
      <c r="Z537" s="13" t="str">
        <f t="shared" si="1"/>
        <v>{"id":"M4-G-6a-I-1-BR","stimulus":"&lt;p&gt;Indique qual das seguintes afirmações está correta.&lt;/p&gt;","hint":"&lt;p&gt;Dependendo do número de lados com medidas iguais que um triângulo possui, ele pode ser equilátero, isósceles ou escaleno.&lt;/p&gt;","feedback":"&lt;p&gt;Os triângulos são classificados como:&lt;ul&gt;&lt;li&gt;&lt;b&gt;Equilátero:&lt;/b&gt; todos os seus lados têm medidas iguais.&lt;/li&gt;&lt;li&gt;&lt;b&gt;Isósceles:&lt;/b&gt; dois de seus lados têm medidas iguais. &lt;/li&gt;&lt;li&gt;&lt;b&gt;Escaleno:&lt;/b&gt; todos os lados têm medidas diferentes entre si.&lt;/li&gt;&lt;/ul&gt;&lt;/p&gt;","seed":{"parameters":[],"calculated":[{"name":"A1","label":"Todos os lados de um triângulo equilátero têm medidas iguais."},{"name":"A2","label":"Em um triângulo isósceles, dois de seus lados têm medidas iguais."},{"name":"A3","label":"Em um triângulo escaleno, todos os lados têm medidas diferentes."},{"name":"A4","label":"Todos os lados de um triângulo escaleno têm a mesma medida.","incorrect":true,"feedback":"&lt;p&gt;Em um triângulo escaleno, nenhum lado mede o mesmo que outro.&lt;/p&gt;"},{"name":"A5","label":"Em um triângulo equilátero, todos os lados têm medidas diferentes.","incorrect":true,"feedback":"&lt;p&gt;Em um triângulo equilátero, todos os lados têm a mesma medida.&lt;/p&gt;"},{"name":"A6","label":"Todos os lados de um triângulo isósceles têm o mesmo comprimento.","incorrect":true,"feedback":"&lt;p&gt;Em um triângulo isósceles, apenas dois dos lados são iguais.&lt;/p&gt;"}],"uniques":true},"algorithm":{"name":"trueFalse","template":"Multiple choice – standard","params":{"countCorrect":1,"countIncorrect":2,"showCheckIcon":false}}}</v>
      </c>
      <c r="AA537" s="11" t="s">
        <v>2735</v>
      </c>
      <c r="AB537" s="14" t="str">
        <f t="shared" si="2"/>
        <v>M4-G-6a-I-1</v>
      </c>
      <c r="AC537" s="14" t="str">
        <f t="shared" si="3"/>
        <v>M4-G-6a-I-1-BR</v>
      </c>
      <c r="AD537" s="7" t="s">
        <v>261</v>
      </c>
      <c r="AE537" s="16"/>
      <c r="AF537" s="16" t="s">
        <v>46</v>
      </c>
      <c r="AG537" s="7" t="s">
        <v>47</v>
      </c>
    </row>
    <row r="538" ht="75.0" customHeight="1">
      <c r="A538" s="9" t="s">
        <v>2730</v>
      </c>
      <c r="B538" s="12" t="s">
        <v>2731</v>
      </c>
      <c r="C538" s="16" t="s">
        <v>48</v>
      </c>
      <c r="D538" s="10" t="s">
        <v>35</v>
      </c>
      <c r="E538" s="9"/>
      <c r="F538" s="11" t="s">
        <v>2736</v>
      </c>
      <c r="G538" s="11" t="s">
        <v>2737</v>
      </c>
      <c r="H538" s="12"/>
      <c r="I538" s="9" t="s">
        <v>2666</v>
      </c>
      <c r="J538" s="9" t="s">
        <v>51</v>
      </c>
      <c r="K538" s="12" t="s">
        <v>112</v>
      </c>
      <c r="L538" s="12" t="s">
        <v>2738</v>
      </c>
      <c r="M538" s="16" t="s">
        <v>41</v>
      </c>
      <c r="N538" s="24" t="s">
        <v>2739</v>
      </c>
      <c r="O538" s="11" t="s">
        <v>2740</v>
      </c>
      <c r="P538" s="23"/>
      <c r="Q538" s="16"/>
      <c r="R538" s="23"/>
      <c r="S538" s="23"/>
      <c r="T538" s="23"/>
      <c r="U538" s="23"/>
      <c r="V538" s="23"/>
      <c r="W538" s="23"/>
      <c r="X538" s="16"/>
      <c r="Y538" s="9" t="s">
        <v>2604</v>
      </c>
      <c r="Z538" s="13" t="str">
        <f t="shared" si="1"/>
        <v>{"id":"M4-G-6a-E-1-BR","stimulus":"&lt;p&gt;Quais nomes são dados aos seguintes triângulos de acordo com as medidas de seus lados?&lt;/p&gt;","template":"&lt;table style=\"width: 100%;\"&gt;&lt;tbody&gt;&lt;tr&gt;&lt;td style=\"width: 50%; text-align: center; border: none;\"&gt;&lt;div style=\"display:flex; justify-content:center;\"&gt;&lt;img src=\"https://blueberry-assets.oneclick.es/M4_G_6a_2.svg\" width=\"300\"&gt;&lt;/img&gt;&lt;/div&gt;&lt;/td&gt;&lt;td style=\"width: 50%; text-align: center; border: none;\"&gt;&lt;div style=\"display:flex; justify-content:center;\"&gt;&lt;img src=\"https://blueberry-assets.oneclick.es/M4_G_6a_3.svg\" width=\"300\"&gt;&lt;/img&gt;&lt;/div&gt;&lt;/td&gt;&lt;/tr&gt;&lt;tr&gt;&lt;td style=\"width: 50%; text-align: center; border: none;\"&gt;Triângulo {{response}}&lt;/td&gt;&lt;td style=\"width: 50%; text-align: center; border: none;\"&gt;Triângulo {{response}}&lt;/td&gt;&lt;/tr&gt;&lt;/tbody&gt;&lt;/table&gt;","hint":"&lt;p&gt;Dependendo do número de lados com medidas iguais que um triângulo possui, ele pode ser equilátero, isósceles ou escaleno.&lt;/p&gt;","feedback":"&lt;p&gt;Os triângulos são classificados como:&lt;ul&gt;&lt;li&gt;&lt;b&gt;Equilátero:&lt;/b&gt; todos os seus lados têm medidas iguais.&lt;/li&gt;&lt;li&gt;&lt;b&gt;Isósceles:&lt;/b&gt; dois de seus lados têm medidas iguais. &lt;/li&gt;&lt;li&gt;&lt;b&gt;Escaleno:&lt;/b&gt; todos os lados têm medidas diferentes entre si.&lt;/li&gt;&lt;/ul&gt;&lt;/p&gt;","seed":{"parameters":[],"calculated":[{"name":"A1","label":"isósceles"},{"name":"A2","label":"escaleno"}],"uniques":true},"algorithm":{"name":"calculateOperation","template":"Cloze with text"}}</v>
      </c>
      <c r="AA538" s="12" t="s">
        <v>2741</v>
      </c>
      <c r="AB538" s="14" t="str">
        <f t="shared" si="2"/>
        <v>M4-G-6a-E-1</v>
      </c>
      <c r="AC538" s="14" t="str">
        <f t="shared" si="3"/>
        <v>M4-G-6a-E-1-BR</v>
      </c>
      <c r="AD538" s="7" t="s">
        <v>261</v>
      </c>
      <c r="AE538" s="16"/>
      <c r="AF538" s="16" t="s">
        <v>46</v>
      </c>
      <c r="AG538" s="7" t="s">
        <v>47</v>
      </c>
    </row>
    <row r="539" ht="75.0" customHeight="1">
      <c r="A539" s="9" t="s">
        <v>2730</v>
      </c>
      <c r="B539" s="12" t="s">
        <v>2731</v>
      </c>
      <c r="C539" s="16" t="s">
        <v>48</v>
      </c>
      <c r="D539" s="10" t="s">
        <v>35</v>
      </c>
      <c r="E539" s="9"/>
      <c r="F539" s="12" t="s">
        <v>2736</v>
      </c>
      <c r="G539" s="11" t="s">
        <v>2742</v>
      </c>
      <c r="H539" s="12"/>
      <c r="I539" s="9" t="s">
        <v>2666</v>
      </c>
      <c r="J539" s="9" t="s">
        <v>51</v>
      </c>
      <c r="K539" s="12" t="s">
        <v>112</v>
      </c>
      <c r="L539" s="12" t="s">
        <v>2743</v>
      </c>
      <c r="M539" s="16" t="s">
        <v>41</v>
      </c>
      <c r="N539" s="24" t="s">
        <v>2739</v>
      </c>
      <c r="O539" s="11" t="s">
        <v>2740</v>
      </c>
      <c r="P539" s="23"/>
      <c r="Q539" s="16"/>
      <c r="R539" s="23"/>
      <c r="S539" s="23"/>
      <c r="T539" s="23"/>
      <c r="U539" s="23"/>
      <c r="V539" s="23"/>
      <c r="W539" s="23"/>
      <c r="X539" s="16"/>
      <c r="Y539" s="9" t="s">
        <v>2604</v>
      </c>
      <c r="Z539" s="13" t="str">
        <f t="shared" si="1"/>
        <v>{"id":"M4-G-6a-E-2-BR","stimulus":"&lt;p&gt;Quais nomes são dados aos seguintes triângulos de acordo com as medidas de seus lados?&lt;/p&gt;","template":"&lt;table style=\"width: 100%;\"&gt;&lt;tbody&gt;&lt;tr&gt;&lt;td style=\"width: 50%; text-align: center; border: none;\"&gt;&lt;div style=\"display:flex; justify-content:center;\"&gt;&lt;img src=\"https://blueberry-assets.oneclick.es/M4_G_6a_2.svg\" width=\"300\"&gt;&lt;/img&gt;&lt;/div&gt;&lt;/td&gt;&lt;td style=\"width: 50%; text-align: center; border: none;\"&gt;&lt;div style=\"display:flex; justify-content:center;\"&gt;&lt;img src=\"https://blueberry-assets.oneclick.es/M4_G_6a_1.svg\" width=\"300\"&gt;&lt;/img&gt;&lt;/div&gt;&lt;/td&gt;&lt;/tr&gt;&lt;tr&gt;&lt;td style=\"width: 50%; text-align: center; border: none;\"&gt;Triângulo {{response}}&lt;/td&gt;&lt;td style=\"width: 50%; text-align: center; border: none;\"&gt;Triângulo {{response}}&lt;/td&gt;&lt;/tr&gt;&lt;/tbody&gt;&lt;/table&gt;","hint":"&lt;p&gt;Dependendo do número de lados com medidas iguais que um triângulo possui, ele pode ser equilátero, isósceles ou escaleno.&lt;/p&gt;","feedback":"&lt;p&gt;Os triângulos são classificados como:&lt;ul&gt;&lt;li&gt;&lt;b&gt;Equilátero:&lt;/b&gt; todos os seus lados têm medidas iguais.&lt;/li&gt;&lt;li&gt;&lt;b&gt;Isósceles:&lt;/b&gt; dois de seus lados têm medidas iguais. &lt;/li&gt;&lt;li&gt;&lt;b&gt;Escaleno:&lt;/b&gt; todos os lados têm medidas diferentes entre si.&lt;/li&gt;&lt;/ul&gt;&lt;/p&gt;","seed":{"parameters":[],"calculated":[{"name":"A1","label":"isósceles"},{"name":"A2","label":"equilátero"}],"uniques":true},"algorithm":{"name":"calculateOperation","template":"Cloze with text"}}</v>
      </c>
      <c r="AA539" s="12" t="s">
        <v>2744</v>
      </c>
      <c r="AB539" s="14" t="str">
        <f t="shared" si="2"/>
        <v>M4-G-6a-E-2</v>
      </c>
      <c r="AC539" s="14" t="str">
        <f t="shared" si="3"/>
        <v>M4-G-6a-E-2-BR</v>
      </c>
      <c r="AD539" s="7" t="s">
        <v>261</v>
      </c>
      <c r="AE539" s="16"/>
      <c r="AF539" s="16" t="s">
        <v>46</v>
      </c>
      <c r="AG539" s="7" t="s">
        <v>47</v>
      </c>
    </row>
    <row r="540" ht="75.0" customHeight="1">
      <c r="A540" s="9" t="s">
        <v>2730</v>
      </c>
      <c r="B540" s="12" t="s">
        <v>2731</v>
      </c>
      <c r="C540" s="16" t="s">
        <v>48</v>
      </c>
      <c r="D540" s="10" t="s">
        <v>35</v>
      </c>
      <c r="E540" s="9"/>
      <c r="F540" s="12" t="s">
        <v>2736</v>
      </c>
      <c r="G540" s="11" t="s">
        <v>2745</v>
      </c>
      <c r="H540" s="12"/>
      <c r="I540" s="9" t="s">
        <v>2666</v>
      </c>
      <c r="J540" s="9" t="s">
        <v>51</v>
      </c>
      <c r="K540" s="12" t="s">
        <v>112</v>
      </c>
      <c r="L540" s="12" t="s">
        <v>2746</v>
      </c>
      <c r="M540" s="16" t="s">
        <v>41</v>
      </c>
      <c r="N540" s="24" t="s">
        <v>2739</v>
      </c>
      <c r="O540" s="11" t="s">
        <v>2740</v>
      </c>
      <c r="P540" s="23"/>
      <c r="Q540" s="16"/>
      <c r="R540" s="23"/>
      <c r="S540" s="23"/>
      <c r="T540" s="23"/>
      <c r="U540" s="23"/>
      <c r="V540" s="23"/>
      <c r="W540" s="23"/>
      <c r="X540" s="16"/>
      <c r="Y540" s="9" t="s">
        <v>2604</v>
      </c>
      <c r="Z540" s="13" t="str">
        <f t="shared" si="1"/>
        <v>{"id":"M4-G-6a-E-3-BR","stimulus":"&lt;p&gt;Quais nomes são dados aos seguintes triângulos de acordo com as medidas de seus lados?&lt;/p&gt;","template":"&lt;table style=\"width: 100%;\"&gt;&lt;tbody&gt;&lt;tr&gt;&lt;td style=\"width: 50%; text-align: center; border: none;\"&gt;&lt;div style=\"display:flex; justify-content:center;\"&gt;&lt;img src=\"https://blueberry-assets.oneclick.es/M4_G_6a_3.svg\" width=\"300\"&gt;&lt;/img&gt;&lt;/div&gt;&lt;/div&gt;&lt;/td&gt;&lt;td style=\"width: 50%; text-align: center; border: none;\"&gt;&lt;div style=\"display:flex; justify-content:center;\"&gt;&lt;img src=\"https://blueberry-assets.oneclick.es/M4_G_6a_1.svg\" width=\"300\"&gt;&lt;/img&gt;&lt;/div&gt;&lt;/div&gt;&lt;/td&gt;&lt;/tr&gt;&lt;tr&gt;&lt;td style=\"width: 50%; text-align: center; border: none;\"&gt;Triângulo {{response}}&lt;/td&gt;&lt;td style=\"width: 50%; text-align: center; border: none;\"&gt;Triângulo {{response}}&lt;/td&gt;&lt;/tr&gt;&lt;/tbody&gt;&lt;/table&gt;","hint":"&lt;p&gt;Dependendo do número de lados com medidas iguais que um triângulo possui, ele pode ser equilátero, isósceles ou escaleno.&lt;/p&gt;","feedback":"&lt;p&gt;Os triângulos são classificados como:&lt;ul&gt;&lt;li&gt;&lt;b&gt;Equilátero:&lt;/b&gt; todos os seus lados têm medidas iguais.&lt;/li&gt;&lt;li&gt;&lt;b&gt;Isósceles:&lt;/b&gt; dois de seus lados têm medidas iguais. &lt;/li&gt;&lt;li&gt;&lt;b&gt;Escaleno:&lt;/b&gt; todos os lados têm medidas diferentes entre si.&lt;/li&gt;&lt;/ul&gt;&lt;/p&gt;","seed":{"parameters":[],"calculated":[{"name":"A1","label":"escaleno"},{"name":"A2","label":"equilátero"}],"uniques":true},"algorithm":{"name":"calculateOperation","template":"Cloze with text"}}</v>
      </c>
      <c r="AA540" s="12" t="s">
        <v>2747</v>
      </c>
      <c r="AB540" s="14" t="str">
        <f t="shared" si="2"/>
        <v>M4-G-6a-E-3</v>
      </c>
      <c r="AC540" s="14" t="str">
        <f t="shared" si="3"/>
        <v>M4-G-6a-E-3-BR</v>
      </c>
      <c r="AD540" s="7" t="s">
        <v>261</v>
      </c>
      <c r="AE540" s="16"/>
      <c r="AF540" s="16" t="s">
        <v>46</v>
      </c>
      <c r="AG540" s="7" t="s">
        <v>47</v>
      </c>
    </row>
    <row r="541" ht="75.0" customHeight="1">
      <c r="A541" s="9" t="s">
        <v>2748</v>
      </c>
      <c r="B541" s="12" t="s">
        <v>2749</v>
      </c>
      <c r="C541" s="16" t="s">
        <v>34</v>
      </c>
      <c r="D541" s="10" t="s">
        <v>35</v>
      </c>
      <c r="E541" s="9"/>
      <c r="F541" s="12" t="s">
        <v>2750</v>
      </c>
      <c r="G541" s="12"/>
      <c r="H541" s="12"/>
      <c r="I541" s="9" t="s">
        <v>37</v>
      </c>
      <c r="J541" s="9" t="s">
        <v>391</v>
      </c>
      <c r="K541" s="12" t="s">
        <v>112</v>
      </c>
      <c r="L541" s="12" t="s">
        <v>112</v>
      </c>
      <c r="M541" s="16" t="s">
        <v>41</v>
      </c>
      <c r="N541" s="24" t="s">
        <v>2751</v>
      </c>
      <c r="O541" s="24" t="s">
        <v>2752</v>
      </c>
      <c r="P541" s="23"/>
      <c r="Q541" s="16"/>
      <c r="R541" s="23"/>
      <c r="S541" s="23"/>
      <c r="T541" s="23"/>
      <c r="U541" s="23"/>
      <c r="V541" s="23"/>
      <c r="W541" s="23"/>
      <c r="X541" s="16"/>
      <c r="Y541" s="9" t="s">
        <v>2604</v>
      </c>
      <c r="Z541" s="13" t="str">
        <f t="shared" si="1"/>
        <v>{"id":"M4-G-6b-I-1-BR","stimulus":"&lt;p&gt;Indique qual das seguintes afirmações está correta.&lt;/p&gt;","hint":"&lt;p&gt;Dependendo de seus ângulos internos, um triângulo pode ser acutângulo, retângulo ou obtusângulo.&lt;/p&gt;","feedback":"&lt;p&gt;Os triângulos são classificados como &lt;b&gt;acutângulos&lt;/b&gt; (todos os três ângulos são agudos), &lt;b&gt;retângulos&lt;/b&gt; (possuem um ângulo reto) e &lt;b&gt;obtusângulos&lt;/b&gt; (possuem um ângulo obtuso).&lt;/p&gt;","seed":{"parameters":[],"calculated":[{"name":"A1","label":"Nos triângulos acutângulos, todos os ângulos são agudos."},{"name":"A2","label":"Em triângulos obtusângulos, apenas um dos ângulos é obtuso."},{"name":"A3","label":"Nos triângulos retângulos, apenas um dos três ângulos é reto."},{"name":"A4","label":"Os triângulos acutângulos têm apenas um ângulo agudo.","incorrect":true,"feedback":"&lt;p&gt;Todos os ângulos de um triângulo acutângulo são agudos.&lt;/p&gt;"},{"name":"A5","label":"Os triângulos obtusângulos têm todos os três ângulos obtusos.","incorrect":true,"feedback":"&lt;p&gt;Os triângulos obtusângulos têm apenas um ângulo obtuso, os outros dois são agudos.&lt;/p&gt;"},{"name":"A6","label":"Os triângulos retângulos têm todos os três ângulos retos.","incorrect":true,"feedback":"&lt;p&gt;Os triângulos retângulos têm apenas um ângulo reto, os outros dois são agudos.&lt;/p&gt;"}],"uniques":true},"algorithm":{"name":"trueFalse","template":"Multiple choice – standard","params":{"countCorrect":1,"countIncorrect":2,"showCheckIcon":false}}}</v>
      </c>
      <c r="AA541" s="11" t="s">
        <v>2753</v>
      </c>
      <c r="AB541" s="14" t="str">
        <f t="shared" si="2"/>
        <v>M4-G-6b-I-1</v>
      </c>
      <c r="AC541" s="14" t="str">
        <f t="shared" si="3"/>
        <v>M4-G-6b-I-1-BR</v>
      </c>
      <c r="AD541" s="7" t="s">
        <v>261</v>
      </c>
      <c r="AE541" s="16"/>
      <c r="AF541" s="16" t="s">
        <v>46</v>
      </c>
      <c r="AG541" s="7" t="s">
        <v>47</v>
      </c>
    </row>
    <row r="542" ht="75.0" customHeight="1">
      <c r="A542" s="9" t="s">
        <v>2748</v>
      </c>
      <c r="B542" s="12" t="s">
        <v>2749</v>
      </c>
      <c r="C542" s="16" t="s">
        <v>48</v>
      </c>
      <c r="D542" s="10" t="s">
        <v>35</v>
      </c>
      <c r="E542" s="9"/>
      <c r="F542" s="12" t="s">
        <v>2754</v>
      </c>
      <c r="G542" s="11" t="s">
        <v>2755</v>
      </c>
      <c r="H542" s="12"/>
      <c r="I542" s="9" t="s">
        <v>2666</v>
      </c>
      <c r="J542" s="9" t="s">
        <v>51</v>
      </c>
      <c r="K542" s="12" t="s">
        <v>112</v>
      </c>
      <c r="L542" s="12" t="s">
        <v>2756</v>
      </c>
      <c r="M542" s="16" t="s">
        <v>41</v>
      </c>
      <c r="N542" s="24" t="s">
        <v>2751</v>
      </c>
      <c r="O542" s="11" t="s">
        <v>2757</v>
      </c>
      <c r="P542" s="23"/>
      <c r="Q542" s="16"/>
      <c r="R542" s="23"/>
      <c r="S542" s="23"/>
      <c r="T542" s="23"/>
      <c r="U542" s="23"/>
      <c r="V542" s="23"/>
      <c r="W542" s="23"/>
      <c r="X542" s="16"/>
      <c r="Y542" s="9" t="s">
        <v>2604</v>
      </c>
      <c r="Z542" s="13" t="str">
        <f t="shared" si="1"/>
        <v>{"id":"M4-G-6b-E-1-BR","stimulus":"&lt;p&gt;Escreva o nome dos seguintes triângulos de acordo com seus ângulos.&lt;/p&gt;","template":"&lt;table style=\"width: 100%;\"&gt;&lt;tbody&gt;&lt;tr&gt;&lt;td style=\"width: 50%; text-align: center; border: none;\"&gt;&lt;div style=\"display:flex; justify-content:center;\"&gt;&lt;img src=\"https://blueberry-assets.oneclick.es/M4_G_6b_2.svg\" width=\"300\"&gt;&lt;/img&gt;&lt;/div&gt;&lt;/td&gt;&lt;td style=\"width: 50%; text-align: center; border: none;\"&gt;&lt;div style=\"display:flex; justify-content:center;\"&gt;&lt;img src=\"https://blueberry-assets.oneclick.es/M4_G_6b_1.svg\" width=\"300\"&gt;&lt;/img&gt;&lt;/div&gt;&lt;/td&gt;&lt;/tr&gt;&lt;tr&gt;&lt;td style=\"width: 50%; text-align: center; border: none;\"&gt;Triângulo {{response}}&lt;/td&gt;&lt;td style=\"width: 50%; text-align: center; border: none;\"&gt;Triângulo {{response}}&lt;/td&gt;&lt;/tr&gt;&lt;/tbody&gt;&lt;/table&gt;","hint":"&lt;p&gt;Dependendo de seus ângulos, um triângulo pode ser acutângulo, retângulo ou obtusângulo.&lt;/p&gt;","feedback":"&lt;p&gt;Os triângulos são classificados como &lt;b&gt;acutângulos&lt;/b&gt; (todos os três ângulos são agudos), &lt;b&gt;retângulos&lt;/b&gt; (possuem um ângulo reto) e &lt;b&gt;obtusângulos&lt;/b&gt; (possuem um ângulo obtuso).&lt;/p&gt;","seed":{"parameters":[],"calculated":[{"name":"A1","label":"retângulo"},{"name":"A2","label":"acutângulo"}],"uniques":true},"algorithm":{"name":"calculateOperation","template":"Cloze with text"}}</v>
      </c>
      <c r="AA542" s="12" t="s">
        <v>2758</v>
      </c>
      <c r="AB542" s="14" t="str">
        <f t="shared" si="2"/>
        <v>M4-G-6b-E-1</v>
      </c>
      <c r="AC542" s="14" t="str">
        <f t="shared" si="3"/>
        <v>M4-G-6b-E-1-BR</v>
      </c>
      <c r="AD542" s="7" t="s">
        <v>261</v>
      </c>
      <c r="AE542" s="16"/>
      <c r="AF542" s="16" t="s">
        <v>46</v>
      </c>
      <c r="AG542" s="7" t="s">
        <v>47</v>
      </c>
    </row>
    <row r="543" ht="75.0" customHeight="1">
      <c r="A543" s="9" t="s">
        <v>2748</v>
      </c>
      <c r="B543" s="12" t="s">
        <v>2749</v>
      </c>
      <c r="C543" s="16" t="s">
        <v>48</v>
      </c>
      <c r="D543" s="10" t="s">
        <v>35</v>
      </c>
      <c r="E543" s="9"/>
      <c r="F543" s="12" t="s">
        <v>2759</v>
      </c>
      <c r="G543" s="11" t="s">
        <v>2760</v>
      </c>
      <c r="H543" s="12"/>
      <c r="I543" s="9" t="s">
        <v>2666</v>
      </c>
      <c r="J543" s="9" t="s">
        <v>51</v>
      </c>
      <c r="K543" s="12" t="s">
        <v>112</v>
      </c>
      <c r="L543" s="11" t="s">
        <v>2761</v>
      </c>
      <c r="M543" s="16" t="s">
        <v>41</v>
      </c>
      <c r="N543" s="24" t="s">
        <v>2751</v>
      </c>
      <c r="O543" s="11" t="s">
        <v>2762</v>
      </c>
      <c r="P543" s="23"/>
      <c r="Q543" s="16"/>
      <c r="R543" s="23"/>
      <c r="S543" s="23"/>
      <c r="T543" s="23"/>
      <c r="U543" s="23"/>
      <c r="V543" s="23"/>
      <c r="W543" s="23"/>
      <c r="X543" s="16"/>
      <c r="Y543" s="9" t="s">
        <v>2604</v>
      </c>
      <c r="Z543" s="13" t="str">
        <f t="shared" si="1"/>
        <v>{"id":"M4-G-6b-E-2-BR","stimulus":"&lt;p&gt;Escreva o nome dos seguintes triângulos de acordo com seus ângulos.&lt;/p&gt;","template":"&lt;table style=\"width: 100%;\"&gt;&lt;tbody&gt;&lt;tr&gt;&lt;td style=\"width: 50%; text-align: center; border: none;\"&gt;&lt;div style=\"display:flex; justify-content:center;\"&gt;&lt;img src=\"https://blueberry-assets.oneclick.es/M4_G_6b_2.svg\" width=\"300\"&gt;&lt;/img&gt;&lt;/div&gt;&lt;/td&gt;&lt;td style=\"width: 50%; text-align: center; border: none;\"&gt;&lt;div style=\"display:flex; justify-content:center;\"&gt;&lt;img src=\"https://blueberry-assets.oneclick.es/M4_G_6b_3.svg\" width=\"300\"&gt;&lt;/img&gt;&lt;/div&gt;&lt;/td&gt;&lt;/tr&gt;&lt;tr&gt;&lt;td style=\"width: 50%; text-align: center; border: none;\"&gt;Triângulo {{response}}&lt;/td&gt;&lt;td style=\"width: 50%; text-align: center; border: none;\"&gt;Triângulo {{response}}&lt;/td&gt;&lt;/tr&gt;&lt;/tbody&gt;&lt;/table&gt;","hint":"&lt;p&gt;Dependendo de seus ângulos, um triângulo pode ser acutângulo, retângulo ou obtusângulo.&lt;/p&gt;","feedback":"&lt;p&gt;Os triângulos são classificados como &lt;b&gt;acutângulos&lt;/b&gt; (todos os três ângulos são agudos), &lt;b&gt;retângulos&lt;/b&gt; (possuem um ângulo reto) e &lt;b&gt;obtusângulos&lt;/b&gt; (possuem um ângulo obtuso).&lt;/p&gt;","seed":{"parameters":[],"calculated":[{"name":"A1","label":"retângulo"},{"name":"A2","label":"obtusângulo"}],"uniques":true},"algorithm":{"name":"calculateOperation","template":"Cloze with text"}}</v>
      </c>
      <c r="AA543" s="12" t="s">
        <v>2763</v>
      </c>
      <c r="AB543" s="14" t="str">
        <f t="shared" si="2"/>
        <v>M4-G-6b-E-2</v>
      </c>
      <c r="AC543" s="14" t="str">
        <f t="shared" si="3"/>
        <v>M4-G-6b-E-2-BR</v>
      </c>
      <c r="AD543" s="7" t="s">
        <v>261</v>
      </c>
      <c r="AE543" s="16"/>
      <c r="AF543" s="16" t="s">
        <v>46</v>
      </c>
      <c r="AG543" s="7" t="s">
        <v>47</v>
      </c>
    </row>
    <row r="544" ht="75.0" customHeight="1">
      <c r="A544" s="9" t="s">
        <v>2748</v>
      </c>
      <c r="B544" s="12" t="s">
        <v>2749</v>
      </c>
      <c r="C544" s="16" t="s">
        <v>48</v>
      </c>
      <c r="D544" s="10" t="s">
        <v>35</v>
      </c>
      <c r="E544" s="9"/>
      <c r="F544" s="12" t="s">
        <v>2759</v>
      </c>
      <c r="G544" s="11" t="s">
        <v>2764</v>
      </c>
      <c r="H544" s="12"/>
      <c r="I544" s="9" t="s">
        <v>2666</v>
      </c>
      <c r="J544" s="9" t="s">
        <v>51</v>
      </c>
      <c r="K544" s="12" t="s">
        <v>112</v>
      </c>
      <c r="L544" s="12" t="s">
        <v>2765</v>
      </c>
      <c r="M544" s="16" t="s">
        <v>41</v>
      </c>
      <c r="N544" s="24" t="s">
        <v>2751</v>
      </c>
      <c r="O544" s="11" t="s">
        <v>2762</v>
      </c>
      <c r="P544" s="23"/>
      <c r="Q544" s="16"/>
      <c r="R544" s="23"/>
      <c r="S544" s="23"/>
      <c r="T544" s="23"/>
      <c r="U544" s="23"/>
      <c r="V544" s="23"/>
      <c r="W544" s="23"/>
      <c r="X544" s="16"/>
      <c r="Y544" s="9" t="s">
        <v>2604</v>
      </c>
      <c r="Z544" s="13" t="str">
        <f t="shared" si="1"/>
        <v>{"id":"M4-G-6b-E-3-BR","stimulus":"&lt;p&gt;Escreva o nome dos seguintes triângulos de acordo com seus ângulos.&lt;/p&gt;","template":"&lt;table style=\"width: 100%;\"&gt;&lt;tbody&gt;&lt;tr&gt;&lt;td style=\"width: 50%; text-align: center; border: none;\"&gt;&lt;div style=\"display:flex; justify-content:center;\"&gt;&lt;img src=\"https://blueberry-assets.oneclick.es/M4_G_6b_1.svg\" width=\"300\"&gt;&lt;/img&gt;&lt;/div&gt;&lt;/div&gt;&lt;/td&gt;&lt;td style=\"width: 50%; text-align: center; border: none;\"&gt;&lt;div style=\"display:flex; justify-content:center;\"&gt;&lt;img src=\"https://blueberry-assets.oneclick.es/M4_G_6b_3.svg\" width=\"300\"&gt;&lt;/img&gt;&lt;/div&gt;&lt;/div&gt;&lt;/td&gt;&lt;/tr&gt;&lt;tr&gt;&lt;td style=\"width: 50%; text-align: center; border: none;\"&gt;Triângulo {{response}}&lt;/td&gt;&lt;td style=\"width: 50%; text-align: center; border: none;\"&gt;Triângulo {{response}}&lt;/td&gt;&lt;/tr&gt;&lt;/tbody&gt;&lt;/table&gt;","hint":"&lt;p&gt;Dependendo de seus ângulos, um triângulo pode ser acutângulo, retângulo ou obtusângulo.&lt;/p&gt;","feedback":"&lt;p&gt;Os triângulos são classificados como &lt;b&gt;acutângulos&lt;/b&gt; (todos os três ângulos são agudos), &lt;b&gt;retângulos&lt;/b&gt; (possuem um ângulo reto) e &lt;b&gt;obtusângulos&lt;/b&gt; (possuem um ângulo obtuso).&lt;/p&gt;","seed":{"parameters":[],"calculated":[{"name":"A1","label":"acutângulo"},{"name":"A2","label":"obtusângulo"}],"uniques":true},"algorithm":{"name":"calculateOperation","template":"Cloze with text"}}</v>
      </c>
      <c r="AA544" s="12" t="s">
        <v>2766</v>
      </c>
      <c r="AB544" s="14" t="str">
        <f t="shared" si="2"/>
        <v>M4-G-6b-E-3</v>
      </c>
      <c r="AC544" s="14" t="str">
        <f t="shared" si="3"/>
        <v>M4-G-6b-E-3-BR</v>
      </c>
      <c r="AD544" s="7" t="s">
        <v>261</v>
      </c>
      <c r="AE544" s="16"/>
      <c r="AF544" s="16" t="s">
        <v>46</v>
      </c>
      <c r="AG544" s="7" t="s">
        <v>47</v>
      </c>
    </row>
    <row r="545" ht="75.0" customHeight="1">
      <c r="A545" s="9" t="s">
        <v>2767</v>
      </c>
      <c r="B545" s="12" t="s">
        <v>2768</v>
      </c>
      <c r="C545" s="16" t="s">
        <v>34</v>
      </c>
      <c r="D545" s="10" t="s">
        <v>35</v>
      </c>
      <c r="E545" s="9"/>
      <c r="F545" s="12" t="s">
        <v>2769</v>
      </c>
      <c r="G545" s="12"/>
      <c r="H545" s="12"/>
      <c r="I545" s="9" t="s">
        <v>37</v>
      </c>
      <c r="J545" s="9" t="s">
        <v>110</v>
      </c>
      <c r="K545" s="12" t="s">
        <v>2770</v>
      </c>
      <c r="L545" s="12" t="s">
        <v>2770</v>
      </c>
      <c r="M545" s="16" t="s">
        <v>41</v>
      </c>
      <c r="N545" s="12" t="s">
        <v>2771</v>
      </c>
      <c r="O545" s="12" t="s">
        <v>2772</v>
      </c>
      <c r="P545" s="23"/>
      <c r="Q545" s="16"/>
      <c r="R545" s="23"/>
      <c r="S545" s="23"/>
      <c r="T545" s="23"/>
      <c r="U545" s="23"/>
      <c r="V545" s="23"/>
      <c r="W545" s="23"/>
      <c r="X545" s="16"/>
      <c r="Y545" s="9" t="s">
        <v>2604</v>
      </c>
      <c r="Z545" s="13" t="str">
        <f t="shared" si="1"/>
        <v>{"id":"M4-G-7a-I-1-BR","stimulus":"&lt;p&gt;Indique se as seguintes afirmações são verdadeiras ou falsas.&lt;/p&gt;","hint":"&lt;p&gt;Os quadriláteros são classificados em quadrados, retângulos, losangos, paralelogramos, trapézios e trapezóides (quadriláteros quaisquer).&lt;/p&gt;","feedback":"&lt;p&gt;Os paralelogramos (quadrado, retângulo, losango e paralelogramo) são os quadriláteros que têm lados paralelos dois a dois.&lt;/p&gt;","seed":{"parameters":[],"calculated":[{"name":"A1","label":"Um quadrado é um paralelogramo com quatro lados iguais e quatro ângulos iguais."},{"name":"A2","label":"O trapezóide não tem lados paralelos."},{"name":"A3","label":"O trapézio tem um par de lados paralelos."},{"name":"A4","label":"O retângulo é um quadrilátero que tem lados iguais dois a dois."},{"name":"A5","label":"Um losango não tem dois pares de lados paralelos.","incorrect":true,"feedback":"&lt;p&gt;Os lados de um losango são paralelos dois a dois.&lt;/p&gt;"},{"name":"A6","label":"Os retângulos têm apenas um par de lados paralelos.","incorrect":true,"feedback":"&lt;p&gt;Os retângulos têm dois pares de lados paralelos."},{"name":"A7","label":"Um trapézio tem quatro lados paralelos.","incorrect":true,"feedback":"&lt;p&gt;O trapézio tem um par de lados paralelos.&lt;/p&gt;"},{"name":"A8","label":"O trapezóide tem dois lados paralelos.","incorrect":true,"feedback":"&lt;p&gt;O trapezóide não tem lados paralelos..&lt;/p&gt;"}],"uniques":true},"algorithm":{"name":"trueFalse","template":"Choice matrix – inline","params":{"countCorrect":1,"countIncorrect":2,"showCheckIcon":false,"options":["Verdadeira","Falsa"]}}}</v>
      </c>
      <c r="AA545" s="12" t="s">
        <v>2773</v>
      </c>
      <c r="AB545" s="14" t="str">
        <f t="shared" si="2"/>
        <v>M4-G-7a-I-1</v>
      </c>
      <c r="AC545" s="14" t="str">
        <f t="shared" si="3"/>
        <v>M4-G-7a-I-1-BR</v>
      </c>
      <c r="AD545" s="7" t="s">
        <v>261</v>
      </c>
      <c r="AE545" s="16"/>
      <c r="AF545" s="16" t="s">
        <v>46</v>
      </c>
      <c r="AG545" s="7" t="s">
        <v>47</v>
      </c>
    </row>
    <row r="546" ht="75.0" customHeight="1">
      <c r="A546" s="9" t="s">
        <v>2767</v>
      </c>
      <c r="B546" s="12" t="s">
        <v>2768</v>
      </c>
      <c r="C546" s="16" t="s">
        <v>48</v>
      </c>
      <c r="D546" s="10" t="s">
        <v>35</v>
      </c>
      <c r="E546" s="9"/>
      <c r="F546" s="11" t="s">
        <v>2774</v>
      </c>
      <c r="G546" s="11" t="s">
        <v>2775</v>
      </c>
      <c r="H546" s="12"/>
      <c r="I546" s="9" t="s">
        <v>2666</v>
      </c>
      <c r="J546" s="9" t="s">
        <v>51</v>
      </c>
      <c r="K546" s="12"/>
      <c r="L546" s="12" t="s">
        <v>2776</v>
      </c>
      <c r="M546" s="16" t="s">
        <v>41</v>
      </c>
      <c r="N546" s="12" t="s">
        <v>2771</v>
      </c>
      <c r="O546" s="11" t="s">
        <v>2777</v>
      </c>
      <c r="P546" s="23"/>
      <c r="Q546" s="16"/>
      <c r="R546" s="23"/>
      <c r="S546" s="23"/>
      <c r="T546" s="23"/>
      <c r="U546" s="23"/>
      <c r="V546" s="23"/>
      <c r="W546" s="23"/>
      <c r="X546" s="16"/>
      <c r="Y546" s="9" t="s">
        <v>2604</v>
      </c>
      <c r="Z546" s="13" t="str">
        <f t="shared" si="1"/>
        <v>{"id":"M4-G-7a-E-1-BR","stimulus":"&lt;p&gt;Escreva o nome dos seguintes quadriláteros.&lt;/p&gt;","template":"&lt;table style=\"width: 100%;\"&gt;&lt;tbody&gt;&lt;tr&gt;&lt;td style=\"width: 33.3333%; text-align: center; border: none;\"&gt;&lt;div style=\"display:flex; justify-content:center;\"&gt;&lt;img src=\"https://blueberry-assets.oneclick.es/M4_G_7a_1.svg\" width=\"300\"&gt;&lt;/img&gt;&lt;/div&gt;&lt;/td&gt;&lt;td style=\"width: 33.3333%; text-align: center; border: none;\"&gt;&lt;div style=\"display:flex; justify-content:center;\"&gt;&lt;img src=\"https://blueberry-assets.oneclick.es/M4_G_7a_3.svg\" width=\"300\"&gt;&lt;/img&gt;&lt;/div&gt;&lt;/td&gt;&lt;td style=\"width: 33.3333%; text-align: center; border: none;\"&gt;&lt;div style=\"display:flex; justify-content:center;\"&gt;&lt;img src=\"https://blueberry-assets.oneclick.es/M4_G_7a_2.svg\" width=\"300\"&gt;&lt;/img&gt;&lt;/div&gt;&lt;/td&gt;&lt;/tr&gt;&lt;tr&gt;&lt;td style=\"width: 33.3333%; text-align: center; border: none;\"&gt;{{response}}&lt;/td&gt;&lt;td style=\"width: 33.3333%; text-align: center; border: none;\"&gt;{{response}}&lt;/td&gt;&lt;td style=\"width: 33.3333%; text-align: center; border: none;\"&gt;{{response}}&lt;/td&gt;&lt;/tr&gt;&lt;/tbody&gt;&lt;/table&gt;","hint":"&lt;p&gt;Os quadriláteros são classificados em quadrados, retângulos, losangos, paralelogramos, trapézios e quadriláteros quaisquer.&lt;/p&gt;","feedback":"&lt;p&gt;Quadriláteros são figuras geométricas com 4 lados. Eles podem ser quadrados, retângulos, losangos, paralelogramos, trapézios e quadriláteros quaisquer.&lt;/p&gt;","seed":{"parameters":[],"calculated":[{"name":"A1","label":"Quadrado","feedback":"&lt;p&gt;É um quadrado porque seus lados e ângulos são iguais.&lt;/p&gt;"},{"name":"A2","label":"Losango","feedback":"&lt;p&gt;É um losango porque seus 4 lados são iguais e seus ângulos são iguais 2 a 2.&lt;/p&gt;"},{"name":"A3","label":"Retângulo","feedback":"&lt;p&gt;É um retângulo porque seus lados são iguais 2 a 2 e seus 4 ângulos são iguais.&lt;/p&gt;"}],"uniques":true},"algorithm":{"name":"calculateOperation","template":"Cloze with text"}}</v>
      </c>
      <c r="AA546" s="12" t="s">
        <v>2778</v>
      </c>
      <c r="AB546" s="14" t="str">
        <f t="shared" si="2"/>
        <v>M4-G-7a-E-1</v>
      </c>
      <c r="AC546" s="14" t="str">
        <f t="shared" si="3"/>
        <v>M4-G-7a-E-1-BR</v>
      </c>
      <c r="AD546" s="7" t="s">
        <v>261</v>
      </c>
      <c r="AE546" s="16"/>
      <c r="AF546" s="16" t="s">
        <v>46</v>
      </c>
      <c r="AG546" s="7" t="s">
        <v>47</v>
      </c>
    </row>
    <row r="547" ht="75.0" customHeight="1">
      <c r="A547" s="9" t="s">
        <v>2767</v>
      </c>
      <c r="B547" s="12" t="s">
        <v>2768</v>
      </c>
      <c r="C547" s="16" t="s">
        <v>48</v>
      </c>
      <c r="D547" s="10" t="s">
        <v>35</v>
      </c>
      <c r="E547" s="9"/>
      <c r="F547" s="11" t="s">
        <v>2774</v>
      </c>
      <c r="G547" s="11" t="s">
        <v>2779</v>
      </c>
      <c r="H547" s="12"/>
      <c r="I547" s="9" t="s">
        <v>2666</v>
      </c>
      <c r="J547" s="9" t="s">
        <v>51</v>
      </c>
      <c r="K547" s="12"/>
      <c r="L547" s="12" t="s">
        <v>2780</v>
      </c>
      <c r="M547" s="16" t="s">
        <v>41</v>
      </c>
      <c r="N547" s="12" t="s">
        <v>2771</v>
      </c>
      <c r="O547" s="11" t="s">
        <v>2781</v>
      </c>
      <c r="P547" s="23"/>
      <c r="Q547" s="16"/>
      <c r="R547" s="23"/>
      <c r="S547" s="23"/>
      <c r="T547" s="23"/>
      <c r="U547" s="23"/>
      <c r="V547" s="23"/>
      <c r="W547" s="23"/>
      <c r="X547" s="16"/>
      <c r="Y547" s="9" t="s">
        <v>2604</v>
      </c>
      <c r="Z547" s="13" t="str">
        <f t="shared" si="1"/>
        <v>{"id":"M4-G-7a-E-2-BR","stimulus":"&lt;p&gt;Escreva o nome dos seguintes quadriláteros.&lt;/p&gt;","template":"&lt;table style=\"width: 100%;\"&gt;&lt;tbody&gt;&lt;tr&gt;&lt;td style=\"width: 33.3333%; text-align: center; border: none;\"&gt;&lt;div style=\"display:flex; justify-content:center;\"&gt;&lt;img src=\"https://blueberry-assets.oneclick.es/M4_G_7a_5.svg\" width=\"300\"&gt;&lt;/img&gt;&lt;/div&gt;&lt;/td&gt;&lt;td style=\"width: 33.3333%; text-align: center; border: none;\"&gt;&lt;div style=\"display:flex; justify-content:center;\"&gt;&lt;img src=\"https://blueberry-assets.oneclick.es/M4_G_7a_6.svg\" width=\"300\"&gt;&lt;/img&gt;&lt;/div&gt;&lt;/td&gt;&lt;td style=\"width: 33.3333%; text-align: center; border: none;\"&gt;&lt;div style=\"display:flex; justify-content:center;\"&gt;&lt;img src=\"https://blueberry-assets.oneclick.es/M4_G_7a_1.svg\" width=\"300\"&gt;&lt;/img&gt;&lt;/div&gt;&lt;/td&gt;&lt;/tr&gt;&lt;tr&gt;&lt;td style=\"width: 33.3333%; text-align: center; border: none;\"&gt;{{response}}&lt;/td&gt;&lt;td style=\"width: 33.3333%; text-align: center; border: none;\"&gt;{{response}}&lt;/td&gt;&lt;td style=\"width: 33.3333%; text-align: center; border: none;\"&gt;{{response}}&lt;/td&gt;&lt;/tr&gt;&lt;/tbody&gt;&lt;/table&gt;","hint":"&lt;p&gt;Os quadriláteros são classificados em quadrados, retângulos, losangos, paralelogramos, trapézios e quadriláteros quaisquer.&lt;/p&gt;","feedback":"&lt;p&gt;Quadriláteros são figuras geométricas com 4 lados. Eles podem ser quadrados, retângulos, losangos, paralelogramos, trapézios e quadriláteros quaisquer.&lt;/p&gt;","seed":{"parameters":[],"calculated":[{"name":"A1","label":"Trapézio","feedback":"&lt;p&gt;É um trapézio porque 2 de seus lados são paralelos.&lt;/p&gt;"},{"name":"A2","label":"Quadrilátero qualquer","feedback":"&lt;p&gt;É um quadrilátero qualquer porque nenhum de seus lados é paralelo ao outro.&lt;/p&gt;"},{"name":"A3","label":"Quadrado","feedback":"&lt;p&gt;É um quadrado porque seus lados e ângulos são iguais.&lt;/p&gt;"}],"uniques":true},"algorithm":{"name":"calculateOperation","template":"Cloze with text"}}</v>
      </c>
      <c r="AA547" s="12" t="s">
        <v>2782</v>
      </c>
      <c r="AB547" s="14" t="str">
        <f t="shared" si="2"/>
        <v>M4-G-7a-E-2</v>
      </c>
      <c r="AC547" s="14" t="str">
        <f t="shared" si="3"/>
        <v>M4-G-7a-E-2-BR</v>
      </c>
      <c r="AD547" s="7" t="s">
        <v>261</v>
      </c>
      <c r="AE547" s="16"/>
      <c r="AF547" s="16" t="s">
        <v>46</v>
      </c>
      <c r="AG547" s="7" t="s">
        <v>47</v>
      </c>
    </row>
    <row r="548" ht="75.0" customHeight="1">
      <c r="A548" s="9" t="s">
        <v>2767</v>
      </c>
      <c r="B548" s="12" t="s">
        <v>2768</v>
      </c>
      <c r="C548" s="16" t="s">
        <v>48</v>
      </c>
      <c r="D548" s="10" t="s">
        <v>35</v>
      </c>
      <c r="E548" s="9"/>
      <c r="F548" s="11" t="s">
        <v>2774</v>
      </c>
      <c r="G548" s="11" t="s">
        <v>2783</v>
      </c>
      <c r="H548" s="12"/>
      <c r="I548" s="9" t="s">
        <v>2666</v>
      </c>
      <c r="J548" s="9" t="s">
        <v>51</v>
      </c>
      <c r="K548" s="12"/>
      <c r="L548" s="11" t="s">
        <v>2784</v>
      </c>
      <c r="M548" s="16" t="s">
        <v>41</v>
      </c>
      <c r="N548" s="12" t="s">
        <v>2771</v>
      </c>
      <c r="O548" s="11" t="s">
        <v>2785</v>
      </c>
      <c r="P548" s="23"/>
      <c r="Q548" s="16"/>
      <c r="R548" s="23"/>
      <c r="S548" s="23"/>
      <c r="T548" s="23"/>
      <c r="U548" s="23"/>
      <c r="V548" s="23"/>
      <c r="W548" s="23"/>
      <c r="X548" s="16"/>
      <c r="Y548" s="9" t="s">
        <v>2604</v>
      </c>
      <c r="Z548" s="13" t="str">
        <f t="shared" si="1"/>
        <v>{"id":"M4-G-7a-E-3-BR","stimulus":"&lt;p&gt;Escreva o nome dos seguintes quadriláteros.&lt;/p&gt;","template":"&lt;table style=\"width: 100%;\"&gt;&lt;tbody&gt;&lt;tr&gt;&lt;td style=\"width: 33.3333%; text-align: center; border: none;\"&gt;&lt;div style=\"display:flex; justify-content:center;\"&gt;&lt;img src=\"https://blueberry-assets.oneclick.es/M4_G_7a_2.svg\" width=\"300\"&gt;&lt;/img&gt;&lt;/div&gt;&lt;/td&gt;&lt;td style=\"width: 33.3333%; text-align: center; border: none;\"&gt;&lt;div style=\"display:flex; justify-content:center;\"&gt;&lt;img src=\"https://blueberry-assets.oneclick.es/M4_G_7a_5.svg\" width=\"300\"&gt;&lt;/img&gt;&lt;/div&gt;&lt;/td&gt;&lt;td style=\"width: 33.3333%; text-align: center; border: none;\"&gt;&lt;div style=\"display:flex; justify-content:center;\"&gt;&lt;img src=\"https://blueberry-assets.oneclick.es/M4_G_7a_4.svg\" width=\"300\"&gt;&lt;/img&gt;&lt;/div&gt;&lt;/td&gt;&lt;/tr&gt;&lt;tr&gt;&lt;td style=\"width: 33.3333%; text-align: center; border: none;\"&gt;{{response}}&lt;/td&gt;&lt;td style=\"width: 33.3333%; text-align: center; border: none;\"&gt;{{response}}&lt;/td&gt;&lt;td style=\"width: 33.3333%; text-align: center; border: none;\"&gt;{{response}}&lt;/td&gt;&lt;/tr&gt;&lt;/tbody&gt;&lt;/table&gt;","hint":"&lt;p&gt;Os quadriláteros são classificados em quadrados, retângulos, losangos, paralelogramos, trapézios e quadriláteros quaisquer.&lt;/p&gt;","feedback":"&lt;p&gt;Quadriláteros são figuras geométricas com 4 lados. Eles podem ser quadrados, retângulos, losangos, paralelogramos, trapézios e quadriláteros quaisquer.&lt;/p&gt;","seed":{"parameters":[],"calculated":[{"name":"A1","label":"Retângulo","feedback":"&lt;p&gt;É um retângulo porque seus lados são iguais 2 a 2 e seus 4 ângulos são iguais.&lt;/p&gt;"},{"name":"A2","label":"Trapézio","feedback":"&lt;p&gt;É um trapézio porque 2 de seus lados são paralelos.&lt;/p&gt;"},{"name":"A3","label":"Paralelogramo","feedback":"&lt;p&gt;É um paralelogramo porque seus lados e ângulos são iguais 2 a 2.&lt;/p&gt;"}],"uniques":true},"algorithm":{"name":"calculateOperation","template":"Cloze with text"}}</v>
      </c>
      <c r="AA548" s="12" t="s">
        <v>2786</v>
      </c>
      <c r="AB548" s="14" t="str">
        <f t="shared" si="2"/>
        <v>M4-G-7a-E-3</v>
      </c>
      <c r="AC548" s="14" t="str">
        <f t="shared" si="3"/>
        <v>M4-G-7a-E-3-BR</v>
      </c>
      <c r="AD548" s="7" t="s">
        <v>261</v>
      </c>
      <c r="AE548" s="16"/>
      <c r="AF548" s="16" t="s">
        <v>46</v>
      </c>
      <c r="AG548" s="7" t="s">
        <v>47</v>
      </c>
    </row>
    <row r="549" ht="75.0" customHeight="1">
      <c r="A549" s="9" t="s">
        <v>2787</v>
      </c>
      <c r="B549" s="12" t="s">
        <v>2788</v>
      </c>
      <c r="C549" s="16" t="s">
        <v>34</v>
      </c>
      <c r="D549" s="10" t="s">
        <v>35</v>
      </c>
      <c r="E549" s="9"/>
      <c r="F549" s="11" t="s">
        <v>2789</v>
      </c>
      <c r="G549" s="12"/>
      <c r="H549" s="12"/>
      <c r="I549" s="9" t="s">
        <v>2666</v>
      </c>
      <c r="J549" s="9" t="s">
        <v>853</v>
      </c>
      <c r="K549" s="8" t="s">
        <v>112</v>
      </c>
      <c r="L549" s="12" t="s">
        <v>112</v>
      </c>
      <c r="M549" s="16" t="s">
        <v>41</v>
      </c>
      <c r="N549" s="12" t="s">
        <v>2790</v>
      </c>
      <c r="O549" s="12" t="s">
        <v>2790</v>
      </c>
      <c r="P549" s="23"/>
      <c r="Q549" s="16"/>
      <c r="R549" s="23"/>
      <c r="S549" s="23"/>
      <c r="T549" s="23"/>
      <c r="U549" s="23"/>
      <c r="V549" s="23"/>
      <c r="W549" s="23"/>
      <c r="X549" s="16"/>
      <c r="Y549" s="9" t="s">
        <v>2604</v>
      </c>
      <c r="Z549" s="13" t="str">
        <f t="shared" si="1"/>
        <v>{"id":"M4-G-8a-I-1-BR","stimulus":"&lt;p&gt;Selecione os polígonos convexos.&lt;/p&gt;","hint":"&lt;p&gt;Um polígono é côncavo se algum de seus ângulos internos mede mais de 180°. Caso contrário, é um polígono convexo.&lt;/p&gt;","feedback":"&lt;p&gt;Um polígono é côncavo se algum de seus ângulos internos mede mais de 180°. Caso contrário, é um polígono convexo.&lt;/p&gt;","seed":{"parameters":[],"calculated":[{"name":"A1","label":"&lt;div style=\"display:flex; justify-content:center;\"&gt;&lt;img src=\"https://blueberry-assets.oneclick.es/M4_G_8a_1.svg\" width=\"200\"&gt;&lt;/img&gt;&lt;/div&gt;"},{"name":"A2","label":"&lt;div style=\"display:flex; justify-content:center;\"&gt;&lt;img src=\"https://blueberry-assets.oneclick.es/M4_G_8a_2.svg\" width=\"200\"&gt;&lt;/img&gt;&lt;/div&gt;"},{"name":"A3","label":"&lt;div style=\"display:flex; justify-content:center;\"&gt;&lt;img src=\"https://blueberry-assets.oneclick.es/M4_G_8a_3.svg\" width=\"200\"&gt;&lt;/img&gt;&lt;/div&gt;"},{"name":"A4","label":"&lt;div style=\"display:flex; justify-content:center;\"&gt;&lt;img src=\"https://blueberry-assets.oneclick.es/M4_G_8a_4.svg\" width=\"200\"&gt;&lt;/img&gt;&lt;/div&gt;"},{"name":"A5","label":"&lt;div style=\"display:flex; justify-content:center;\"&gt;&lt;img src=\"https://blueberry-assets.oneclick.es/M4_G_8a_5.svg\" width=\"200\"&gt;&lt;/img&gt;&lt;/div&gt;","incorrect":true},{"name":"A6","label":"&lt;div style=\"display:flex; justify-content:center;\"&gt;&lt;img src=\"https://blueberry-assets.oneclick.es/M4_G_8a_6.svg\" width=\"200\"&gt;&lt;/img&gt;&lt;/div&gt;","incorrect":true},{"name":"A7","label":"&lt;div style=\"display:flex; justify-content:center;\"&gt;&lt;img src=\"https://blueberry-assets.oneclick.es/M4_G_8a_7.svg\" width=\"200\"&gt;&lt;/img&gt;&lt;/div&gt;","incorrect":true},{"name":"A8","label":"&lt;div style=\"display:flex; justify-content:center;\"&gt;&lt;img src=\"https://blueberry-assets.oneclick.es/M4_G_8a_8.svg\" width=\"200\"&gt;&lt;/img&gt;&lt;/div&gt;","incorrect":true}],"uniques":true},"algorithm":{"name":"trueFalse","template":"Multiple choice – multiple response","params":{"countCorrect":2,"countIncorrect":2,"showCheckIcon":false,"columns":2}}}</v>
      </c>
      <c r="AA549" s="12" t="s">
        <v>2791</v>
      </c>
      <c r="AB549" s="14" t="str">
        <f t="shared" si="2"/>
        <v>M4-G-8a-I-1</v>
      </c>
      <c r="AC549" s="14" t="str">
        <f t="shared" si="3"/>
        <v>M4-G-8a-I-1-BR</v>
      </c>
      <c r="AD549" s="7" t="s">
        <v>261</v>
      </c>
      <c r="AE549" s="16"/>
      <c r="AF549" s="16" t="s">
        <v>46</v>
      </c>
      <c r="AG549" s="16"/>
    </row>
    <row r="550" ht="75.0" customHeight="1">
      <c r="A550" s="9" t="s">
        <v>2787</v>
      </c>
      <c r="B550" s="12" t="s">
        <v>2788</v>
      </c>
      <c r="C550" s="16" t="s">
        <v>34</v>
      </c>
      <c r="D550" s="10" t="s">
        <v>35</v>
      </c>
      <c r="E550" s="9"/>
      <c r="F550" s="11" t="s">
        <v>2792</v>
      </c>
      <c r="G550" s="12"/>
      <c r="H550" s="12"/>
      <c r="I550" s="9" t="s">
        <v>2666</v>
      </c>
      <c r="J550" s="9" t="s">
        <v>853</v>
      </c>
      <c r="K550" s="8" t="s">
        <v>112</v>
      </c>
      <c r="L550" s="12" t="s">
        <v>112</v>
      </c>
      <c r="M550" s="16" t="s">
        <v>41</v>
      </c>
      <c r="N550" s="12" t="s">
        <v>2790</v>
      </c>
      <c r="O550" s="11" t="s">
        <v>2793</v>
      </c>
      <c r="P550" s="23"/>
      <c r="Q550" s="16"/>
      <c r="R550" s="23"/>
      <c r="S550" s="23"/>
      <c r="T550" s="23"/>
      <c r="U550" s="23"/>
      <c r="V550" s="23"/>
      <c r="W550" s="23"/>
      <c r="X550" s="16"/>
      <c r="Y550" s="9" t="s">
        <v>2604</v>
      </c>
      <c r="Z550" s="13" t="str">
        <f t="shared" si="1"/>
        <v>{"id":"M4-G-8a-I-2-BR","stimulus":"&lt;p&gt;Selecione os polígonos côncavos.&lt;/p&gt;","hint":"&lt;p&gt;Um polígono é côncavo se algum de seus ângulos internos mede mais de 180°. Caso contrário, é um polígono convexo.&lt;/p&gt;","feedback":"&lt;p&gt;Um polígono é côncavo se algum de seus ângulos internos mede mais de 180°. Caso contrário, é um polígono convexo.&lt;/p&gt;","seed":{"parameters":[],"calculated":[{"name":"A1","label":"&lt;div style=\"display:flex; justify-content:center;\"&gt;&lt;img src=\"https://blueberry-assets.oneclick.es/M4_G_8a_1.svg\" width=\"200\"&gt;&lt;/img&gt;&lt;/div&gt;","incorrect":true},{"name":"A2","label":"&lt;div style=\"display:flex; justify-content:center;\"&gt;&lt;img src=\"https://blueberry-assets.oneclick.es/M4_G_8a_2.svg\" width=\"200\"&gt;&lt;/img&gt;&lt;/div&gt;","incorrect":true},{"name":"A3","label":"&lt;div style=\"display:flex; justify-content:center;\"&gt;&lt;img src=\"https://blueberry-assets.oneclick.es/M4_G_8a_3.svg\" width=\"200\"&gt;&lt;/img&gt;&lt;/div&gt;","incorrect":true},{"name":"A4","label":"&lt;div style=\"display:flex; justify-content:center;\"&gt;&lt;img src=\"https://blueberry-assets.oneclick.es/M4_G_8a_4.svg\" width=\"200\"&gt;&lt;/img&gt;&lt;/div&gt;","incorrect":true},{"name":"A5","label":"&lt;div style=\"display:flex; justify-content:center;\"&gt;&lt;img src=\"https://blueberry-assets.oneclick.es/M4_G_8a_5.svg\" width=\"200\"&gt;&lt;/img&gt;&lt;/div&gt;"},{"name":"A6","label":"&lt;div style=\"display:flex; justify-content:center;\"&gt;&lt;img src=\"https://blueberry-assets.oneclick.es/M4_G_8a_6.svg\" width=\"200\"&gt;&lt;/img&gt;&lt;/div&gt;"},{"name":"A7","label":"&lt;div style=\"display:flex; justify-content:center;\"&gt;&lt;img src=\"https://blueberry-assets.oneclick.es/M4_G_8a_7.svg\" width=\"200\"&gt;&lt;/img&gt;&lt;/div&gt;"},{"name":"A8","label":"&lt;div style=\"display:flex; justify-content:center;\"&gt;&lt;img src=\"https://blueberry-assets.oneclick.es/M4_G_8a_8.svg\" width=\"200\"&gt;&lt;/img&gt;&lt;/div&gt;"}],"uniques":true},"algorithm":{"name":"trueFalse","template":"Multiple choice – multiple response","params":{"countCorrect":2,"countIncorrect":2,"showCheckIcon":false,"columns":2}}}</v>
      </c>
      <c r="AA550" s="12" t="s">
        <v>2794</v>
      </c>
      <c r="AB550" s="14" t="str">
        <f t="shared" si="2"/>
        <v>M4-G-8a-I-2</v>
      </c>
      <c r="AC550" s="14" t="str">
        <f t="shared" si="3"/>
        <v>M4-G-8a-I-2-BR</v>
      </c>
      <c r="AD550" s="7" t="s">
        <v>261</v>
      </c>
      <c r="AE550" s="16"/>
      <c r="AF550" s="16" t="s">
        <v>46</v>
      </c>
      <c r="AG550" s="16"/>
    </row>
    <row r="551" ht="75.0" customHeight="1">
      <c r="A551" s="9" t="s">
        <v>2787</v>
      </c>
      <c r="B551" s="12" t="s">
        <v>2788</v>
      </c>
      <c r="C551" s="16" t="s">
        <v>48</v>
      </c>
      <c r="D551" s="10" t="s">
        <v>35</v>
      </c>
      <c r="E551" s="9"/>
      <c r="F551" s="12" t="s">
        <v>2795</v>
      </c>
      <c r="G551" s="11" t="s">
        <v>2796</v>
      </c>
      <c r="H551" s="12"/>
      <c r="I551" s="9" t="s">
        <v>2666</v>
      </c>
      <c r="J551" s="9" t="s">
        <v>51</v>
      </c>
      <c r="K551" s="11" t="s">
        <v>2797</v>
      </c>
      <c r="L551" s="12" t="s">
        <v>2798</v>
      </c>
      <c r="M551" s="16" t="s">
        <v>41</v>
      </c>
      <c r="N551" s="12" t="s">
        <v>2790</v>
      </c>
      <c r="O551" s="11" t="s">
        <v>2790</v>
      </c>
      <c r="P551" s="23"/>
      <c r="Q551" s="16"/>
      <c r="R551" s="23"/>
      <c r="S551" s="23"/>
      <c r="T551" s="23"/>
      <c r="U551" s="23"/>
      <c r="V551" s="23"/>
      <c r="W551" s="23"/>
      <c r="X551" s="16"/>
      <c r="Y551" s="9" t="s">
        <v>2604</v>
      </c>
      <c r="Z551" s="13" t="str">
        <f t="shared" si="1"/>
        <v>{
    "id": "M4-G-8a-E-1-BR",
    "stimulus": "&lt;p&gt;Indique se esses polígonos são côncavos ou convexos.&lt;/p&gt;",
    "template": "&lt;table style=\"width: 100%;\"&gt;&lt;tbody&gt;&lt;tr&gt;&lt;td style=\"width: 33.3333%; text-align: center; border: none;\"&gt;&lt;div style=\"display:flex; justify-content:center;\"&gt;&lt;img src=\"https://blueberry-assets.oneclick.es/{{Q1}}\" width=\"300\"&gt;&lt;/img&gt;&lt;/div&gt;&lt;/td&gt;&lt;td style=\"width: 33.3333%; text-align: center; border: none;\"&gt;&lt;div style=\"display:flex; justify-content:center;\"&gt;&lt;img src=\"https://blueberry-assets.oneclick.es/{{Q2}}\" width=\"300\"&gt;&lt;/img&gt;&lt;/div&gt;&lt;/td&gt;&lt;td style=\"width: 33.3333%; text-align: center; border: none;\"&gt;&lt;div style=\"display:flex; justify-content:center;\"&gt;&lt;img src=\"https://blueberry-assets.oneclick.es/{{Q3}}\" width=\"300\"&gt;&lt;/img&gt;&lt;/div&gt;&lt;/td&gt;&lt;/tr&gt;&lt;tr&gt;&lt;td style=\"width: 33.3333%; text-align: center; border: none;\"&gt;Polígono {{response}}&lt;/td&gt;&lt;td style=\"width: 33.3333%; text-align: center; border: none;\"&gt;Polígono {{response}}&lt;/td&gt;&lt;td style=\"width: 33.3333%; text-align: center; border: none;\"&gt;Polígono {{response}}&lt;/td&gt;&lt;/tr&gt;&lt;/tbody&gt;&lt;/table&gt;",
    "hint": "&lt;p&gt;Um polígono é côncavo se algum de seus ângulos internos mede mais de 180°. Caso contrário, é um polígono convexo.&lt;/p&gt;",
    "feedback": "&lt;p&gt;Um polígono é côncavo se algum de seus ângulos internos mede mais de 180°. Caso contrário, é um polígono convexo.&lt;/p&gt;",
    "seed": {
        "parameters": [
            {
                "name": "Q1",
                "label": null,
                "list": [
                    "M4_G_8a_5.svg",
                    "M4_G_8a_6.svg",
                    "M4_G_8a_7.svg",
                    "M4_G_8a_8.svg"
                ]
            },
            {
                "name": "Q2",
                "label": null,
                "list": [
                    "M4_G_8a_5.svg",
                    "M4_G_8a_6.svg",
                    "M4_G_8a_7.svg",
                    "M4_G_8a_8.svg"
                ]
            },
            {
                "name": "Q3",
                "label": null,
                "list": [
                    "M4_G_8a_1.svg",
                    "M4_G_8a_2.svg",
                    "M4_G_8a_3.svg",
                    "M4_G_8a_4.svg"
                ]
            }
        ],
        "calculated": [
            {
                "name": "A1",
                "label": "côncavo"
            },
            {
                "name": "A2",
                "label": "côncavo"
            },
            {
                "name": "A3",
                "label": "convexo"
            }
        ],
        "uniques": true
    },
    "algorithm": {
        "name": "calculateOperation",
        "template": "Cloze with text"
    }
}</v>
      </c>
      <c r="AA551" s="12" t="s">
        <v>2799</v>
      </c>
      <c r="AB551" s="14" t="str">
        <f t="shared" si="2"/>
        <v>M4-G-8a-E-1</v>
      </c>
      <c r="AC551" s="14" t="str">
        <f t="shared" si="3"/>
        <v>M4-G-8a-E-1-BR</v>
      </c>
      <c r="AD551" s="7" t="s">
        <v>261</v>
      </c>
      <c r="AE551" s="16"/>
      <c r="AF551" s="16" t="s">
        <v>46</v>
      </c>
      <c r="AG551" s="16"/>
    </row>
    <row r="552" ht="75.0" customHeight="1">
      <c r="A552" s="9" t="s">
        <v>2787</v>
      </c>
      <c r="B552" s="12" t="s">
        <v>2788</v>
      </c>
      <c r="C552" s="16" t="s">
        <v>48</v>
      </c>
      <c r="D552" s="10" t="s">
        <v>35</v>
      </c>
      <c r="E552" s="9"/>
      <c r="F552" s="11" t="s">
        <v>2800</v>
      </c>
      <c r="G552" s="11" t="s">
        <v>2796</v>
      </c>
      <c r="H552" s="12"/>
      <c r="I552" s="9" t="s">
        <v>2666</v>
      </c>
      <c r="J552" s="9" t="s">
        <v>51</v>
      </c>
      <c r="K552" s="11" t="s">
        <v>2801</v>
      </c>
      <c r="L552" s="12" t="s">
        <v>2802</v>
      </c>
      <c r="M552" s="16" t="s">
        <v>41</v>
      </c>
      <c r="N552" s="12" t="s">
        <v>2790</v>
      </c>
      <c r="O552" s="11" t="s">
        <v>2793</v>
      </c>
      <c r="P552" s="23"/>
      <c r="Q552" s="16"/>
      <c r="R552" s="23"/>
      <c r="S552" s="23"/>
      <c r="T552" s="23"/>
      <c r="U552" s="23"/>
      <c r="V552" s="23"/>
      <c r="W552" s="23"/>
      <c r="X552" s="16"/>
      <c r="Y552" s="9" t="s">
        <v>2604</v>
      </c>
      <c r="Z552" s="13" t="str">
        <f t="shared" si="1"/>
        <v>{
    "id": "M4-G-8a-E-2-BR",
    "stimulus": "&lt;p&gt;Escreva se esses polígonos são &lt;i&gt;côncavos&lt;/i&gt; ou &lt;i&gt;convexos.&lt;/i&gt;&lt;/p&gt;",
    "template": "&lt;table style=\"width: 100%;\"&gt;&lt;tbody&gt;&lt;tr&gt;&lt;td style=\"width: 33.3333%; text-align: center; border: none;\"&gt;&lt;div style=\"display:flex; justify-content:center;\"&gt;&lt;img src=\"https://blueberry-assets.oneclick.es/{{Q1}}\" width=\"300\"&gt;&lt;/img&gt;&lt;/div&gt;&lt;/td&gt;&lt;td style=\"width: 33.3333%; text-align: center; border: none;\"&gt;&lt;div style=\"display:flex; justify-content:center;\"&gt;&lt;img src=\"https://blueberry-assets.oneclick.es/{{Q2}}\" width=\"300\"&gt;&lt;/img&gt;&lt;/div&gt;&lt;/td&gt;&lt;td style=\"width: 33.3333%; text-align: center; border: none;\"&gt;&lt;div style=\"display:flex; justify-content:center;\"&gt;&lt;img src=\"https://blueberry-assets.oneclick.es/{{Q3}}\" width=\"300\"&gt;&lt;/img&gt;&lt;/div&gt;&lt;/td&gt;&lt;/tr&gt;&lt;tr&gt;&lt;td style=\"width: 33.3333%; text-align: center; border: none;\"&gt;Polígono {{response}}&lt;/td&gt;&lt;td style=\"width: 33.3333%; text-align: center; border: none;\"&gt;Polígono {{response}}&lt;/td&gt;&lt;td style=\"width: 33.3333%; text-align: center; border: none;\"&gt;Polígono {{response}}&lt;/td&gt;&lt;/tr&gt;&lt;/tbody&gt;&lt;/table&gt;",
    "hint": "&lt;p&gt;Um polígono é côncavo se algum de seus ângulos internos mede mais de 180°. Caso contrário, é um polígono convexo.&lt;/p&gt;",
    "feedback": "&lt;p&gt;Um polígono é côncavo se algum de seus ângulos internos mede mais de 180°. Caso contrário, é um polígono convexo.&lt;/p&gt;",
    "seed": {
        "parameters": [
            {
                "name": "Q1",
                "label": null,
                "list": [
                    "M4_G_8a_1.svg",
                    "M4_G_8a_2.svg",
                    "M4_G_8a_3.svg",
                    "M4_G_8a_4.svg"
                ]
            },
            {
                "name": "Q2",
                "label": null,
                "list": [
                    "M4_G_8a_1.svg",
                    "M4_G_8a_2.svg",
                    "M4_G_8a_3.svg",
                    "M4_G_8a_4.svg"
                ]
            },
            {
                "name": "Q3",
                "label": null,
                "list": [
                    "M4_G_8a_5.svg",
                    "M4_G_8a_6.svg",
                    "M4_G_8a_7.svg",
                    "M4_G_8a_8.svg"
                ]
            }
        ],
        "calculated": [
            {
                "name": "A1",
                "label": "convexo"
            },
            {
                "name": "A2",
                "label": "convexo"
            },
            {
                "name": "A3",
                "label": "côncavo"
            }
        ],
        "uniques": true
    },
    "algorithm": {
        "name": "calculateOperation",
        "template": "Cloze with text"
    }
}</v>
      </c>
      <c r="AA552" s="12" t="s">
        <v>2803</v>
      </c>
      <c r="AB552" s="14" t="str">
        <f t="shared" si="2"/>
        <v>M4-G-8a-E-2</v>
      </c>
      <c r="AC552" s="14" t="str">
        <f t="shared" si="3"/>
        <v>M4-G-8a-E-2-BR</v>
      </c>
      <c r="AD552" s="7" t="s">
        <v>261</v>
      </c>
      <c r="AE552" s="16"/>
      <c r="AF552" s="16" t="s">
        <v>46</v>
      </c>
      <c r="AG552" s="16"/>
    </row>
    <row r="553" ht="75.0" customHeight="1">
      <c r="A553" s="9" t="s">
        <v>2787</v>
      </c>
      <c r="B553" s="12" t="s">
        <v>2788</v>
      </c>
      <c r="C553" s="16" t="s">
        <v>48</v>
      </c>
      <c r="D553" s="10" t="s">
        <v>35</v>
      </c>
      <c r="E553" s="9"/>
      <c r="F553" s="11" t="s">
        <v>2800</v>
      </c>
      <c r="G553" s="11" t="s">
        <v>2796</v>
      </c>
      <c r="H553" s="12"/>
      <c r="I553" s="9" t="s">
        <v>2666</v>
      </c>
      <c r="J553" s="9" t="s">
        <v>51</v>
      </c>
      <c r="K553" s="11" t="s">
        <v>2804</v>
      </c>
      <c r="L553" s="12" t="s">
        <v>2805</v>
      </c>
      <c r="M553" s="16" t="s">
        <v>41</v>
      </c>
      <c r="N553" s="12" t="s">
        <v>2790</v>
      </c>
      <c r="O553" s="11" t="s">
        <v>2793</v>
      </c>
      <c r="P553" s="23"/>
      <c r="Q553" s="16"/>
      <c r="R553" s="23"/>
      <c r="S553" s="23"/>
      <c r="T553" s="23"/>
      <c r="U553" s="23"/>
      <c r="V553" s="23"/>
      <c r="W553" s="23"/>
      <c r="X553" s="16"/>
      <c r="Y553" s="9" t="s">
        <v>2604</v>
      </c>
      <c r="Z553" s="13" t="str">
        <f t="shared" si="1"/>
        <v>{
    "id": "M4-G-8a-E-3-BR",
    "stimulus": "&lt;p&gt;Escreva se esses polígonos são &lt;i&gt;côncavos&lt;/i&gt; ou &lt;i&gt;convexos.&lt;/i&gt;&lt;/p&gt;",
    "template": "&lt;table style=\"width: 100%;\"&gt;&lt;tbody&gt;&lt;tr&gt;&lt;td style=\"width: 33.3333%; text-align: center; border: none;\"&gt;&lt;div style=\"display:flex; justify-content:center;\"&gt;&lt;img src=\"https://blueberry-assets.oneclick.es/{{Q1}}\" width=\"300\"&gt;&lt;/img&gt;&lt;/div&gt;&lt;/td&gt;&lt;td style=\"width: 33.3333%; text-align: center; border: none;\"&gt;&lt;div style=\"display:flex; justify-content:center;\"&gt;&lt;img src=\"https://blueberry-assets.oneclick.es/{{Q2}}\" width=\"300\"&gt;&lt;/img&gt;&lt;/div&gt;&lt;/td&gt;&lt;td style=\"width: 33.3333%; text-align: center; border: none;\"&gt;&lt;div style=\"display:flex; justify-content:center;\"&gt;&lt;img src=\"https://blueberry-assets.oneclick.es/{{Q3}}\" width=\"300\"&gt;&lt;/img&gt;&lt;/div&gt;&lt;/td&gt;&lt;/tr&gt;&lt;tr&gt;&lt;td style=\"width: 33.3333%; text-align: center; border: none;\"&gt;Polígono {{response}}&lt;/td&gt;&lt;td style=\"width: 33.3333%; text-align: center; border: none;\"&gt;Polígono {{response}}&lt;/td&gt;&lt;td style=\"width: 33.3333%; text-align: center; border: none;\"&gt;Polígono {{response}}&lt;/td&gt;&lt;/tr&gt;&lt;/tbody&gt;&lt;/table&gt;",
    "hint": "&lt;p&gt;Um polígono é côncavo se algum de seus ângulos internos mede mais de 180°. Caso contrário, é um polígono convexo.&lt;/p&gt;",
    "feedback": "&lt;p&gt;Um polígono é côncavo se algum de seus ângulos internos mede mais de 180°. Caso contrário, é um polígono convexo.&lt;/p&gt;",
    "seed": {
        "parameters": [
            {
                "name": "Q1",
                "label": null,
                "list": [
                    "M4_G_8a_5.svg",
                    "M4_G_8a_6.svg",
                    "M4_G_8a_7.svg",
                    "M4_G_8a_8.svg"
                ]
            },
            {
                "name": "Q2",
                "label": null,
                "list": [
                    "M4_G_8a_1.svg",
                    "M4_G_8a_2.svg",
                    "M4_G_8a_3.svg",
                    "M4_G_8a_4.svg"
                ]
            },
            {
                "name": "Q3",
                "label": null,
                "list": [
                    "M4_G_8a_5.svg",
                    "M4_G_8a_6.svg",
                    "M4_G_8a_7.svg",
                    "M4_G_8a_8.svg"
                ]
            }
        ],
        "calculated": [
            {
                "name": "A1",
                "label": "côncavo"
            },
            {
                "name": "A2",
                "label": "convexo"
            },
            {
                "name": "A3",
                "label": "côncavo"
            }
        ],
        "uniques": true
    },
    "algorithm": {
        "name": "calculateOperation",
        "template": "Cloze with text"
    }
}</v>
      </c>
      <c r="AA553" s="12" t="s">
        <v>2806</v>
      </c>
      <c r="AB553" s="14" t="str">
        <f t="shared" si="2"/>
        <v>M4-G-8a-E-3</v>
      </c>
      <c r="AC553" s="14" t="str">
        <f t="shared" si="3"/>
        <v>M4-G-8a-E-3-BR</v>
      </c>
      <c r="AD553" s="7" t="s">
        <v>261</v>
      </c>
      <c r="AE553" s="16"/>
      <c r="AF553" s="16" t="s">
        <v>46</v>
      </c>
      <c r="AG553" s="16"/>
    </row>
    <row r="554" ht="75.0" customHeight="1">
      <c r="A554" s="9" t="s">
        <v>2807</v>
      </c>
      <c r="B554" s="12" t="s">
        <v>2808</v>
      </c>
      <c r="C554" s="16" t="s">
        <v>34</v>
      </c>
      <c r="D554" s="10" t="s">
        <v>35</v>
      </c>
      <c r="E554" s="9"/>
      <c r="F554" s="11" t="s">
        <v>2809</v>
      </c>
      <c r="G554" s="8"/>
      <c r="H554" s="12"/>
      <c r="I554" s="9" t="s">
        <v>37</v>
      </c>
      <c r="J554" s="9" t="s">
        <v>155</v>
      </c>
      <c r="K554" s="12" t="s">
        <v>112</v>
      </c>
      <c r="L554" s="12" t="s">
        <v>112</v>
      </c>
      <c r="M554" s="16" t="s">
        <v>41</v>
      </c>
      <c r="N554" s="12" t="s">
        <v>2810</v>
      </c>
      <c r="O554" s="12" t="s">
        <v>2811</v>
      </c>
      <c r="P554" s="23"/>
      <c r="Q554" s="16"/>
      <c r="R554" s="23"/>
      <c r="S554" s="23"/>
      <c r="T554" s="23"/>
      <c r="U554" s="23"/>
      <c r="V554" s="23"/>
      <c r="W554" s="23"/>
      <c r="X554" s="16"/>
      <c r="Y554" s="9" t="s">
        <v>2604</v>
      </c>
      <c r="Z554" s="13" t="str">
        <f t="shared" si="1"/>
        <v>{"id":"M4-G-9a-I-1-BR","stimulus":"&lt;p&gt;Arraste o elemento da circunferência ao qual se refere cada definição.&lt;/p&gt;","hint":"&lt;p&gt;Os elementos básicos de uma circunferência são:&lt;/p&gt;&lt;div style=\"width: 100%; display:flex; justify-content: center;\"&gt;&lt;img src=\"https://blueberry-assets.oneclick.es/M4_G_9a_1a.svg\" width=\"350\"&gt;&lt;/img&gt;&lt;/div&gt;","feedback":"&lt;p&gt;Os elementos básicos de uma circunferência são o centro, o raio, o diâmetro, a corda, o arco, a tangente e o setor circular.&lt;/p&gt;&lt;div style=\"width: 100%; display:flex; justify-content: center;\"&gt;&lt;img src=\"https://blueberry-assets.oneclick.es/M4_G_9a_1a.svg\" width=\"350\"&gt;&lt;/img&gt;&lt;/div&gt;","seed":{"parameters":[],"calculated":[{"name":"A1","label":"O segmento de reta que passa pelo centro da circunferência e a divide em duas partes iguais.","function":"Diâmetro"},{"name":"A2","label":"O ponto que está a uma mesma distância de todos os pontos da circunferência.","function":"Centro"},{"name":"A3","label":"O segmento que une o centro com qualquer ponto da circunferência.","function":"Raio"}],"isNumToWords":true,"uniques":true},"algorithm":{"name":"linkOperationResult","params":{"invert":true},"template":"Match list"}}</v>
      </c>
      <c r="AA554" s="11" t="s">
        <v>2812</v>
      </c>
      <c r="AB554" s="14" t="str">
        <f t="shared" si="2"/>
        <v>M4-G-9a-I-1</v>
      </c>
      <c r="AC554" s="14" t="str">
        <f t="shared" si="3"/>
        <v>M4-G-9a-I-1-BR</v>
      </c>
      <c r="AD554" s="7" t="s">
        <v>261</v>
      </c>
      <c r="AE554" s="16"/>
      <c r="AF554" s="16" t="s">
        <v>46</v>
      </c>
      <c r="AG554" s="16"/>
    </row>
    <row r="555" ht="75.0" customHeight="1">
      <c r="A555" s="9" t="s">
        <v>2807</v>
      </c>
      <c r="B555" s="12" t="s">
        <v>2808</v>
      </c>
      <c r="C555" s="16" t="s">
        <v>34</v>
      </c>
      <c r="D555" s="10" t="s">
        <v>35</v>
      </c>
      <c r="E555" s="9"/>
      <c r="F555" s="11" t="s">
        <v>2813</v>
      </c>
      <c r="G555" s="8"/>
      <c r="H555" s="12"/>
      <c r="I555" s="9" t="s">
        <v>37</v>
      </c>
      <c r="J555" s="9" t="s">
        <v>155</v>
      </c>
      <c r="K555" s="12" t="s">
        <v>112</v>
      </c>
      <c r="L555" s="12" t="s">
        <v>112</v>
      </c>
      <c r="M555" s="7" t="s">
        <v>41</v>
      </c>
      <c r="N555" s="12" t="s">
        <v>2810</v>
      </c>
      <c r="O555" s="12" t="s">
        <v>2811</v>
      </c>
      <c r="P555" s="23"/>
      <c r="Q555" s="16"/>
      <c r="R555" s="23"/>
      <c r="S555" s="23"/>
      <c r="T555" s="23"/>
      <c r="U555" s="23"/>
      <c r="V555" s="23"/>
      <c r="W555" s="23"/>
      <c r="X555" s="16"/>
      <c r="Y555" s="9" t="s">
        <v>2604</v>
      </c>
      <c r="Z555" s="13" t="str">
        <f t="shared" si="1"/>
        <v>{"id":"M4-G-9a-I-2-BR","stimulus":"&lt;p&gt;Arraste o elemento da circunferência ao qual se refere cada definição.&lt;/p&gt;","hint":"&lt;p&gt;Os elementos básicos de uma circunferência são:&lt;/p&gt;&lt;div style=\"width: 100%; display:flex; justify-content: center;\"&gt;&lt;img src=\"https://blueberry-assets.oneclick.es/M4_G_9a_1a.svg\" width=\"350\"&gt;&lt;/img&gt;&lt;/div&gt;","feedback":"&lt;p&gt;Os elementos básicos de uma circunferência são o centro, o raio, o diâmetro, a corda, o arco, a tangente e o setor circular.&lt;/p&gt;&lt;div style=\"width: 100%; display:flex; justify-content: center;\"&gt;&lt;img src=\"https://blueberry-assets.oneclick.es/M4_G_9a_1a.svg\" width=\"350\"&gt;&lt;/img&gt;&lt;/div&gt;","seed":{"parameters":[],"calculated":[{"name":"A1","label":"Um segmento que une dois pontos na circunferência sem passar pelo centro.","function":"Corda"},{"name":"A2","label":"Uma parte do círculo limitada por dois raios e seu arco.","function":"Setor circular"},{"name":"A3","label":"Uma parte da circunferência delimitada por dois de seus pontos.","function":"Arco"}],"uniques":true},"algorithm":{"name":"linkOperationResult","params":{"invert":true},"template":"Match list"}}</v>
      </c>
      <c r="AA555" s="11" t="s">
        <v>2814</v>
      </c>
      <c r="AB555" s="14" t="str">
        <f t="shared" si="2"/>
        <v>M4-G-9a-I-2</v>
      </c>
      <c r="AC555" s="14" t="str">
        <f t="shared" si="3"/>
        <v>M4-G-9a-I-2-BR</v>
      </c>
      <c r="AD555" s="7" t="s">
        <v>261</v>
      </c>
      <c r="AE555" s="16"/>
      <c r="AF555" s="16" t="s">
        <v>46</v>
      </c>
      <c r="AG555" s="16"/>
    </row>
    <row r="556" ht="75.0" customHeight="1">
      <c r="A556" s="9" t="s">
        <v>2807</v>
      </c>
      <c r="B556" s="12" t="s">
        <v>2808</v>
      </c>
      <c r="C556" s="16" t="s">
        <v>48</v>
      </c>
      <c r="D556" s="10" t="s">
        <v>35</v>
      </c>
      <c r="E556" s="9"/>
      <c r="F556" s="12" t="s">
        <v>2815</v>
      </c>
      <c r="G556" s="12"/>
      <c r="H556" s="12"/>
      <c r="I556" s="9" t="s">
        <v>1289</v>
      </c>
      <c r="J556" s="9" t="s">
        <v>2816</v>
      </c>
      <c r="K556" s="12" t="s">
        <v>2817</v>
      </c>
      <c r="L556" s="12" t="s">
        <v>112</v>
      </c>
      <c r="M556" s="16" t="s">
        <v>41</v>
      </c>
      <c r="N556" s="12" t="s">
        <v>2818</v>
      </c>
      <c r="O556" s="12" t="s">
        <v>2819</v>
      </c>
      <c r="P556" s="23"/>
      <c r="Q556" s="16"/>
      <c r="R556" s="23"/>
      <c r="S556" s="23"/>
      <c r="T556" s="23"/>
      <c r="U556" s="23"/>
      <c r="V556" s="23"/>
      <c r="W556" s="23"/>
      <c r="X556" s="16"/>
      <c r="Y556" s="9" t="s">
        <v>2604</v>
      </c>
      <c r="Z556" s="13" t="str">
        <f t="shared" si="1"/>
        <v>{"id":"M4-G-9a-E-1-BR","stimulus":"&lt;p&gt;Arraste o nome dos elementos indicados nesta circunferência.&lt;/p&gt;","hint":"&lt;p&gt;Arraste o &lt;i&gt;centro&lt;/i&gt; e o &lt;i&gt;raio&lt;/i&gt; para o local correto.&lt;/p&gt;","feedback":"&lt;p&gt;Os elementos básicos de uma circunferência são o centro, o raio, o diâmetro e o arco.&lt;/p&gt;","seed":{"parameters":[],"calculated":[{"name":"A1","label":"Raio","feedback":"&lt;p&gt;O &lt;b&gt;raio&lt;/b&gt; une o centro da circunferência com qualquer ponto dela.&lt;/p&gt;"},{"name":"A2","label":"Centro","feedback":"&lt;p&gt;O &lt;b&gt;centro&lt;/b&gt; é o ponto equidistante de todos os pontos da circunferência.&lt;/p&gt;"},{"name":"A3","label":"Diâmetro","incorrect":true},{"name":"A4","label":"Arco","incorrect":true}],"uniques":true},"algorithm":{"name":"labelImage","template":"LabelImageDragDropV2","params":{"image":{"src":"https://blueberry-assets.oneclick.es/M3_G_10a_2.png","width":450,"height":600,"alt":"","title":"","percent":0.5},"responses":[{"x":40,"y":150,"z":15,"width":180,"height":70,"pointer":""},{"x":805,"y":350,"z":27,"width":180,"height":70,"pointer":""}],"fontSize":10}}}</v>
      </c>
      <c r="AA556" s="12" t="s">
        <v>2820</v>
      </c>
      <c r="AB556" s="14" t="str">
        <f t="shared" si="2"/>
        <v>M4-G-9a-E-1</v>
      </c>
      <c r="AC556" s="14" t="str">
        <f t="shared" si="3"/>
        <v>M4-G-9a-E-1-BR</v>
      </c>
      <c r="AD556" s="7" t="s">
        <v>261</v>
      </c>
      <c r="AE556" s="16"/>
      <c r="AF556" s="16" t="s">
        <v>46</v>
      </c>
      <c r="AG556" s="16"/>
    </row>
    <row r="557" ht="75.0" customHeight="1">
      <c r="A557" s="9" t="s">
        <v>2807</v>
      </c>
      <c r="B557" s="12" t="s">
        <v>2808</v>
      </c>
      <c r="C557" s="16" t="s">
        <v>48</v>
      </c>
      <c r="D557" s="10" t="s">
        <v>35</v>
      </c>
      <c r="E557" s="9"/>
      <c r="F557" s="12" t="s">
        <v>2821</v>
      </c>
      <c r="G557" s="12"/>
      <c r="H557" s="12"/>
      <c r="I557" s="9" t="s">
        <v>1289</v>
      </c>
      <c r="J557" s="9" t="s">
        <v>2816</v>
      </c>
      <c r="K557" s="12" t="s">
        <v>2822</v>
      </c>
      <c r="L557" s="12" t="s">
        <v>112</v>
      </c>
      <c r="M557" s="16" t="s">
        <v>41</v>
      </c>
      <c r="N557" s="12" t="s">
        <v>2823</v>
      </c>
      <c r="O557" s="12" t="s">
        <v>2824</v>
      </c>
      <c r="P557" s="23"/>
      <c r="Q557" s="16"/>
      <c r="R557" s="23"/>
      <c r="S557" s="23"/>
      <c r="T557" s="23"/>
      <c r="U557" s="23"/>
      <c r="V557" s="23"/>
      <c r="W557" s="23"/>
      <c r="X557" s="16"/>
      <c r="Y557" s="9" t="s">
        <v>2604</v>
      </c>
      <c r="Z557" s="13" t="str">
        <f t="shared" si="1"/>
        <v>{"id":"M4-G-9a-E-2-BR","stimulus":"&lt;p&gt;Arraste o nome dos elementos indicados nesta circunferência.&lt;/p&gt;","hint":"&lt;p&gt;Arraste o &lt;i&gt;centro&lt;/i&gt; e o &lt;i&gt;raio&lt;/i&gt; para o local correto.&lt;/p&gt;","feedback":"&lt;p&gt;Os elementos básicos de uma circunferência são o centro, o raio, o diâmetro e o arco.&lt;/p&gt;","seed":{"parameters":[],"calculated":[{"name":"A1","label":"Raio","feedback":"&lt;p&gt;O &lt;b&gt;raio&lt;/b&gt; une o centro da circunferência com qualquer ponto dela.&lt;/p&gt;"},{"name":"A2","label":"Diâmetro","feedback":"&lt;p&gt;O &lt;b&gt;diâmetro&lt;/b&gt; passa pelo centro da circunferência e a divide em duas partes iguais.&lt;/p&gt;"},{"name":"A3","label":"Centro","incorrect":true},{"name":"A4","label":"Arco","incorrect":true}],"uniques":true},"algorithm":{"name":"labelImage","template":"LabelImageDragDropV2","params":{"image":{"src":"https://blueberry-assets.oneclick.es/M3_G_10a_3.png","width":450,"height":600,"alt":"","title":"","percent":0.5},"responses":[{"x":40,"y":150,"z":15,"width":180,"height":70,"pointer":""},{"x":805,"y":140,"z":27,"width":180,"height":70,"pointer":""}],"fontSize":10}}}</v>
      </c>
      <c r="AA557" s="12" t="s">
        <v>2825</v>
      </c>
      <c r="AB557" s="14" t="str">
        <f t="shared" si="2"/>
        <v>M4-G-9a-E-2</v>
      </c>
      <c r="AC557" s="14" t="str">
        <f t="shared" si="3"/>
        <v>M4-G-9a-E-2-BR</v>
      </c>
      <c r="AD557" s="7" t="s">
        <v>261</v>
      </c>
      <c r="AE557" s="16"/>
      <c r="AF557" s="16" t="s">
        <v>46</v>
      </c>
      <c r="AG557" s="16"/>
    </row>
    <row r="558" ht="75.0" customHeight="1">
      <c r="A558" s="9" t="s">
        <v>2807</v>
      </c>
      <c r="B558" s="12" t="s">
        <v>2808</v>
      </c>
      <c r="C558" s="16" t="s">
        <v>48</v>
      </c>
      <c r="D558" s="10" t="s">
        <v>35</v>
      </c>
      <c r="E558" s="9"/>
      <c r="F558" s="12" t="s">
        <v>2826</v>
      </c>
      <c r="G558" s="12"/>
      <c r="H558" s="12"/>
      <c r="I558" s="9" t="s">
        <v>1289</v>
      </c>
      <c r="J558" s="9" t="s">
        <v>2816</v>
      </c>
      <c r="K558" s="12" t="s">
        <v>2827</v>
      </c>
      <c r="L558" s="12" t="s">
        <v>112</v>
      </c>
      <c r="M558" s="16" t="s">
        <v>41</v>
      </c>
      <c r="N558" s="12" t="s">
        <v>2828</v>
      </c>
      <c r="O558" s="12" t="s">
        <v>2829</v>
      </c>
      <c r="P558" s="23"/>
      <c r="Q558" s="16"/>
      <c r="R558" s="23"/>
      <c r="S558" s="23"/>
      <c r="T558" s="23"/>
      <c r="U558" s="23"/>
      <c r="V558" s="23"/>
      <c r="W558" s="23"/>
      <c r="X558" s="16"/>
      <c r="Y558" s="9" t="s">
        <v>2604</v>
      </c>
      <c r="Z558" s="13" t="str">
        <f t="shared" si="1"/>
        <v>{"id":"M4-G-9a-E-3-BR","stimulus":"&lt;p&gt;Arraste o nome dos elementos indicados nesta circunferência.&lt;/p&gt;","hint":"&lt;p&gt;Arraste o &lt;i&gt;diâmetro&lt;/i&gt; e o &lt;i&gt;arco&lt;/i&gt; para o local correto.&lt;/p&gt;","feedback":"&lt;p&gt;Os elementos básicos de uma circunferência são o centro, o raio, o diâmetro e o arco.&lt;/p&gt;","seed":{"parameters":[],"calculated":[{"name":"A1","label":"Diâmetro","feedback":"&lt;p&gt;O &lt;b&gt;diâmetro&lt;/b&gt; passa pelo centro da circunferência e a divide em duas partes iguais.&lt;/p&gt;"},{"name":"A2","label":"Arco","feedback":"&lt;p&gt;O &lt;b&gt;arco&lt;/b&gt; é a parte da circunferência que está delimitada por quaisquer dois pontos da mesma.&lt;/p&gt;"},{"name":"A3","label":"Centro","incorrect":true},{"name":"A4","label":"Raio","incorrect":true}],"uniques":true},"algorithm":{"name":"labelImage","template":"LabelImageDragDropV2","params":{"image":{"src":"https://blueberry-assets.oneclick.es/M3_G_10a_4.png","width":450,"height":600,"alt":"","title":"","percent":0.5},"responses":[{"x":45,"y":410,"z":15,"width":180,"height":70,"pointer":""},{"x":815,"y":110,"z":27,"width":180,"height":70,"pointer":""}],"fontSize":10}}}</v>
      </c>
      <c r="AA558" s="12" t="s">
        <v>2830</v>
      </c>
      <c r="AB558" s="14" t="str">
        <f t="shared" si="2"/>
        <v>M4-G-9a-E-3</v>
      </c>
      <c r="AC558" s="14" t="str">
        <f t="shared" si="3"/>
        <v>M4-G-9a-E-3-BR</v>
      </c>
      <c r="AD558" s="7" t="s">
        <v>261</v>
      </c>
      <c r="AE558" s="16"/>
      <c r="AF558" s="16" t="s">
        <v>46</v>
      </c>
      <c r="AG558" s="16"/>
    </row>
    <row r="559" ht="75.0" customHeight="1">
      <c r="A559" s="9" t="s">
        <v>2831</v>
      </c>
      <c r="B559" s="12" t="s">
        <v>2832</v>
      </c>
      <c r="C559" s="16" t="s">
        <v>34</v>
      </c>
      <c r="D559" s="10" t="s">
        <v>35</v>
      </c>
      <c r="E559" s="9"/>
      <c r="F559" s="12" t="s">
        <v>2833</v>
      </c>
      <c r="G559" s="12"/>
      <c r="H559" s="12"/>
      <c r="I559" s="9" t="s">
        <v>2666</v>
      </c>
      <c r="J559" s="9" t="s">
        <v>391</v>
      </c>
      <c r="K559" s="12" t="s">
        <v>112</v>
      </c>
      <c r="L559" s="12" t="s">
        <v>112</v>
      </c>
      <c r="M559" s="16" t="s">
        <v>41</v>
      </c>
      <c r="N559" s="11" t="s">
        <v>2834</v>
      </c>
      <c r="O559" s="11" t="s">
        <v>2835</v>
      </c>
      <c r="P559" s="23"/>
      <c r="Q559" s="16"/>
      <c r="R559" s="23"/>
      <c r="S559" s="23"/>
      <c r="T559" s="23"/>
      <c r="U559" s="23"/>
      <c r="V559" s="23"/>
      <c r="W559" s="23"/>
      <c r="X559" s="16"/>
      <c r="Y559" s="9" t="s">
        <v>2604</v>
      </c>
      <c r="Z559" s="13" t="str">
        <f t="shared" si="1"/>
        <v>{"id":"M4-G-9b-I-1-BR","stimulus":"&lt;p&gt;Selecione a circunferência.&lt;/p&gt;","hint":"&lt;p&gt;Uma circunferência é uma linha curva fechada na qual todos os pontos estão a uma mesma distância do centro.&lt;/p&gt;","feedback":"&lt;p&gt;Uma circunferência é uma linha curva fechada na qual todos os pontos estão a uma mesma distância do centro.&lt;/p&gt;","seed":{"parameters":[],"calculated":[{"name":"A1","label":"&lt;div style=\"display:flex; justify-content:center;\"&gt;&lt;img src=\"https://blueberry-assets.oneclick.es/M4_G_9b_1.svg\" width=\"300\"&gt;&lt;/img&gt;&lt;/div&gt;"},{"name":"A2","label":"&lt;div style=\"display:flex; justify-content:center;\"&gt;&lt;img src=\"https://blueberry-assets.oneclick.es/M4_G_9b_2.svg\" width=\"300\"&gt;&lt;/img&gt;&lt;/div&gt;","incorrect":true,"feedback":"Esta figura é um círculo."},{"name":"A3","label":"&lt;div style=\"display:flex; justify-content:center;\"&gt;&lt;img src=\"https://blueberry-assets.oneclick.es/M4_G_9b_3.svg\" width=\"300\"&gt;&lt;/img&gt;&lt;/div&gt;","incorrect":true,"feedback":"Esta figura é um quadrado."},{"name":"A4","label":"&lt;div style=\"display:flex; justify-content:center;\"&gt;&lt;img src=\"https://blueberry-assets.oneclick.es/M4_G_9b_4.svg\" width=\"300\"&gt;&lt;/img&gt;&lt;/div&gt;","incorrect":true,"feedback":"Esta figura é um pentágono."},{"name":"A5","label":"&lt;div style=\"display:flex; justify-content:center;\"&gt;&lt;img src=\"https://blueberry-assets.oneclick.es/M4_G_9b_5.svg\" width=\"300\"&gt;&lt;/img&gt;&lt;/div&gt;","incorrect":true,"feedback":"Esta figura é um triângulo."},{"name":"A6","label":"&lt;div style=\"display:flex; justify-content:center;\"&gt;&lt;img src=\"https://blueberry-assets.oneclick.es/M4_G_9b_6.svg\" width=\"300\"&gt;&lt;/img&gt;&lt;/div&gt;","incorrect":true,"feedback":"Esta figura é um trapézio."}],"uniques":true},"algorithm":{"name":"trueFalse","template":"Multiple choice – standard","params":{"countCorrect":1,"countIncorrect":2,"showCheckIcon":false,"columns":3}}}</v>
      </c>
      <c r="AA559" s="12" t="s">
        <v>2836</v>
      </c>
      <c r="AB559" s="14" t="str">
        <f t="shared" si="2"/>
        <v>M4-G-9b-I-1</v>
      </c>
      <c r="AC559" s="14" t="str">
        <f t="shared" si="3"/>
        <v>M4-G-9b-I-1-BR</v>
      </c>
      <c r="AD559" s="7" t="s">
        <v>261</v>
      </c>
      <c r="AE559" s="16"/>
      <c r="AF559" s="16" t="s">
        <v>46</v>
      </c>
      <c r="AG559" s="16"/>
    </row>
    <row r="560" ht="75.0" customHeight="1">
      <c r="A560" s="9" t="s">
        <v>2831</v>
      </c>
      <c r="B560" s="12" t="s">
        <v>2832</v>
      </c>
      <c r="C560" s="16" t="s">
        <v>34</v>
      </c>
      <c r="D560" s="10" t="s">
        <v>35</v>
      </c>
      <c r="E560" s="9"/>
      <c r="F560" s="12" t="s">
        <v>2837</v>
      </c>
      <c r="G560" s="12"/>
      <c r="H560" s="12"/>
      <c r="I560" s="9" t="s">
        <v>2666</v>
      </c>
      <c r="J560" s="9" t="s">
        <v>391</v>
      </c>
      <c r="K560" s="12" t="s">
        <v>112</v>
      </c>
      <c r="L560" s="12" t="s">
        <v>112</v>
      </c>
      <c r="M560" s="16" t="s">
        <v>41</v>
      </c>
      <c r="N560" s="11" t="s">
        <v>2838</v>
      </c>
      <c r="O560" s="11" t="s">
        <v>2839</v>
      </c>
      <c r="P560" s="23"/>
      <c r="Q560" s="16"/>
      <c r="R560" s="23"/>
      <c r="S560" s="23"/>
      <c r="T560" s="23"/>
      <c r="U560" s="23"/>
      <c r="V560" s="23"/>
      <c r="W560" s="23"/>
      <c r="X560" s="16"/>
      <c r="Y560" s="9" t="s">
        <v>2604</v>
      </c>
      <c r="Z560" s="13" t="str">
        <f t="shared" si="1"/>
        <v>{"id":"M4-G-9b-I-2-BR","stimulus":"&lt;p&gt;Selecione o círculo.&lt;/p&gt;","hint":"&lt;p&gt;Um círculo é formado por uma circunferência e seu interior.&lt;/p&gt;","feedback":"&lt;p&gt;Um círculo é formado por uma circunferência e seu interior.&lt;/p&gt;","seed":{"parameters":[],"calculated":[{"name":"A1","label":"&lt;div style=\"display:flex; justify-content:center;\"&gt;&lt;img src=\"https://blueberry-assets.oneclick.es/M4_G_9b_1.svg\" width=\"300\"&gt;&lt;/img&gt;&lt;/div&gt;","incorrect":true,"feedback":"Esta figura é uma circunferência."},{"name":"A2","label":"&lt;div style=\"display:flex; justify-content:center;\"&gt;&lt;img src=\"https://blueberry-assets.oneclick.es/M4_G_9b_2.svg\" width=\"300\"&gt;&lt;/img&gt;&lt;/div&gt;"},{"name":"A3","label":"&lt;div style=\"display:flex; justify-content:center;\"&gt;&lt;img src=\"https://blueberry-assets.oneclick.es/M4_G_9b_3.svg\" width=\"300\"&gt;&lt;/img&gt;&lt;/div&gt;","incorrect":true,"feedback":"Esta figura é um quadrado."},{"name":"A4","label":"&lt;div style=\"display:flex; justify-content:center;\"&gt;&lt;img src=\"https://blueberry-assets.oneclick.es/M4_G_9b_4.svg\" width=\"300\"&gt;&lt;/img&gt;&lt;/div&gt;","incorrect":true,"feedback":"Esta figura é um pentágono."},{"name":"A5","label":"&lt;div style=\"display:flex; justify-content:center;\"&gt;&lt;img src=\"https://blueberry-assets.oneclick.es/M4_G_9b_5.svg\" width=\"300\"&gt;&lt;/img&gt;&lt;/div&gt;","incorrect":true,"feedback":"Esta figura é um triângulo."},{"name":"A6","label":"&lt;div style=\"display:flex; justify-content:center;\"&gt;&lt;img src=\"https://blueberry-assets.oneclick.es/M4_G_9b_6.svg\" width=\"300\"&gt;&lt;/img&gt;&lt;/div&gt;","incorrect":true,"feedback":"Esta figura é um trapézio."}],"uniques":true},"algorithm":{"name":"trueFalse","template":"Multiple choice – standard","params":{"countCorrect":1,"countIncorrect":2,"showCheckIcon":false,"columns":3}}}</v>
      </c>
      <c r="AA560" s="12" t="s">
        <v>2840</v>
      </c>
      <c r="AB560" s="14" t="str">
        <f t="shared" si="2"/>
        <v>M4-G-9b-I-2</v>
      </c>
      <c r="AC560" s="14" t="str">
        <f t="shared" si="3"/>
        <v>M4-G-9b-I-2-BR</v>
      </c>
      <c r="AD560" s="7" t="s">
        <v>261</v>
      </c>
      <c r="AE560" s="16"/>
      <c r="AF560" s="16" t="s">
        <v>46</v>
      </c>
      <c r="AG560" s="16"/>
    </row>
    <row r="561" ht="75.0" customHeight="1">
      <c r="A561" s="9" t="s">
        <v>2831</v>
      </c>
      <c r="B561" s="12" t="s">
        <v>2832</v>
      </c>
      <c r="C561" s="16" t="s">
        <v>48</v>
      </c>
      <c r="D561" s="10" t="s">
        <v>35</v>
      </c>
      <c r="E561" s="9"/>
      <c r="F561" s="12" t="s">
        <v>2841</v>
      </c>
      <c r="G561" s="12"/>
      <c r="H561" s="12"/>
      <c r="I561" s="9" t="s">
        <v>2666</v>
      </c>
      <c r="J561" s="9" t="s">
        <v>853</v>
      </c>
      <c r="K561" s="12" t="s">
        <v>112</v>
      </c>
      <c r="L561" s="12" t="s">
        <v>112</v>
      </c>
      <c r="M561" s="16" t="s">
        <v>41</v>
      </c>
      <c r="N561" s="11" t="s">
        <v>2834</v>
      </c>
      <c r="O561" s="12" t="s">
        <v>2842</v>
      </c>
      <c r="P561" s="23"/>
      <c r="Q561" s="16"/>
      <c r="R561" s="23"/>
      <c r="S561" s="23"/>
      <c r="T561" s="23"/>
      <c r="U561" s="23"/>
      <c r="V561" s="23"/>
      <c r="W561" s="23"/>
      <c r="X561" s="16"/>
      <c r="Y561" s="9" t="s">
        <v>2604</v>
      </c>
      <c r="Z561" s="13" t="str">
        <f t="shared" si="1"/>
        <v>{"id":"M4-G-9b-E-1-BR","stimulus":"&lt;p&gt;Escolha os objetos em forma de circunferência.&lt;/p&gt;","hint":"&lt;p&gt;Uma circunferência é uma linha curva fechada na qual todos os pontos estão a uma mesma distância do centro.&lt;/p&gt;","feedback":"&lt;p&gt;Uma circunferência é uma linha curva fechada na qual todos os pontos estão a uma mesma distância do centro.&lt;/p&gt;","seed":{"parameters":[],"calculated":[{"name":"A1","label":"&lt;div style=\"display:flex; justify-content:center;\"&gt;&lt;img src=\"https://blueberry-assets.oneclick.es/M4_G_9b_7.svg\" width=\"300\"&gt;&lt;/img&gt;&lt;/div&gt;"},{"name":"A2","label":"&lt;div style=\"display:flex; justify-content:center;\"&gt;&lt;img src=\"https://blueberry-assets.oneclick.es/M4_G_9b_8.svg\" width=\"300\"&gt;&lt;/img&gt;&lt;/div&gt;"},{"name":"A3","label":"&lt;div style=\"display:flex; justify-content:center;\"&gt;&lt;img src=\"https://blueberry-assets.oneclick.es/M4_G_9b_9.svg\" width=\"300\"&gt;&lt;/img&gt;&lt;/div&gt;"},{"name":"A4","label":"&lt;div style=\"display:flex; justify-content:center;\"&gt;&lt;img src=\"https://blueberry-assets.oneclick.es/M4_G_9b_10.svg\" width=\"300\"&gt;&lt;/img&gt;&lt;/div&gt;","incorrect":true},{"name":"A5","label":"&lt;div style=\"display:flex; justify-content:center;\"&gt;&lt;img src=\"https://blueberry-assets.oneclick.es/M4_G_9b_11.svg\" width=\"300\"&gt;&lt;/img&gt;&lt;/div&gt;","incorrect":true},{"name":"A6","label":"&lt;div style=\"display:flex; justify-content:center;\"&gt;&lt;img src=\"https://blueberry-assets.oneclick.es/M4_G_9b_12.svg\" width=\"300\"&gt;&lt;/img&gt;&lt;/div&gt;","incorrect":true}],"uniques":true},"algorithm":{"name":"trueFalse","template":"Multiple choice – multiple response","params":{"countCorrect":2,"countIncorrect":1,"showCheckIcon":false,"columns":3}}}</v>
      </c>
      <c r="AA561" s="50" t="s">
        <v>2843</v>
      </c>
      <c r="AB561" s="14" t="str">
        <f t="shared" si="2"/>
        <v>M4-G-9b-E-1</v>
      </c>
      <c r="AC561" s="14" t="str">
        <f t="shared" si="3"/>
        <v>M4-G-9b-E-1-BR</v>
      </c>
      <c r="AD561" s="7" t="s">
        <v>261</v>
      </c>
      <c r="AE561" s="16"/>
      <c r="AF561" s="16" t="s">
        <v>46</v>
      </c>
      <c r="AG561" s="16"/>
    </row>
    <row r="562" ht="75.0" customHeight="1">
      <c r="A562" s="9" t="s">
        <v>2831</v>
      </c>
      <c r="B562" s="12" t="s">
        <v>2832</v>
      </c>
      <c r="C562" s="16" t="s">
        <v>48</v>
      </c>
      <c r="D562" s="10" t="s">
        <v>35</v>
      </c>
      <c r="E562" s="9"/>
      <c r="F562" s="11" t="s">
        <v>2844</v>
      </c>
      <c r="G562" s="12"/>
      <c r="H562" s="12"/>
      <c r="I562" s="9" t="s">
        <v>2666</v>
      </c>
      <c r="J562" s="9" t="s">
        <v>853</v>
      </c>
      <c r="K562" s="12" t="s">
        <v>112</v>
      </c>
      <c r="L562" s="12" t="s">
        <v>112</v>
      </c>
      <c r="M562" s="16" t="s">
        <v>41</v>
      </c>
      <c r="N562" s="11" t="s">
        <v>2838</v>
      </c>
      <c r="O562" s="11" t="s">
        <v>2845</v>
      </c>
      <c r="P562" s="23"/>
      <c r="Q562" s="16"/>
      <c r="R562" s="23"/>
      <c r="S562" s="23"/>
      <c r="T562" s="23"/>
      <c r="U562" s="23"/>
      <c r="V562" s="23"/>
      <c r="W562" s="23"/>
      <c r="X562" s="16"/>
      <c r="Y562" s="9" t="s">
        <v>2604</v>
      </c>
      <c r="Z562" s="13" t="str">
        <f t="shared" si="1"/>
        <v>{"id":"M4-G-9b-E-2-BR","stimulus":"&lt;p&gt;Escolha os objetos em forma de círculo.&lt;/p&gt;","hint":"&lt;p&gt;Um círculo é formado por uma circunferência e seu interior.&lt;/p&gt;","feedback":"&lt;p&gt;Um círculo é formado por uma circunferência e seu interior.&lt;/p&gt;","seed":{"parameters":[],"calculated":[{"name":"A1","label":"&lt;div style=\"display:flex; justify-content:center;\"&gt;&lt;img src=\"https://blueberry-assets.oneclick.es/M4_G_9b_7.svg\" width=\"300\"&gt;&lt;/img&gt;&lt;/div&gt;","incorrect":true},{"name":"A2","label":"&lt;div style=\"display:flex; justify-content:center;\"&gt;&lt;img src=\"https://blueberry-assets.oneclick.es/M4_G_9b_8.svg\" width=\"300\"&gt;&lt;/img&gt;&lt;/div&gt;","incorrect":true},{"name":"A3","label":"&lt;div style=\"display:flex; justify-content:center;\"&gt;&lt;img src=\"https://blueberry-assets.oneclick.es/M4_G_9b_9.svg\" width=\"300\"&gt;&lt;/img&gt;&lt;/div&gt;","incorrect":true},{"name":"A4","label":"&lt;div style=\"display:flex; justify-content:center;\"&gt;&lt;img src=\"https://blueberry-assets.oneclick.es/M4_G_9b_10.svg\" width=\"300\"&gt;&lt;/img&gt;&lt;/div&gt;"},{"name":"A5","label":"&lt;div style=\"display:flex; justify-content:center;\"&gt;&lt;img src=\"https://blueberry-assets.oneclick.es/M4_G_9b_11.svg\" width=\"300\"&gt;&lt;/img&gt;&lt;/div&gt;"},{"name":"A6","label":"&lt;div style=\"display:flex; justify-content:center;\"&gt;&lt;img src=\"https://blueberry-assets.oneclick.es/M4_G_9b_12.svg\" width=\"300\"&gt;&lt;/img&gt;&lt;/div&gt;"}],"uniques":true},"algorithm":{"name":"trueFalse","template":"Multiple choice – multiple response","params":{"countCorrect":2,"countIncorrect":1,"showCheckIcon":false,"columns":3}}}</v>
      </c>
      <c r="AA562" s="12" t="s">
        <v>2846</v>
      </c>
      <c r="AB562" s="14" t="str">
        <f t="shared" si="2"/>
        <v>M4-G-9b-E-2</v>
      </c>
      <c r="AC562" s="14" t="str">
        <f t="shared" si="3"/>
        <v>M4-G-9b-E-2-BR</v>
      </c>
      <c r="AD562" s="7" t="s">
        <v>261</v>
      </c>
      <c r="AE562" s="16"/>
      <c r="AF562" s="16" t="s">
        <v>46</v>
      </c>
      <c r="AG562" s="16"/>
    </row>
    <row r="563" ht="75.0" customHeight="1">
      <c r="A563" s="9" t="s">
        <v>2847</v>
      </c>
      <c r="B563" s="12" t="s">
        <v>2848</v>
      </c>
      <c r="C563" s="16" t="s">
        <v>34</v>
      </c>
      <c r="D563" s="10" t="s">
        <v>35</v>
      </c>
      <c r="E563" s="9"/>
      <c r="F563" s="11" t="s">
        <v>2849</v>
      </c>
      <c r="G563" s="8"/>
      <c r="H563" s="12"/>
      <c r="I563" s="9" t="s">
        <v>2850</v>
      </c>
      <c r="J563" s="9" t="s">
        <v>391</v>
      </c>
      <c r="K563" s="12" t="s">
        <v>2851</v>
      </c>
      <c r="L563" s="12" t="s">
        <v>2852</v>
      </c>
      <c r="M563" s="16" t="s">
        <v>41</v>
      </c>
      <c r="N563" s="12" t="s">
        <v>2853</v>
      </c>
      <c r="O563" s="12" t="s">
        <v>2853</v>
      </c>
      <c r="P563" s="23"/>
      <c r="Q563" s="16"/>
      <c r="R563" s="23"/>
      <c r="S563" s="23"/>
      <c r="T563" s="23"/>
      <c r="U563" s="23"/>
      <c r="V563" s="23"/>
      <c r="W563" s="23"/>
      <c r="X563" s="16"/>
      <c r="Y563" s="9" t="s">
        <v>2604</v>
      </c>
      <c r="Z563" s="13" t="str">
        <f t="shared" si="1"/>
        <v>{"id":"M4-G-17a-I-1-BR","stimulus":"&lt;p&gt;Qual é o perímetro desse pentágono regular?&lt;/p&gt;&lt;div style=\"display:flex; justify-content:center;\"&gt;&lt;div class=\"lemo-fixed-to-responsive\" style=\"max-width: 250px;max-height: 250px;position: relative;width: 100%;display: inline-block;\"&gt;&lt;img src=\"https://blueberry-assets.oneclick.es/M4_G_17a_1.svg\" alt=\"\" tabindex=\"0\"&gt;&lt;/img&gt;&lt;div class=\"lemo-graphie-container\" style=\"position: absolute;top: 0;left: 0;width: 100%;height: 100%;\"&gt;&lt;div class=\"lemo-graphie\" style=\"position: relative; width: 100%; height: 100%;\"&gt;&lt;span class=\"lemo-graphie-label\" style=\"position: absolute; left: 67%; top: 19%; transform:rotate(35deg);\"&gt;{{Q1}} cm&lt;/span&gt;&lt;/div&gt;&lt;/div&gt;&lt;/div&gt;&lt;/div&gt;","hint":"&lt;p&gt;O perímetro de um polígono é obtido somando-se as medidas de todos os seus lados.&lt;/p&gt;","feedback":"&lt;p&gt;O perímetro de um polígono é obtido somando-se as medidas de todos os seus lados.&lt;/p&gt;","seed":{"parameters":[{"name":"Q1","label":null,"min":3,"max":10,"step":1}],"calculated":[{"name":"T1","label":"{{function}}","function":"5*{{Q1}}","temp":true},{"name":"T2","label":"{{function}}","function":"6*{{Q1}}","temp":true},{"name":"T3","label":"{{function}}","function":"4*{{Q1}}","temp":true},{"name":"A1","label":"{{Q1}} + {{Q1}} + {{Q1}} + {{Q1}} + {{Q1}} = {{T1}} cm"},{"name":"A2","label":"{{Q1}} + {{Q1}} + {{Q1}} + {{Q1}} + {{Q1}} = {{T2}} cm","incorrect":true},{"name":"A3","label":"{{Q1}} + {{Q1}} + {{Q1}} + {{Q1}} = {{T3}} cm","incorrect":true},{"name":"A4","label":"{{Q1}} + {{Q1}} + {{Q1}} + {{Q1}} + {{Q1}} + {{Q1}} = {{T2}} cm","incorrect":true}],"uniques":true},"algorithm":{"name":"trueFalse","template":"Multiple choice – standard","params":{"countCorrect":1,"countIncorrect":2,"showCheckIcon":false}}}</v>
      </c>
      <c r="AA563" s="11" t="s">
        <v>2854</v>
      </c>
      <c r="AB563" s="14" t="str">
        <f t="shared" si="2"/>
        <v>M4-G-17a-I-1</v>
      </c>
      <c r="AC563" s="14" t="str">
        <f t="shared" si="3"/>
        <v>M4-G-17a-I-1-BR</v>
      </c>
      <c r="AD563" s="7" t="s">
        <v>261</v>
      </c>
      <c r="AE563" s="16"/>
      <c r="AF563" s="16" t="s">
        <v>46</v>
      </c>
      <c r="AG563" s="16"/>
    </row>
    <row r="564" ht="75.0" customHeight="1">
      <c r="A564" s="9" t="s">
        <v>2847</v>
      </c>
      <c r="B564" s="12" t="s">
        <v>2848</v>
      </c>
      <c r="C564" s="16" t="s">
        <v>34</v>
      </c>
      <c r="D564" s="10" t="s">
        <v>35</v>
      </c>
      <c r="E564" s="9"/>
      <c r="F564" s="11" t="s">
        <v>2855</v>
      </c>
      <c r="G564" s="8"/>
      <c r="H564" s="12"/>
      <c r="I564" s="9" t="s">
        <v>2850</v>
      </c>
      <c r="J564" s="9" t="s">
        <v>391</v>
      </c>
      <c r="K564" s="12" t="s">
        <v>2856</v>
      </c>
      <c r="L564" s="12" t="s">
        <v>2857</v>
      </c>
      <c r="M564" s="16" t="s">
        <v>41</v>
      </c>
      <c r="N564" s="12" t="s">
        <v>2853</v>
      </c>
      <c r="O564" s="12" t="s">
        <v>2853</v>
      </c>
      <c r="P564" s="23"/>
      <c r="Q564" s="16"/>
      <c r="R564" s="23"/>
      <c r="S564" s="23"/>
      <c r="T564" s="23"/>
      <c r="U564" s="23"/>
      <c r="V564" s="23"/>
      <c r="W564" s="23"/>
      <c r="X564" s="16"/>
      <c r="Y564" s="9" t="s">
        <v>2604</v>
      </c>
      <c r="Z564" s="13" t="str">
        <f t="shared" si="1"/>
        <v>{"id":"M4-G-17a-I-2-BR","stimulus":"&lt;p&gt;Qual é o perímetro desse triângulo?&lt;/p&gt;&lt;div style=\"display:flex; justify-content:center;\"&gt;&lt;div class=\"lemo-fixed-to-responsive\" style=\"max-width: 250px;max-height: 250px;position: relative;width: 100%;display: inline-block;\"&gt;&lt;img src=\"https://blueberry-assets.oneclick.es/M4_G_17a_2.svg\" alt=\"\" tabindex=\"0\"&gt;&lt;/img&gt;&lt;div class=\"lemo-graphie-container\" style=\"position: absolute;top: 0;left: 0;width: 100%;height: 100%;\"&gt;&lt;div class=\"lemo-graphie\" style=\"position: relative; width: 100%; height: 100%;\"&gt;&lt;span class=\"lemo-graphie-label\" style=\"position: absolute; left: 65%; top: 45%; transform:rotate(70deg);\"&gt;{{T2}} cm&lt;/span&gt;&lt;span class=\"lemo-graphie-label\" style=\"position: absolute; left: 44%; top: 91%;\"&gt;{{T1}} cm&lt;/span&gt;&lt;/div&gt;&lt;/div&gt;&lt;/div&gt;&lt;/div&gt;","hint":"&lt;p&gt;O perímetro de um polígono é obtido somando-se as medidas de todos os seus lados.&lt;/p&gt;","feedback":"&lt;p&gt;O perímetro de um polígono é obtido somando-se as medidas de todos os seus lados.&lt;/p&gt;","seed":{"parameters":[{"name":"Q1","label":null,"list":[1,2,3,4,5]}],"calculated":[{"name":"T1","label":"{{function}}","function":"2*{{Q1}}","temp":true},{"name":"T2","label":"{{function}}","function":"3*{{Q1}}","temp":true},{"name":"T3","label":"{{function}}","function":"8*{{Q1}}","temp":true},{"name":"T4","label":"{{function}}","function":"5*{{Q1}}","temp":true},{"name":"T5","label":"{{function}}","function":"7*{{Q1}}","temp":true},{"name":"A1","label":"{{T1}} + {{T2}} + {{T2}} = {{T3}} cm"},{"name":"A2","label":"{{T1}} + {{T2}} + {{T2}} = {{T4}} cm","incorrect":true},{"name":"A3","label":"{{T1}} + {{T1}} + {{T2}} = {{T5}} cm","incorrect":true},{"name":"A4","label":"{{T1}} + {{T2}} + {{T2}} = {{T5}} cm","incorrect":true}],"uniques":true},"algorithm":{"name":"trueFalse","template":"Multiple choice – standard","params":{"countCorrect":1,"countIncorrect":2,"showCheckIcon":true}}}</v>
      </c>
      <c r="AA564" s="11" t="s">
        <v>2858</v>
      </c>
      <c r="AB564" s="14" t="str">
        <f t="shared" si="2"/>
        <v>M4-G-17a-I-2</v>
      </c>
      <c r="AC564" s="14" t="str">
        <f t="shared" si="3"/>
        <v>M4-G-17a-I-2-BR</v>
      </c>
      <c r="AD564" s="7" t="s">
        <v>261</v>
      </c>
      <c r="AE564" s="16"/>
      <c r="AF564" s="16" t="s">
        <v>46</v>
      </c>
      <c r="AG564" s="16"/>
    </row>
    <row r="565" ht="75.0" customHeight="1">
      <c r="A565" s="9" t="s">
        <v>2847</v>
      </c>
      <c r="B565" s="12" t="s">
        <v>2848</v>
      </c>
      <c r="C565" s="16" t="s">
        <v>34</v>
      </c>
      <c r="D565" s="10" t="s">
        <v>35</v>
      </c>
      <c r="E565" s="9"/>
      <c r="F565" s="12" t="s">
        <v>2859</v>
      </c>
      <c r="G565" s="8"/>
      <c r="H565" s="12"/>
      <c r="I565" s="9" t="s">
        <v>2850</v>
      </c>
      <c r="J565" s="9" t="s">
        <v>391</v>
      </c>
      <c r="K565" s="12" t="s">
        <v>2860</v>
      </c>
      <c r="L565" s="12" t="s">
        <v>2861</v>
      </c>
      <c r="M565" s="16" t="s">
        <v>41</v>
      </c>
      <c r="N565" s="12" t="s">
        <v>2853</v>
      </c>
      <c r="O565" s="12" t="s">
        <v>2853</v>
      </c>
      <c r="P565" s="23"/>
      <c r="Q565" s="16"/>
      <c r="R565" s="23"/>
      <c r="S565" s="23"/>
      <c r="T565" s="23"/>
      <c r="U565" s="23"/>
      <c r="V565" s="23"/>
      <c r="W565" s="23"/>
      <c r="X565" s="16"/>
      <c r="Y565" s="9" t="s">
        <v>2604</v>
      </c>
      <c r="Z565" s="13" t="str">
        <f t="shared" si="1"/>
        <v>{"id":"M4-G-17a-I-3-BR","stimulus":"&lt;p&gt;Qual é o perímetro desse quadrado?&lt;/p&gt;&lt;div style=\"display:flex; justify-content:center;\"&gt;&lt;div class=\"lemo-fixed-to-responsive\" style=\"max-width: 250px;max-height: 250px;position: relative;width: 100%;display: inline-block;\"&gt;&lt;img src=\"https://blueberry-assets.oneclick.es/M4_G_17a_3.svg\" alt=\"\" tabindex=\"0\"&gt;&lt;/img&gt;&lt;div class=\"lemo-graphie-container\" style=\"position: absolute;top: 0;left: 0;width: 100%;height: 100%;\"&gt;&lt;div class=\"lemo-graphie\" style=\"position: relative; width: 100%; height: 100%;\"&gt;&lt;span class=\"lemo-graphie-label\" style=\"position: absolute; left: 44%; top: 8%;\"&gt;{{Q1}} cm&lt;/span&gt;&lt;/div&gt;&lt;/div&gt;&lt;/div&gt;&lt;/div&gt;","hint":"&lt;p&gt;O perímetro de um polígono é obtido somando-se as medidas de todos os seus lados.&lt;/p&gt;","feedback":"&lt;p&gt;O perímetro de um polígono é obtido somando-se as medidas de todos os seus lados.&lt;/p&gt;","seed":{"parameters":[{"name":"Q1","label":null,"min":2,"max":8,"step":1}],"calculated":[{"name":"T1","label":"{{function}}","function":"4*{{Q1}}","temp":true},{"name":"T2","label":"{{function}}","function":"3*{{Q1}}","temp":true},{"name":"T3","label":"{{function}}","function":"5*{{Q1}}","temp":true},{"name":"A1","label":"{{Q1}} + {{Q1}} + {{Q1}} + {{Q1}} = {{T1}} cm"},{"name":"A2","label":"{{Q1}} + {{Q1}} + {{Q1}} = {{T2}} cm","incorrect":true},{"name":"A3","label":"{{Q1}} + {{Q1}} + {{Q1}} + {{Q1}} + {{Q1}} = {{T3}} cm","incorrect":true},{"name":"A4","label":"{{Q1}} + {{Q1}} + {{Q1}} + {{Q1}} = {{T2}} cm","incorrect":true}],"uniques":true},"algorithm":{"name":"trueFalse","template":"Multiple choice – standard","params":{"countCorrect":1,"countIncorrect":2,"showCheckIcon":true}}}</v>
      </c>
      <c r="AA565" s="11" t="s">
        <v>2862</v>
      </c>
      <c r="AB565" s="14" t="str">
        <f t="shared" si="2"/>
        <v>M4-G-17a-I-3</v>
      </c>
      <c r="AC565" s="14" t="str">
        <f t="shared" si="3"/>
        <v>M4-G-17a-I-3-BR</v>
      </c>
      <c r="AD565" s="7" t="s">
        <v>261</v>
      </c>
      <c r="AE565" s="16"/>
      <c r="AF565" s="16" t="s">
        <v>46</v>
      </c>
      <c r="AG565" s="16"/>
    </row>
    <row r="566" ht="75.0" customHeight="1">
      <c r="A566" s="9" t="s">
        <v>2847</v>
      </c>
      <c r="B566" s="12" t="s">
        <v>2848</v>
      </c>
      <c r="C566" s="16" t="s">
        <v>48</v>
      </c>
      <c r="D566" s="10" t="s">
        <v>35</v>
      </c>
      <c r="E566" s="9"/>
      <c r="F566" s="12" t="s">
        <v>2863</v>
      </c>
      <c r="G566" s="12" t="s">
        <v>2864</v>
      </c>
      <c r="H566" s="12"/>
      <c r="I566" s="9" t="s">
        <v>2850</v>
      </c>
      <c r="J566" s="9" t="s">
        <v>92</v>
      </c>
      <c r="K566" s="11" t="s">
        <v>2865</v>
      </c>
      <c r="L566" s="12" t="s">
        <v>2866</v>
      </c>
      <c r="M566" s="16" t="s">
        <v>367</v>
      </c>
      <c r="N566" s="21"/>
      <c r="O566" s="21"/>
      <c r="P566" s="23"/>
      <c r="Q566" s="16"/>
      <c r="R566" s="23"/>
      <c r="S566" s="24" t="s">
        <v>2867</v>
      </c>
      <c r="T566" s="24" t="s">
        <v>2868</v>
      </c>
      <c r="U566" s="24" t="s">
        <v>2869</v>
      </c>
      <c r="V566" s="24" t="s">
        <v>2870</v>
      </c>
      <c r="W566" s="23"/>
      <c r="X566" s="16"/>
      <c r="Y566" s="9" t="s">
        <v>2604</v>
      </c>
      <c r="Z566" s="13" t="str">
        <f t="shared" si="1"/>
        <v>{"id":"M4-G-17a-E-1-BR","seed":{"parameters":[{"name":"Q1","label":null,"min":2,"max":12,"step":1}],"uniques":true},"scaffolding":[{"id":"step-0","stimulus":"&lt;p&gt;Calcule o perímetro do losango.&lt;/p&gt;&lt;div style=\"display:flex; justify-content:center;\";&gt;&lt;div class=\"lemo-fixed-to-responsive\" style=\"max-width: 300px;max-height: 300px;position: relative;width: 100%;display: inline-block;\"&gt;&lt;img src=\"https://blueberry-assets.oneclick.es/M4_G_17a_4.svg\" alt=\"\" tabindex=\"0\"&gt;&lt;/img&gt;&lt;div class=\"lemo-graphie-container\" style=\"position: absolute;top: 0;left: 0;width: 100%;height: 100%;\"&gt;&lt;div class=\"lemo-graphie\" style=\"position: relative; width: 100%; height: 100%;\"&gt;&lt;span class=\"lemo-graphie-label\" style=\"position: absolute; left: 67%; top: 10%; transform:rotate(30deg);\"&gt;{{Q1}} cm&lt;/span&gt;&lt;/div&gt;&lt;/div&gt;&lt;/div&gt;&lt;/div&gt;","template":"&lt;p&gt;O perímetro mede {{response}} cm.&lt;/p&gt;","seed":{"parameters":[],"calculated":[{"name":"0-A1","label":"{{function}}","function":"4*{{Q1}}"}]},"algorithm":{"name":"calculateOperation","params":{"method":"equivLiteral","keyboard":"NUMERICAL"}}},{"id":"step-1","stimulus":"&lt;p&gt;Qual o comprimento de um lado do losango?&lt;/p&gt;","template":"&lt;p&gt;Cada lado mede {{response}} cm.&lt;/p&gt;","seed":{"parameters":[],"calculated":[{"name":"1-A1","label":"{{function}}","function":"{{Q1}}"}]},"algorithm":{"name":"calculateOperation","params":{"method":"equivLiteral","keyboard":"NUMERICAL"}}},{"id":"step-2","stimulus":"&lt;p&gt;O que precisa ser calculado?&lt;/p&gt;","seed":{"calculated":[{"name":"2-A1","label":"&lt;p&gt;O perímetro do losango.&lt;/p&gt;"},{"name":"2-A2","label":"&lt;p&gt;A área do losango.&lt;/p&gt;","incorrect":true},{"name":"2-A3","label":"&lt;p&gt;O lado maior do losango.&lt;/p&gt;","incorrect":true}]},"algorithm":{"name":"trueFalse","template":"Multiple choice – standard"}},{"id":"step-3","stimulus":"&lt;p&gt;Como se calcula o perímetro de um polígono?&lt;/p&gt;","seed":{"calculated":[{"name":"3-A1","label":"&lt;p&gt;Somando o comprimento de todos os seus lados.&lt;/p&gt;"},{"name":"3-A2","label":"&lt;p&gt;Multiplicando o comprimento de todos os seus lados.&lt;/p&gt;","incorrect":true},{"name":"3-A3","label":"&lt;p&gt;Dividindo o comprimento de todos os seus lados.&lt;/p&gt;","incorrect":true}]},"algorithm":{"name":"trueFalse","template":"Multiple choice – standard"}},{"id":"step-4","stimulus":"&lt;p&gt;Portanto, some os lados do losango.&lt;/p&gt;","template":"&lt;p style=\"text-align: center\"&gt;Perímetro = {{Q1}} + {{Q1}} + {{Q1}} + {{Q1}} = {{response}} cm&lt;/p&gt;","seed":{"calculated":[{"name":"4-A1","label":"{{function}}","function":"4*{{Q1}}"}]},"algorithm":{"name":"calculateOperation","params":{"method":"equivLiteral","keyboard":"NUMERICAL"}}}]}</v>
      </c>
      <c r="AA566" s="11" t="s">
        <v>2871</v>
      </c>
      <c r="AB566" s="14" t="str">
        <f t="shared" si="2"/>
        <v>M4-G-17a-E-1</v>
      </c>
      <c r="AC566" s="14" t="str">
        <f t="shared" si="3"/>
        <v>M4-G-17a-E-1-BR</v>
      </c>
      <c r="AD566" s="7" t="s">
        <v>261</v>
      </c>
      <c r="AE566" s="16"/>
      <c r="AF566" s="16" t="s">
        <v>46</v>
      </c>
      <c r="AG566" s="16"/>
    </row>
    <row r="567" ht="75.0" customHeight="1">
      <c r="A567" s="9" t="s">
        <v>2847</v>
      </c>
      <c r="B567" s="12" t="s">
        <v>2848</v>
      </c>
      <c r="C567" s="16" t="s">
        <v>48</v>
      </c>
      <c r="D567" s="10" t="s">
        <v>35</v>
      </c>
      <c r="E567" s="9"/>
      <c r="F567" s="12" t="s">
        <v>2872</v>
      </c>
      <c r="G567" s="8" t="s">
        <v>2864</v>
      </c>
      <c r="H567" s="12"/>
      <c r="I567" s="9" t="s">
        <v>2850</v>
      </c>
      <c r="J567" s="9" t="s">
        <v>92</v>
      </c>
      <c r="K567" s="11" t="s">
        <v>2873</v>
      </c>
      <c r="L567" s="12" t="s">
        <v>2874</v>
      </c>
      <c r="M567" s="16" t="s">
        <v>367</v>
      </c>
      <c r="N567" s="21"/>
      <c r="O567" s="21"/>
      <c r="P567" s="23"/>
      <c r="Q567" s="16"/>
      <c r="R567" s="23"/>
      <c r="S567" s="24" t="s">
        <v>2875</v>
      </c>
      <c r="T567" s="24" t="s">
        <v>2876</v>
      </c>
      <c r="U567" s="24" t="s">
        <v>2869</v>
      </c>
      <c r="V567" s="11" t="s">
        <v>2877</v>
      </c>
      <c r="W567" s="23"/>
      <c r="X567" s="16"/>
      <c r="Y567" s="9" t="s">
        <v>2604</v>
      </c>
      <c r="Z567" s="13" t="str">
        <f t="shared" si="1"/>
        <v>{"id":"M4-G-17a-E-2-BR","seed":{"parameters":[{"name":"Q1","label":null,"list":[2,3,4,5,6]},{"name":"Q2","label":null,"list":[0,1,2]}],"uniques":true},"scaffolding":[{"id":"step-0","stimulus":"&lt;p&gt;Calcule o perímetro do retângulo.&lt;/p&gt;&lt;div style=\"display:flex; justify-content:center;\";&gt;&lt;div class=\"lemo-fixed-to-responsive\" style=\"max-width: 300px;max-height: 300px;position: relative;width: 100%;display: inline-block;\"&gt;&lt;img src=\"https://blueberry-assets.oneclick.es/M3_G_11a_4.svg\" alt=\"\" tabindex=\"0\"&gt;&lt;/img&gt;&lt;div class=\"lemo-graphie-container\" style=\"position: absolute;top: 0;left: 0;width: 100%;height: 100%;\"&gt;&lt;div class=\"lemo-graphie\" style=\"position: relative; width: 100%; height: 100%;\"&gt;&lt;span class=\"lemo-graphie-label\" style=\"position: absolute; left: -2%; top: 42%; transform:rotate(-90deg);\"&gt;{{Q1}} cm&lt;/span&gt;&lt;span class=\"lemo-graphie-label\" style=\"position: absolute; left: 45%; top: 6%;\"&gt;{{T1}} cm&lt;/span&gt;&lt;/div&gt;&lt;/div&gt;&lt;/div&gt;&lt;/div&gt;","template":"&lt;p&gt;O perímetro mede {{response}} cm.&lt;/p&gt;","seed":{"parameters":[],"calculated":[{"name":"T1","label":"{{function}}","function":"{{Q1}}*2-1+{{Q2}}","temp":true},{"name":"0-A1","label":"{{function}}","function":"{{T1}}*2+{{Q1}}*2"}]},"algorithm":{"name":"calculateOperation","params":{"method":"equivLiteral","keyboard":"NUMERICAL"}}},{"id":"step-1","stimulus":"&lt;p&gt;Qual é a medida da base e da altura desse retângulo?&lt;/p&gt;","template":"&lt;p&gt;Base = {{response}} cm&lt;/p&gt;&lt;p&gt;Altura = {{response}} cm&lt;/p&gt;","seed":{"parameters":[],"calculated":[{"name":"T1","label":"{{function}}","function":"{{Q1}}*2-1+{{Q2}}","temp":true},{"name":"1-A1","label":"{{function}}","function":"{{T1}}"},{"name":"1-A2","label":"{{function}}","function":"{{Q1}}"}]},"algorithm":{"name":"calculateOperation","params":{"method":"equivLiteral","keyboard":"NUMERICAL"}}},{"id":"step-2","stimulus":"&lt;p&gt;O que precisa ser calculado?&lt;/p&gt;","seed":{"calculated":[{"name":"2-A1","label":"&lt;p&gt;O perímetro do retângulo.&lt;/p&gt;"},{"name":"2-A2","label":"&lt;p&gt;A área do retângulo.&lt;/p&gt;","incorrect":true},{"name":"2-A3","label":"&lt;p&gt;O lado maior do retângulo.&lt;/p&gt;","incorrect":true}]},"algorithm":{"name":"trueFalse","template":"Multiple choice – standard"}},{"id":"step-3","stimulus":"&lt;p&gt;Como se calcula o perímetro de um polígono?&lt;/p&gt;","seed":{"calculated":[{"name":"3-A1","label":"&lt;p&gt;Somando o comprimento de todos os seus lados.&lt;/p&gt;"},{"name":"3-A2","label":"&lt;p&gt;Multiplicando o comprimento de todos os seus lados.&lt;/p&gt;","incorrect":true},{"name":"3-A3","label":"&lt;p&gt;Dividindo o comprimento de todos os seus lados.&lt;/p&gt;","incorrect":true}]},"algorithm":{"name":"trueFalse","template":"Multiple choice – standard"}},{"id":"step-4","stimulus":"&lt;p&gt;Portanto, some os lados do retângulo.&lt;/p&gt;","template":"&lt;p style=\"text-align: center\"&gt;Perímetro = {{T1}} + {{Q1}} + {{T1}} + {{Q1}} = {{response}} cm&lt;/p&gt;","seed":{"calculated":[{"name":"T1","label":"{{function}}","function":"{{Q1}}*2-1+{{Q2}}","temp":true},{"name":"4-A1","label":"{{function}}","function":"{{T1}}*2+{{Q1}}*2"}]},"algorithm":{"name":"calculateOperation","params":{"method":"equivLiteral","keyboard":"NUMERICAL"}}}]}</v>
      </c>
      <c r="AA567" s="11" t="s">
        <v>2878</v>
      </c>
      <c r="AB567" s="14" t="str">
        <f t="shared" si="2"/>
        <v>M4-G-17a-E-2</v>
      </c>
      <c r="AC567" s="14" t="str">
        <f t="shared" si="3"/>
        <v>M4-G-17a-E-2-BR</v>
      </c>
      <c r="AD567" s="7" t="s">
        <v>261</v>
      </c>
      <c r="AE567" s="16"/>
      <c r="AF567" s="16" t="s">
        <v>46</v>
      </c>
      <c r="AG567" s="16"/>
    </row>
    <row r="568" ht="75.0" customHeight="1">
      <c r="A568" s="9" t="s">
        <v>2847</v>
      </c>
      <c r="B568" s="12" t="s">
        <v>2848</v>
      </c>
      <c r="C568" s="16" t="s">
        <v>48</v>
      </c>
      <c r="D568" s="10" t="s">
        <v>35</v>
      </c>
      <c r="E568" s="9"/>
      <c r="F568" s="12" t="s">
        <v>2879</v>
      </c>
      <c r="G568" s="12" t="s">
        <v>2864</v>
      </c>
      <c r="H568" s="12"/>
      <c r="I568" s="9" t="s">
        <v>2850</v>
      </c>
      <c r="J568" s="9" t="s">
        <v>92</v>
      </c>
      <c r="K568" s="12" t="s">
        <v>2880</v>
      </c>
      <c r="L568" s="12" t="s">
        <v>2881</v>
      </c>
      <c r="M568" s="16" t="s">
        <v>367</v>
      </c>
      <c r="N568" s="21"/>
      <c r="O568" s="21"/>
      <c r="P568" s="23"/>
      <c r="Q568" s="16"/>
      <c r="R568" s="23"/>
      <c r="S568" s="24" t="s">
        <v>2882</v>
      </c>
      <c r="T568" s="24" t="s">
        <v>2869</v>
      </c>
      <c r="U568" s="24" t="s">
        <v>2883</v>
      </c>
      <c r="V568" s="23"/>
      <c r="W568" s="23"/>
      <c r="X568" s="16"/>
      <c r="Y568" s="9" t="s">
        <v>2604</v>
      </c>
      <c r="Z568" s="13" t="str">
        <f t="shared" si="1"/>
        <v>{"id":"M4-G-17a-E-3-BR","seed":{"parameters":[{"name":"Q1","label":null,"list":[2,3,4,5,6,7,8]}],"uniques":true},"scaffolding":[{"id":"step-0","stimulus":"&lt;p&gt;Calcule o perímetro do trapézio.&lt;/p&gt;&lt;div style=\"display:flex; justify-content:center;\";&gt;&lt;div class=\"lemo-fixed-to-responsive\" style=\"max-width: 300px;max-height: 300px;position: relative;width: 100%;display: inline-block;\"&gt;&lt;img src=\"https://blueberry-assets.oneclick.es/M4_G_17a_6.svg\" alt=\"\" tabindex=\"0\"&gt;&lt;/img&gt;&lt;div class=\"lemo-graphie-container\" style=\"position: absolute;top: 0;left: 0;width: 100%;height: 100%;\"&gt;&lt;div class=\"lemo-graphie\" style=\"position: relative; width: 100%; height: 100%;\"&gt;&lt;span class=\"lemo-graphie-label\" style=\"position: absolute; left: -3%; top: 42%; transform:rotate(-90deg);\"&gt;{{T1}} cm&lt;/span&gt;&lt;span class=\"lemo-graphie-label\" style=\"position: absolute; left: 20%; top: 14%;\"&gt;{{T1}} cm&lt;/span&gt;&lt;span class=\"lemo-graphie-label\" style=\"position: absolute; left: 64%; top: 40%; transform:rotate(45deg);\"&gt;{{T3}} cm&lt;/span&gt;&lt;span class=\"lemo-graphie-label\" style=\"position: absolute; left: 35%; top: 73%;\"&gt;{{T2}} cm&lt;/span&gt;&lt;/div&gt;&lt;/div&gt;&lt;/div&gt;&lt;/div&gt;","template":"&lt;p&gt;O perímetro mede {{response}} cm.&lt;/p&gt;","seed":{"parameters":[],"calculated":[{"name":"T1","label":"{{function}}","function":"2*{{Q1}}","temp":true},{"name":"T2","label":"{{function}}","function":"3*{{Q1}}","temp":true},{"name":"T3","label":"{{function}}","function":"math.round({{Q1}}*2.23)","temp":true},{"name":"0-A1","label":"{{function}}","function":"{{Q1}}*7+{{T3}}"}]},"algorithm":{"name":"calculateOperation","params":{"method":"equivLiteral","keyboard":"NUMERICAL"}}},{"id":"step-1","stimulus":"&lt;p&gt;O que precisa ser calculado?&lt;/p&gt;","seed":{"calculated":[{"name":"1-A1","label":"&lt;p&gt;O perímetro do trapézio.&lt;/p&gt;"},{"name":"1-A2","label":"&lt;p&gt;A área do trapézio.&lt;/p&gt;","incorrect":true},{"name":"1-A3","label":"&lt;p&gt;O lado maior do trapézio.&lt;/p&gt;","incorrect":true}]},"algorithm":{"name":"trueFalse","template":"Multiple choice – standard"}},{"id":"step-2","stimulus":"&lt;p&gt;Como se calcula o perímetro de um polígono?&lt;/p&gt;","seed":{"calculated":[{"name":"2-A1","label":"&lt;p&gt;Somando o comprimento de todos os seus lados.&lt;/p&gt;"},{"name":"2-A2","label":"&lt;p&gt;Multiplicando o comprimento de todos os seus lados.&lt;/p&gt;","incorrect":true},{"name":"2-A3","label":"&lt;p&gt;Dividindo o comprimento de todos os seus lados.&lt;/p&gt;","incorrect":true}]},"algorithm":{"name":"trueFalse","template":"Multiple choice – standard"}},{"id":"step-3","stimulus":"&lt;p&gt;Portanto, some os lados do trapézio.&lt;/p&gt;","template":"&lt;p style=\"text-align: center\"&gt;Perímetro = {{T1}} + {{T1}} + {{T2}} + {{T3}} = {{response}} cm&lt;/p&gt;","seed":{"calculated":[{"name":"T1","label":"{{function}}","function":"2*{{Q1}}","temp":true},{"name":"T2","label":"{{function}}","function":"3*{{Q1}}","temp":true},{"name":"T3","label":"{{function}}","function":"math.round({{Q1}}*2.23)","temp":true},{"name":"3-A1","label":"{{function}}","function":"{{Q1}}*7+{{T3}}"}]},"algorithm":{"name":"calculateOperation","params":{"method":"equivLiteral","keyboard":"NUMERICAL"}}}]}</v>
      </c>
      <c r="AA568" s="11" t="s">
        <v>2884</v>
      </c>
      <c r="AB568" s="14" t="str">
        <f t="shared" si="2"/>
        <v>M4-G-17a-E-3</v>
      </c>
      <c r="AC568" s="14" t="str">
        <f t="shared" si="3"/>
        <v>M4-G-17a-E-3-BR</v>
      </c>
      <c r="AD568" s="7" t="s">
        <v>261</v>
      </c>
      <c r="AE568" s="16"/>
      <c r="AF568" s="16" t="s">
        <v>46</v>
      </c>
      <c r="AG568" s="16"/>
    </row>
    <row r="569" ht="75.0" customHeight="1">
      <c r="A569" s="9" t="s">
        <v>2885</v>
      </c>
      <c r="B569" s="12" t="s">
        <v>2886</v>
      </c>
      <c r="C569" s="16" t="s">
        <v>34</v>
      </c>
      <c r="D569" s="10" t="s">
        <v>35</v>
      </c>
      <c r="E569" s="9"/>
      <c r="F569" s="12" t="s">
        <v>2887</v>
      </c>
      <c r="G569" s="12"/>
      <c r="H569" s="12"/>
      <c r="I569" s="9" t="s">
        <v>335</v>
      </c>
      <c r="J569" s="9" t="s">
        <v>391</v>
      </c>
      <c r="K569" s="12" t="s">
        <v>2888</v>
      </c>
      <c r="L569" s="12" t="s">
        <v>112</v>
      </c>
      <c r="M569" s="16" t="s">
        <v>41</v>
      </c>
      <c r="N569" s="11" t="s">
        <v>2889</v>
      </c>
      <c r="O569" s="11" t="s">
        <v>2890</v>
      </c>
      <c r="P569" s="23"/>
      <c r="Q569" s="16"/>
      <c r="R569" s="23"/>
      <c r="S569" s="23"/>
      <c r="T569" s="23"/>
      <c r="U569" s="23"/>
      <c r="V569" s="23"/>
      <c r="W569" s="23"/>
      <c r="X569" s="16"/>
      <c r="Y569" s="9" t="s">
        <v>2604</v>
      </c>
      <c r="Z569" s="13" t="str">
        <f t="shared" si="1"/>
        <v>{"id":"M4-G-10a-I-1-BR","stimulus":"&lt;p&gt;Selecione a área do seguinte quadrado.&lt;/p&gt;&lt;div style=\"display:flex; justify-content:center;\"&gt;&lt;img src=\"https://blueberry-assets.oneclick.es/M4_G_10a_1.svg\" width=\"300\"&gt;&lt;/img&gt;&lt;/div&gt;","hint":"&lt;p&gt;Para calcular a área do quadrado, tome o quadrado menor como unidade de medida.&lt;/p&gt;","feedback":"&lt;p&gt;Para calcular a área do quadrado, tome o quadrado menor como unidade de medida.&lt;/p&gt;&lt;p style=\"text-align: center\"&gt;Área do quadrado = lado × lado = 2 × 2 = 4 unidades quadradas&lt;/p&gt;","seed":{"parameters":[{"name":"Q1","label":null,"min":5,"max":16,"step":1},{"name":"Q2","label":null,"min":5,"max":16,"step":1}],"calculated":[{"name":"A1","label":"4 unidades quadradas"},{"name":"A2","label":"{{Q1}} unidades quadradas","incorrect":true},{"name":"A3","label":"{{Q2}} unidades quadradas","incorrect":true}],"uniques":true},"algorithm":{"name":"trueFalse","template":"Multiple choice – standard","params":{"countCorrect":1,"countIncorrect":2,"showCheckIcon":false,
            "columns": 3
        }
    }
}</v>
      </c>
      <c r="AA569" s="11" t="s">
        <v>2891</v>
      </c>
      <c r="AB569" s="14" t="str">
        <f t="shared" si="2"/>
        <v>M4-G-10a-I-1</v>
      </c>
      <c r="AC569" s="14" t="str">
        <f t="shared" si="3"/>
        <v>M4-G-10a-I-1-BR</v>
      </c>
      <c r="AD569" s="7" t="s">
        <v>261</v>
      </c>
      <c r="AE569" s="16"/>
      <c r="AF569" s="16" t="s">
        <v>46</v>
      </c>
      <c r="AG569" s="16"/>
    </row>
    <row r="570" ht="75.0" customHeight="1">
      <c r="A570" s="9" t="s">
        <v>2885</v>
      </c>
      <c r="B570" s="12" t="s">
        <v>2886</v>
      </c>
      <c r="C570" s="7" t="s">
        <v>34</v>
      </c>
      <c r="D570" s="10" t="s">
        <v>35</v>
      </c>
      <c r="E570" s="9"/>
      <c r="F570" s="12" t="s">
        <v>2892</v>
      </c>
      <c r="G570" s="12"/>
      <c r="H570" s="12"/>
      <c r="I570" s="9" t="s">
        <v>335</v>
      </c>
      <c r="J570" s="9" t="s">
        <v>391</v>
      </c>
      <c r="K570" s="12" t="s">
        <v>2893</v>
      </c>
      <c r="L570" s="12" t="s">
        <v>112</v>
      </c>
      <c r="M570" s="16" t="s">
        <v>41</v>
      </c>
      <c r="N570" s="11" t="s">
        <v>2889</v>
      </c>
      <c r="O570" s="11" t="s">
        <v>2894</v>
      </c>
      <c r="P570" s="23"/>
      <c r="Q570" s="16"/>
      <c r="R570" s="23"/>
      <c r="S570" s="23"/>
      <c r="T570" s="23"/>
      <c r="U570" s="23"/>
      <c r="V570" s="23"/>
      <c r="W570" s="23"/>
      <c r="X570" s="16"/>
      <c r="Y570" s="9" t="s">
        <v>2604</v>
      </c>
      <c r="Z570" s="13" t="str">
        <f t="shared" si="1"/>
        <v>{"id":"M4-G-10a-I-2-BR","stimulus":"&lt;p&gt;Selecione a área do seguinte quadrado.&lt;/p&gt;&lt;div style=\"display:flex; justify-content:center;\"&gt;&lt;img src=\"https://blueberry-assets.oneclick.es/M4_G_10a_2.svg\" width=\"300\"&gt;&lt;/img&gt;&lt;/div&gt;","hint":"&lt;p&gt;Para calcular a área do quadrado, tome o quadrado menor como unidade de medida.&lt;/p&gt;","feedback":"&lt;p&gt;Para calcular a área do quadrado, tome o quadrado menor como unidade de medida.&lt;/p&gt;&lt;p style=\"text-align: center\"&gt;Área do quadrado = lado × lado = 3 × 3 = 9 unidades quadradas&lt;/p&gt;","seed":{"parameters":[{"name":"Q1","label":null,"list":[4,5,6,7,8,10,11,12,13,14,15,16]},{"name":"Q2","label":null,"list":[4,5,6,7,8,10,11,12,13,14,15,16]}],"calculated":[{"name":"A1","label":"9 unidades quadradas"},{"name":"A2","label":"{{Q1}} unidades quadradas","incorrect":true},{"name":"A3","label":"{{Q2}} unidades quadradas","incorrect":true}],"uniques":true},"algorithm":{"name":"trueFalse","template":"Multiple choice – standard","params":{"countCorrect":1,"countIncorrect":2,"showCheckIcon":false,
            "columns": 3
        }
    }
}</v>
      </c>
      <c r="AA570" s="11" t="s">
        <v>2895</v>
      </c>
      <c r="AB570" s="14" t="str">
        <f t="shared" si="2"/>
        <v>M4-G-10a-I-2</v>
      </c>
      <c r="AC570" s="14" t="str">
        <f t="shared" si="3"/>
        <v>M4-G-10a-I-2-BR</v>
      </c>
      <c r="AD570" s="7" t="s">
        <v>261</v>
      </c>
      <c r="AE570" s="16"/>
      <c r="AF570" s="16" t="s">
        <v>46</v>
      </c>
      <c r="AG570" s="16"/>
    </row>
    <row r="571" ht="75.0" customHeight="1">
      <c r="A571" s="9" t="s">
        <v>2885</v>
      </c>
      <c r="B571" s="12" t="s">
        <v>2886</v>
      </c>
      <c r="C571" s="7" t="s">
        <v>34</v>
      </c>
      <c r="D571" s="10" t="s">
        <v>35</v>
      </c>
      <c r="E571" s="9"/>
      <c r="F571" s="12" t="s">
        <v>2896</v>
      </c>
      <c r="G571" s="12"/>
      <c r="H571" s="12"/>
      <c r="I571" s="9" t="s">
        <v>335</v>
      </c>
      <c r="J571" s="9" t="s">
        <v>391</v>
      </c>
      <c r="K571" s="12" t="s">
        <v>2897</v>
      </c>
      <c r="L571" s="12" t="s">
        <v>112</v>
      </c>
      <c r="M571" s="16" t="s">
        <v>41</v>
      </c>
      <c r="N571" s="11" t="s">
        <v>2889</v>
      </c>
      <c r="O571" s="11" t="s">
        <v>2898</v>
      </c>
      <c r="P571" s="23"/>
      <c r="Q571" s="16"/>
      <c r="R571" s="23"/>
      <c r="S571" s="23"/>
      <c r="T571" s="23"/>
      <c r="U571" s="23"/>
      <c r="V571" s="23"/>
      <c r="W571" s="23"/>
      <c r="X571" s="16"/>
      <c r="Y571" s="9" t="s">
        <v>2604</v>
      </c>
      <c r="Z571" s="13" t="str">
        <f t="shared" si="1"/>
        <v>{"id":"M4-G-10a-I-3-BR","stimulus":"&lt;p&gt;Selecione a área do seguinte quadrado.&lt;/p&gt;&lt;div style=\"display:flex; justify-content:center;\"&gt;&lt;img src=\"https://blueberry-assets.oneclick.es/M4_G_10a_3.svg\" width=\"300\"&gt;&lt;/img&gt;&lt;/div&gt;","hint":"&lt;p&gt;Para calcular a área do quadrado, tome o quadrado menor como unidade de medida.&lt;/p&gt;","feedback":"&lt;p&gt;Para calcular a área do quadrado, tome o quadrado menor como unidade de medida.&lt;/p&gt;&lt;p style=\"text-align: center\"&gt;Área do quadrado = lado × lado = 4 × 4 = 16 unidades quadradas&lt;/p&gt;","seed":{"parameters":[{"name":"Q1","label":null,"min":4,"max":15,"step":1},{"name":"Q2","label":null,"min":4,"max":15,"step":1}],"calculated":[{"name":"A1","label":"16 unidades quadradas"},{"name":"A2","label":"{{Q1}} unidades quadradas","incorrect":true},{"name":"A3","label":"{{Q2}} unidades quadradas","incorrect":true}],"uniques":true},"algorithm":{"name":"trueFalse","template":"Multiple choice – standard","params":{"countCorrect":1,"countIncorrect":2,"showCheckIcon":false,
            "columns": 3
        }
    }
}</v>
      </c>
      <c r="AA571" s="11" t="s">
        <v>2899</v>
      </c>
      <c r="AB571" s="14" t="str">
        <f t="shared" si="2"/>
        <v>M4-G-10a-I-3</v>
      </c>
      <c r="AC571" s="14" t="str">
        <f t="shared" si="3"/>
        <v>M4-G-10a-I-3-BR</v>
      </c>
      <c r="AD571" s="7" t="s">
        <v>261</v>
      </c>
      <c r="AE571" s="16"/>
      <c r="AF571" s="16" t="s">
        <v>46</v>
      </c>
      <c r="AG571" s="16"/>
    </row>
    <row r="572" ht="75.0" customHeight="1">
      <c r="A572" s="9" t="s">
        <v>2885</v>
      </c>
      <c r="B572" s="12" t="s">
        <v>2886</v>
      </c>
      <c r="C572" s="7" t="s">
        <v>48</v>
      </c>
      <c r="D572" s="10" t="s">
        <v>35</v>
      </c>
      <c r="E572" s="9"/>
      <c r="F572" s="12" t="s">
        <v>2900</v>
      </c>
      <c r="G572" s="8" t="s">
        <v>2901</v>
      </c>
      <c r="H572" s="12"/>
      <c r="I572" s="9" t="s">
        <v>335</v>
      </c>
      <c r="J572" s="9" t="s">
        <v>92</v>
      </c>
      <c r="K572" s="12" t="s">
        <v>112</v>
      </c>
      <c r="L572" s="8" t="s">
        <v>2902</v>
      </c>
      <c r="M572" s="16" t="s">
        <v>41</v>
      </c>
      <c r="N572" s="11" t="s">
        <v>2889</v>
      </c>
      <c r="O572" s="11" t="s">
        <v>2890</v>
      </c>
      <c r="P572" s="23"/>
      <c r="Q572" s="16"/>
      <c r="R572" s="23"/>
      <c r="S572" s="23"/>
      <c r="T572" s="23"/>
      <c r="U572" s="23"/>
      <c r="V572" s="23"/>
      <c r="W572" s="23"/>
      <c r="X572" s="16"/>
      <c r="Y572" s="9" t="s">
        <v>2604</v>
      </c>
      <c r="Z572" s="13" t="str">
        <f t="shared" si="1"/>
        <v>{"id":"M4-G-10a-E-1-BR","stimulus":"&lt;p&gt;Calcule a área do seguinte quadrado.&lt;/p&gt;&lt;div style=\"display:flex; justify-content:center;\"&gt;&lt;img src=\"https://blueberry-assets.oneclick.es/M4_G_10a_1.svg\" width=\"300\"&gt;&lt;/img&gt;&lt;/div&gt;","template":"&lt;p&gt;A área mede {{response}} unidades quadradas.&lt;/p&gt;","hint":"&lt;p&gt;Para calcular a área do quadrado, tome o quadrado menor como unidade de medida.&lt;/p&gt;","feedback":"&lt;p&gt;Para calcular a área do quadrado, tome o quadrado menor como unidade de medida.&lt;/p&gt;&lt;p style=\"text-align: center\"&gt;Área do quadrado = lado × lado = 2 × 2 = 4 unidades quadradas&lt;/p&gt;","seed":{"parameters":[],"calculated":[{"name":"A1","label":"{{function}}","function":"4"}],"uniques":true},"algorithm":{"name":"calculateOperation","params":{"method":"equivLiteral","keyboard":"NUMERICAL"}}}</v>
      </c>
      <c r="AA572" s="11" t="s">
        <v>2903</v>
      </c>
      <c r="AB572" s="14" t="str">
        <f t="shared" si="2"/>
        <v>M4-G-10a-E-1</v>
      </c>
      <c r="AC572" s="14" t="str">
        <f t="shared" si="3"/>
        <v>M4-G-10a-E-1-BR</v>
      </c>
      <c r="AD572" s="7" t="s">
        <v>261</v>
      </c>
      <c r="AE572" s="16"/>
      <c r="AF572" s="16" t="s">
        <v>46</v>
      </c>
      <c r="AG572" s="16"/>
    </row>
    <row r="573" ht="75.0" customHeight="1">
      <c r="A573" s="9" t="s">
        <v>2885</v>
      </c>
      <c r="B573" s="12" t="s">
        <v>2886</v>
      </c>
      <c r="C573" s="7" t="s">
        <v>48</v>
      </c>
      <c r="D573" s="10" t="s">
        <v>35</v>
      </c>
      <c r="E573" s="9"/>
      <c r="F573" s="12" t="s">
        <v>2904</v>
      </c>
      <c r="G573" s="8" t="s">
        <v>2901</v>
      </c>
      <c r="H573" s="12"/>
      <c r="I573" s="9" t="s">
        <v>335</v>
      </c>
      <c r="J573" s="9" t="s">
        <v>92</v>
      </c>
      <c r="K573" s="12" t="s">
        <v>112</v>
      </c>
      <c r="L573" s="8" t="s">
        <v>2905</v>
      </c>
      <c r="M573" s="16" t="s">
        <v>41</v>
      </c>
      <c r="N573" s="11" t="s">
        <v>2889</v>
      </c>
      <c r="O573" s="11" t="s">
        <v>2894</v>
      </c>
      <c r="P573" s="23"/>
      <c r="Q573" s="16"/>
      <c r="R573" s="23"/>
      <c r="S573" s="23"/>
      <c r="T573" s="23"/>
      <c r="U573" s="23"/>
      <c r="V573" s="23"/>
      <c r="W573" s="23"/>
      <c r="X573" s="16"/>
      <c r="Y573" s="9" t="s">
        <v>2604</v>
      </c>
      <c r="Z573" s="13" t="str">
        <f t="shared" si="1"/>
        <v>{"id":"M4-G-10a-E-2-BR","stimulus":"&lt;p&gt;Calcule a área do seguinte quadrado.&lt;/p&gt;&lt;div style=\"display:flex; justify-content:center;\"&gt;&lt;img src=\"https://blueberry-assets.oneclick.es/M4_G_10a_2.svg\" width=\"300\"&gt;&lt;/img&gt;&lt;/div&gt;","template":"&lt;p&gt;A área mede {{response}} unidades quadradas.&lt;/p&gt;","hint":"&lt;p&gt;Para calcular a área do quadrado, tome o quadrado menor como unidade de medida.&lt;/p&gt;","feedback":"&lt;p&gt;Para calcular a área do quadrado, tome o quadrado menor como unidade de medida.&lt;/p&gt;&lt;p style=\"text-align: center\"&gt;Área do quadrado = lado × lado = 3 × 3 = 9 unidades quadradas&lt;/p&gt;","seed":{"parameters":[],"calculated":[{"name":"A1","label":"{{function}}","function":"9"}],"uniques":true},"algorithm":{"name":"calculateOperation","params":{"method":"equivLiteral","keyboard":"NUMERICAL"}}}</v>
      </c>
      <c r="AA573" s="11" t="s">
        <v>2906</v>
      </c>
      <c r="AB573" s="14" t="str">
        <f t="shared" si="2"/>
        <v>M4-G-10a-E-2</v>
      </c>
      <c r="AC573" s="14" t="str">
        <f t="shared" si="3"/>
        <v>M4-G-10a-E-2-BR</v>
      </c>
      <c r="AD573" s="7" t="s">
        <v>261</v>
      </c>
      <c r="AE573" s="16"/>
      <c r="AF573" s="16" t="s">
        <v>46</v>
      </c>
      <c r="AG573" s="16"/>
    </row>
    <row r="574" ht="75.0" customHeight="1">
      <c r="A574" s="9" t="s">
        <v>2885</v>
      </c>
      <c r="B574" s="12" t="s">
        <v>2886</v>
      </c>
      <c r="C574" s="7" t="s">
        <v>48</v>
      </c>
      <c r="D574" s="10" t="s">
        <v>35</v>
      </c>
      <c r="E574" s="9"/>
      <c r="F574" s="12" t="s">
        <v>2907</v>
      </c>
      <c r="G574" s="8" t="s">
        <v>2901</v>
      </c>
      <c r="H574" s="12"/>
      <c r="I574" s="9" t="s">
        <v>335</v>
      </c>
      <c r="J574" s="9" t="s">
        <v>92</v>
      </c>
      <c r="K574" s="12" t="s">
        <v>112</v>
      </c>
      <c r="L574" s="8" t="s">
        <v>2908</v>
      </c>
      <c r="M574" s="16" t="s">
        <v>41</v>
      </c>
      <c r="N574" s="11" t="s">
        <v>2889</v>
      </c>
      <c r="O574" s="11" t="s">
        <v>2898</v>
      </c>
      <c r="P574" s="23"/>
      <c r="Q574" s="16"/>
      <c r="R574" s="23"/>
      <c r="S574" s="23"/>
      <c r="T574" s="23"/>
      <c r="U574" s="23"/>
      <c r="V574" s="23"/>
      <c r="W574" s="23"/>
      <c r="X574" s="16"/>
      <c r="Y574" s="9" t="s">
        <v>2604</v>
      </c>
      <c r="Z574" s="13" t="str">
        <f t="shared" si="1"/>
        <v>{"id":"M4-G-10a-E-3-BR","stimulus":"&lt;p&gt;Calcule a área do seguinte quadrado.&lt;/p&gt;&lt;div style=\"display:flex; justify-content:center;\"&gt;&lt;img src=\"https://blueberry-assets.oneclick.es/M4_G_10a_3.svg\" width=\"300\"&gt;&lt;/img&gt;&lt;/div&gt;","template":"&lt;p&gt;A área mede {{response}} unidades quadradas.&lt;/p&gt;","hint":"&lt;p&gt;Para calcular a área do quadrado, tome o quadrado menor como unidade de medida.&lt;/p&gt;","feedback":"&lt;p&gt;Para calcular a área do quadrado, tome o quadrado menor como unidade de medida.&lt;/p&gt;&lt;p style=\"text-align: center\"&gt;Área do quadrado = lado × lado = 4 × 4 = 16 unidades quadradas&lt;/p&gt;","seed":{"parameters":[],"calculated":[{"name":"A1","label":"{{function}}","function":"16"}],"uniques":true},"algorithm":{"name":"calculateOperation","params":{"method":"equivLiteral","keyboard":"NUMERICAL"}}}</v>
      </c>
      <c r="AA574" s="11" t="s">
        <v>2909</v>
      </c>
      <c r="AB574" s="14" t="str">
        <f t="shared" si="2"/>
        <v>M4-G-10a-E-3</v>
      </c>
      <c r="AC574" s="14" t="str">
        <f t="shared" si="3"/>
        <v>M4-G-10a-E-3-BR</v>
      </c>
      <c r="AD574" s="7" t="s">
        <v>261</v>
      </c>
      <c r="AE574" s="16"/>
      <c r="AF574" s="16" t="s">
        <v>46</v>
      </c>
      <c r="AG574" s="16"/>
    </row>
    <row r="575" ht="75.0" customHeight="1">
      <c r="A575" s="9" t="s">
        <v>2910</v>
      </c>
      <c r="B575" s="12" t="s">
        <v>2911</v>
      </c>
      <c r="C575" s="16" t="s">
        <v>34</v>
      </c>
      <c r="D575" s="10" t="s">
        <v>35</v>
      </c>
      <c r="E575" s="9"/>
      <c r="F575" s="12" t="s">
        <v>2912</v>
      </c>
      <c r="G575" s="12"/>
      <c r="H575" s="12"/>
      <c r="I575" s="9" t="s">
        <v>335</v>
      </c>
      <c r="J575" s="9" t="s">
        <v>391</v>
      </c>
      <c r="K575" s="12" t="s">
        <v>2913</v>
      </c>
      <c r="L575" s="8" t="s">
        <v>112</v>
      </c>
      <c r="M575" s="16" t="s">
        <v>41</v>
      </c>
      <c r="N575" s="11" t="s">
        <v>2914</v>
      </c>
      <c r="O575" s="11" t="s">
        <v>2915</v>
      </c>
      <c r="P575" s="23"/>
      <c r="Q575" s="16"/>
      <c r="R575" s="23"/>
      <c r="S575" s="23"/>
      <c r="T575" s="23"/>
      <c r="U575" s="23"/>
      <c r="V575" s="23"/>
      <c r="W575" s="23"/>
      <c r="X575" s="16"/>
      <c r="Y575" s="9" t="s">
        <v>2604</v>
      </c>
      <c r="Z575" s="13" t="str">
        <f t="shared" si="1"/>
        <v>{"id":"M4-G-10b-I-1-BR","stimulus":"&lt;p&gt;Selecione a área deste retângulo.&lt;/p&gt;&lt;div style=\"display:flex; justify-content:center;\"&gt;&lt;img src=\"https://blueberry-assets.oneclick.es/M4_G_10b_1.svg\" width=\"300\"&gt;&lt;/img&gt;&lt;/div&gt;","hint":"&lt;p&gt;A área de um retângulo é calculada multiplicando-se a base pela altura.&lt;/p&gt;","feedback":"&lt;p&gt;A área de um retângulo é calculada multiplicando-se a base pela altura.&lt;/p&gt;&lt;p style=\"text-align: center\"&gt;Área do retângulo = base × altura = 4 × 3 = 12 unidades quadradas&lt;/p&gt;","seed":{"parameters":[{"name":"Q1","label":null,"list":[8,9,10,11,13,14,15,16,17,18,19,20]},{"name":"Q2","label":null,"list":[8,9,10,11,13,14,15,16,17,18,19,20]}],"calculated":[{"name":"A1","label":"12 unidades quadradas"},{"name":"A2","label":"{{Q1}} unidades quadradas","incorrect":true},{"name":"A3","label":"{{Q2}} unidades quadradas","incorrect":true}],"uniques":true},"algorithm":{"name":"trueFalse","template":"Multiple choice – standard","params":{"countCorrect":1,"countIncorrect":2,"showCheckIcon":false,
            "columns": 3
        }
    }
}</v>
      </c>
      <c r="AA575" s="11" t="s">
        <v>2916</v>
      </c>
      <c r="AB575" s="14" t="str">
        <f t="shared" si="2"/>
        <v>M4-G-10b-I-1</v>
      </c>
      <c r="AC575" s="14" t="str">
        <f t="shared" si="3"/>
        <v>M4-G-10b-I-1-BR</v>
      </c>
      <c r="AD575" s="7" t="s">
        <v>261</v>
      </c>
      <c r="AE575" s="16"/>
      <c r="AF575" s="16" t="s">
        <v>46</v>
      </c>
      <c r="AG575" s="16"/>
    </row>
    <row r="576" ht="75.0" customHeight="1">
      <c r="A576" s="9" t="s">
        <v>2910</v>
      </c>
      <c r="B576" s="12" t="s">
        <v>2911</v>
      </c>
      <c r="C576" s="7" t="s">
        <v>34</v>
      </c>
      <c r="D576" s="10" t="s">
        <v>35</v>
      </c>
      <c r="E576" s="9"/>
      <c r="F576" s="12" t="s">
        <v>2917</v>
      </c>
      <c r="G576" s="12"/>
      <c r="H576" s="12"/>
      <c r="I576" s="9" t="s">
        <v>335</v>
      </c>
      <c r="J576" s="9" t="s">
        <v>391</v>
      </c>
      <c r="K576" s="12" t="s">
        <v>2918</v>
      </c>
      <c r="L576" s="8" t="s">
        <v>112</v>
      </c>
      <c r="M576" s="16" t="s">
        <v>41</v>
      </c>
      <c r="N576" s="11" t="s">
        <v>2914</v>
      </c>
      <c r="O576" s="11" t="s">
        <v>2919</v>
      </c>
      <c r="P576" s="23"/>
      <c r="Q576" s="16"/>
      <c r="R576" s="23"/>
      <c r="S576" s="23"/>
      <c r="T576" s="23"/>
      <c r="U576" s="23"/>
      <c r="V576" s="23"/>
      <c r="W576" s="23"/>
      <c r="X576" s="16"/>
      <c r="Y576" s="9" t="s">
        <v>2604</v>
      </c>
      <c r="Z576" s="13" t="str">
        <f t="shared" si="1"/>
        <v>{"id":"M4-G-10b-I-2-BR","stimulus":"&lt;p&gt;Selecione a área deste retângulo.&lt;/p&gt;&lt;div style=\"display:flex; justify-content:center;\"&gt;&lt;img src=\"https://blueberry-assets.oneclick.es/M4_G_10b_2.svg\" width=\"300\"&gt;&lt;/img&gt;&lt;/div&gt;","hint":"&lt;p&gt;A área de um retângulo é calculada multiplicando-se a base pela altura.&lt;/p&gt;","feedback":"&lt;p&gt;A área de um retângulo é calculada multiplicando-se a base pela altura.&lt;/p&gt;&lt;p style=\"text-align: center\"&gt;Área do retângulo = base × altura = 5 × 2 = 10 unidades quadradas&lt;/p&gt;","seed":{"parameters":[{"name":"Q1","label":null,"list":[8,9,11,12,13,14,15,16,17,18,19,20]},{"name":"Q2","label":null,"list":[8,9,11,12,13,14,15,16,17,18,19,20]}],"calculated":[{"name":"A1","label":"10 unidades quadradas"},{"name":"A2","label":"{{Q1}} unidades quadradas","incorrect":true},{"name":"A3","label":"{{Q2}} unidades quadradas","incorrect":true}],"uniques":true},"algorithm":{"name":"trueFalse","template":"Multiple choice – standard","params":{"countCorrect":1,"countIncorrect":2,"showCheckIcon":false,
            "columns": 3
        }
    }
}</v>
      </c>
      <c r="AA576" s="11" t="s">
        <v>2920</v>
      </c>
      <c r="AB576" s="14" t="str">
        <f t="shared" si="2"/>
        <v>M4-G-10b-I-2</v>
      </c>
      <c r="AC576" s="14" t="str">
        <f t="shared" si="3"/>
        <v>M4-G-10b-I-2-BR</v>
      </c>
      <c r="AD576" s="7" t="s">
        <v>261</v>
      </c>
      <c r="AE576" s="16"/>
      <c r="AF576" s="16" t="s">
        <v>46</v>
      </c>
      <c r="AG576" s="16"/>
    </row>
    <row r="577" ht="75.0" customHeight="1">
      <c r="A577" s="9" t="s">
        <v>2910</v>
      </c>
      <c r="B577" s="12" t="s">
        <v>2911</v>
      </c>
      <c r="C577" s="7" t="s">
        <v>34</v>
      </c>
      <c r="D577" s="10" t="s">
        <v>35</v>
      </c>
      <c r="E577" s="9"/>
      <c r="F577" s="12" t="s">
        <v>2921</v>
      </c>
      <c r="G577" s="12"/>
      <c r="H577" s="12"/>
      <c r="I577" s="9" t="s">
        <v>335</v>
      </c>
      <c r="J577" s="9" t="s">
        <v>391</v>
      </c>
      <c r="K577" s="12" t="s">
        <v>2922</v>
      </c>
      <c r="L577" s="8" t="s">
        <v>112</v>
      </c>
      <c r="M577" s="16" t="s">
        <v>41</v>
      </c>
      <c r="N577" s="11" t="s">
        <v>2914</v>
      </c>
      <c r="O577" s="11" t="s">
        <v>2923</v>
      </c>
      <c r="P577" s="23"/>
      <c r="Q577" s="16"/>
      <c r="R577" s="23"/>
      <c r="S577" s="23"/>
      <c r="T577" s="23"/>
      <c r="U577" s="23"/>
      <c r="V577" s="23"/>
      <c r="W577" s="23"/>
      <c r="X577" s="16"/>
      <c r="Y577" s="9" t="s">
        <v>2604</v>
      </c>
      <c r="Z577" s="13" t="str">
        <f t="shared" si="1"/>
        <v>{"id":"M4-G-10b-I-3-BR","stimulus":"&lt;p&gt;Selecione a área do seguinte retângulo.&lt;/p&gt;&lt;div style=\"display:flex; justify-content:center;\"&gt;&lt;img src=\"https://blueberry-assets.oneclick.es/M4_G_10b_3.svg\" width=\"300\"&gt;&lt;/img&gt;&lt;/div&gt;","hint":"&lt;p&gt;A área de um retângulo é calculada multiplicando-se a base pela altura.&lt;/p&gt;","feedback":"&lt;p&gt;A área de um retângulo é calculada multiplicando-se a base pela altura.&lt;/p&gt;&lt;p style=\"text-align: center\"&gt;Área do retângulo = base × altura = 6 × 3 = 18 unidades quadradas&lt;/p&gt;","seed":{"parameters":[{"name":"Q1","label":null,"list":[8,9,10,11,12,13,14,15,16,17,19,20]},{"name":"Q2","label":null,"list":[8,9,10,11,12,13,14,15,16,17,19,20]}],"calculated":[{"name":"A1","label":"18 unidades quadradas"},{"name":"A2","label":"{{Q1}} unidades quadradas","incorrect":true},{"name":"A3","label":"{{Q2}} unidades quadradas","incorrect":true}],"uniques":true},"algorithm":{"name":"trueFalse","template":"Multiple choice – standard","params":{"countCorrect":1,"countIncorrect":2,"showCheckIcon":false,
            "columns": 3
        }
    }
}</v>
      </c>
      <c r="AA577" s="11" t="s">
        <v>2924</v>
      </c>
      <c r="AB577" s="14" t="str">
        <f t="shared" si="2"/>
        <v>M4-G-10b-I-3</v>
      </c>
      <c r="AC577" s="14" t="str">
        <f t="shared" si="3"/>
        <v>M4-G-10b-I-3-BR</v>
      </c>
      <c r="AD577" s="7" t="s">
        <v>261</v>
      </c>
      <c r="AE577" s="16"/>
      <c r="AF577" s="16" t="s">
        <v>46</v>
      </c>
      <c r="AG577" s="16"/>
    </row>
    <row r="578" ht="75.0" customHeight="1">
      <c r="A578" s="9" t="s">
        <v>2910</v>
      </c>
      <c r="B578" s="12" t="s">
        <v>2911</v>
      </c>
      <c r="C578" s="7" t="s">
        <v>48</v>
      </c>
      <c r="D578" s="10" t="s">
        <v>35</v>
      </c>
      <c r="E578" s="9"/>
      <c r="F578" s="11" t="s">
        <v>2925</v>
      </c>
      <c r="G578" s="8" t="s">
        <v>2901</v>
      </c>
      <c r="H578" s="12"/>
      <c r="I578" s="9" t="s">
        <v>335</v>
      </c>
      <c r="J578" s="9" t="s">
        <v>92</v>
      </c>
      <c r="K578" s="12" t="s">
        <v>112</v>
      </c>
      <c r="L578" s="8" t="s">
        <v>2926</v>
      </c>
      <c r="M578" s="16" t="s">
        <v>41</v>
      </c>
      <c r="N578" s="11" t="s">
        <v>2914</v>
      </c>
      <c r="O578" s="11" t="s">
        <v>2915</v>
      </c>
      <c r="P578" s="23"/>
      <c r="Q578" s="16"/>
      <c r="R578" s="23"/>
      <c r="S578" s="23"/>
      <c r="T578" s="23"/>
      <c r="U578" s="23"/>
      <c r="V578" s="23"/>
      <c r="W578" s="23"/>
      <c r="X578" s="16"/>
      <c r="Y578" s="9" t="s">
        <v>2604</v>
      </c>
      <c r="Z578" s="13" t="str">
        <f t="shared" si="1"/>
        <v>{"id":"M4-G-10b-E-1-BR","stimulus":"&lt;p&gt;Qual é a área desse retângulo? Calcule.&lt;/p&gt;&lt;div style=\"display:flex; justify-content:center;\"&gt;&lt;img src=\"https://blueberry-assets.oneclick.es/M4_G_10b_1.svg\" width=\"300\"&gt;&lt;/img&gt;&lt;/div&gt;","template":"&lt;p&gt;A área mede {{response}} unidades quadradas.&lt;/p&gt;","hint":"&lt;p&gt;A área de um retângulo é calculada multiplicando-se a base pela altura.&lt;/p&gt;","feedback":"&lt;p&gt;A área de um retângulo é calculada multiplicando-se a base pela altura.&lt;/p&gt;&lt;p style=\"text-align: center\"&gt;Área do retângulo = base × altura = 4 × 3 = 12 unidades quadradas&lt;/p&gt;","seed":{"parameters":[],"calculated":[{"name":"A1","label":"{{function}}","function":"12"}],"uniques":true},"algorithm":{"name":"calculateOperation","params":{"method":"equivLiteral","keyboard":"NUMERICAL"}}}</v>
      </c>
      <c r="AA578" s="11" t="s">
        <v>2927</v>
      </c>
      <c r="AB578" s="14" t="str">
        <f t="shared" si="2"/>
        <v>M4-G-10b-E-1</v>
      </c>
      <c r="AC578" s="14" t="str">
        <f t="shared" si="3"/>
        <v>M4-G-10b-E-1-BR</v>
      </c>
      <c r="AD578" s="7" t="s">
        <v>261</v>
      </c>
      <c r="AE578" s="16"/>
      <c r="AF578" s="16" t="s">
        <v>46</v>
      </c>
      <c r="AG578" s="16"/>
    </row>
    <row r="579" ht="75.0" customHeight="1">
      <c r="A579" s="9" t="s">
        <v>2910</v>
      </c>
      <c r="B579" s="12" t="s">
        <v>2911</v>
      </c>
      <c r="C579" s="7" t="s">
        <v>48</v>
      </c>
      <c r="D579" s="10" t="s">
        <v>35</v>
      </c>
      <c r="E579" s="9"/>
      <c r="F579" s="11" t="s">
        <v>2928</v>
      </c>
      <c r="G579" s="8" t="s">
        <v>2901</v>
      </c>
      <c r="H579" s="12"/>
      <c r="I579" s="9" t="s">
        <v>335</v>
      </c>
      <c r="J579" s="9" t="s">
        <v>92</v>
      </c>
      <c r="K579" s="12" t="s">
        <v>112</v>
      </c>
      <c r="L579" s="8" t="s">
        <v>2929</v>
      </c>
      <c r="M579" s="16" t="s">
        <v>41</v>
      </c>
      <c r="N579" s="11" t="s">
        <v>2914</v>
      </c>
      <c r="O579" s="11" t="s">
        <v>2919</v>
      </c>
      <c r="P579" s="23"/>
      <c r="Q579" s="16"/>
      <c r="R579" s="23"/>
      <c r="S579" s="23"/>
      <c r="T579" s="23"/>
      <c r="U579" s="23"/>
      <c r="V579" s="23"/>
      <c r="W579" s="23"/>
      <c r="X579" s="16"/>
      <c r="Y579" s="9" t="s">
        <v>2604</v>
      </c>
      <c r="Z579" s="13" t="str">
        <f t="shared" si="1"/>
        <v>{"id":"M4-G-10b-E-2-BR","stimulus":"&lt;p&gt;Qual é a área desse retângulo? Calcule.&lt;/p&gt;&lt;div style=\"display:flex; justify-content:center;\"&gt;&lt;img src=\"https://blueberry-assets.oneclick.es/M4_G_10b_2.svg\" width=\"300\"&gt;&lt;/img&gt;&lt;/div&gt;","template":"&lt;p&gt;A área mede {{response}} unidades quadradas.&lt;/p&gt;","hint":"&lt;p&gt;A área de um retângulo é calculada multiplicando-se a base pela altura.&lt;/p&gt;","feedback":"&lt;p&gt;A área de um retângulo é calculada multiplicando-se a base pela altura.&lt;/p&gt;&lt;p style=\"text-align: center\"&gt;Área do retângulo = base × altura = 5 × 2 = 10 unidades quadradas&lt;/p&gt;","seed":{"parameters":[],"calculated":[{"name":"A1","label":"{{function}}","function":"10"}],"uniques":true},"algorithm":{"name":"calculateOperation","params":{"method":"equivLiteral","keyboard":"NUMERICAL"}}}</v>
      </c>
      <c r="AA579" s="11" t="s">
        <v>2930</v>
      </c>
      <c r="AB579" s="14" t="str">
        <f t="shared" si="2"/>
        <v>M4-G-10b-E-2</v>
      </c>
      <c r="AC579" s="14" t="str">
        <f t="shared" si="3"/>
        <v>M4-G-10b-E-2-BR</v>
      </c>
      <c r="AD579" s="7" t="s">
        <v>261</v>
      </c>
      <c r="AE579" s="16"/>
      <c r="AF579" s="16" t="s">
        <v>46</v>
      </c>
      <c r="AG579" s="16"/>
    </row>
    <row r="580" ht="75.0" customHeight="1">
      <c r="A580" s="9" t="s">
        <v>2910</v>
      </c>
      <c r="B580" s="12" t="s">
        <v>2911</v>
      </c>
      <c r="C580" s="7" t="s">
        <v>48</v>
      </c>
      <c r="D580" s="10" t="s">
        <v>35</v>
      </c>
      <c r="E580" s="9"/>
      <c r="F580" s="11" t="s">
        <v>2931</v>
      </c>
      <c r="G580" s="8" t="s">
        <v>2901</v>
      </c>
      <c r="H580" s="12"/>
      <c r="I580" s="9" t="s">
        <v>335</v>
      </c>
      <c r="J580" s="9" t="s">
        <v>92</v>
      </c>
      <c r="K580" s="12" t="s">
        <v>112</v>
      </c>
      <c r="L580" s="8" t="s">
        <v>2932</v>
      </c>
      <c r="M580" s="16" t="s">
        <v>41</v>
      </c>
      <c r="N580" s="11" t="s">
        <v>2914</v>
      </c>
      <c r="O580" s="11" t="s">
        <v>2923</v>
      </c>
      <c r="P580" s="23"/>
      <c r="Q580" s="16"/>
      <c r="R580" s="23"/>
      <c r="S580" s="23"/>
      <c r="T580" s="23"/>
      <c r="U580" s="23"/>
      <c r="V580" s="23"/>
      <c r="W580" s="23"/>
      <c r="X580" s="16"/>
      <c r="Y580" s="9" t="s">
        <v>2604</v>
      </c>
      <c r="Z580" s="13" t="str">
        <f t="shared" si="1"/>
        <v>{"id":"M4-G-10b-E-3-BR","stimulus":"&lt;p&gt;Qual é a área desse retângulo? Calcule.&lt;/p&gt;&lt;div style=\"display:flex; justify-content:center;\"&gt;&lt;img src=\"https://blueberry-assets.oneclick.es/M4_G_10b_3.svg\" width=\"300\"&gt;&lt;/img&gt;&lt;/div&gt;","template":"&lt;p&gt;A área mede {{response}} unidades quadradas.&lt;/p&gt;","hint":"&lt;p&gt;A área de um retângulo é calculada multiplicando-se a base pela altura.&lt;/p&gt;","feedback":"&lt;p&gt;A área de um retângulo é calculada multiplicando-se a base pela altura.&lt;/p&gt;&lt;p style=\"text-align: center\"&gt;Área do retângulo = base × altura = 6 × 3 = 18 unidades quadradas&lt;/p&gt;","seed":{"parameters":[],"calculated":[{"name":"A1","label":"{{function}}","function":"18"}],"uniques":true},"algorithm":{"name":"calculateOperation","params":{"method":"equivLiteral","keyboard":"NUMERICAL"}}}</v>
      </c>
      <c r="AA580" s="11" t="s">
        <v>2933</v>
      </c>
      <c r="AB580" s="14" t="str">
        <f t="shared" si="2"/>
        <v>M4-G-10b-E-3</v>
      </c>
      <c r="AC580" s="14" t="str">
        <f t="shared" si="3"/>
        <v>M4-G-10b-E-3-BR</v>
      </c>
      <c r="AD580" s="7" t="s">
        <v>261</v>
      </c>
      <c r="AE580" s="16"/>
      <c r="AF580" s="16" t="s">
        <v>46</v>
      </c>
      <c r="AG580" s="16"/>
    </row>
    <row r="581" ht="75.0" customHeight="1">
      <c r="A581" s="9" t="s">
        <v>2934</v>
      </c>
      <c r="B581" s="12" t="s">
        <v>2935</v>
      </c>
      <c r="C581" s="16" t="s">
        <v>34</v>
      </c>
      <c r="D581" s="10" t="s">
        <v>35</v>
      </c>
      <c r="E581" s="9"/>
      <c r="F581" s="12" t="s">
        <v>2936</v>
      </c>
      <c r="G581" s="12"/>
      <c r="H581" s="12"/>
      <c r="I581" s="9" t="s">
        <v>335</v>
      </c>
      <c r="J581" s="9" t="s">
        <v>391</v>
      </c>
      <c r="K581" s="12" t="s">
        <v>2937</v>
      </c>
      <c r="L581" s="12" t="s">
        <v>112</v>
      </c>
      <c r="M581" s="16" t="s">
        <v>41</v>
      </c>
      <c r="N581" s="11" t="s">
        <v>2938</v>
      </c>
      <c r="O581" s="11" t="s">
        <v>2939</v>
      </c>
      <c r="P581" s="23"/>
      <c r="Q581" s="16"/>
      <c r="R581" s="23"/>
      <c r="S581" s="23"/>
      <c r="T581" s="23"/>
      <c r="U581" s="23"/>
      <c r="V581" s="23"/>
      <c r="W581" s="23"/>
      <c r="X581" s="16"/>
      <c r="Y581" s="9" t="s">
        <v>2604</v>
      </c>
      <c r="Z581" s="13" t="str">
        <f t="shared" si="1"/>
        <v>{
    "id": "M4-G-10c-I-1-BR",
    "stimulus": "&lt;p&gt;Selecione a área do seguinte triângulo.&lt;/p&gt;&lt;div style=\"display:flex; justify-content:center;\"&gt;&lt;img src=\"https://blueberry-assets.oneclick.es/M4_G_10c_1.svg\" width=\"300\"&gt;&lt;/img&gt;&lt;/div&gt;",
    "hint": "&lt;p&gt;A área de um triângulo é calculada multiplicando-se a base pela altura e dividindo o resultado por 2.&lt;/p&gt;",
    "feedback": "&lt;p&gt;A área de um triângulo é calculada multiplicando-se a base pela altura e dividindo o resultado por 2.&lt;/p&gt;&lt;p style=\"text-align: center\"&gt;Área do triângulo = &lt;span class=\"fr-math-v2 fr-draggable\" contenteditable=\"false\" data-original-math=\"\\(\\frac{\\text{base} \\ \\times \\ \\text{altura}}{2}\\)\" draggable=\"true\"&gt;\\(\\frac{\\text{base} \\ \\times \\ \\text{altura}}{2}\\)&lt;/span&gt; = &lt;span class=\"fr-math-v2 fr-draggable\" contenteditable=\"false\" data-original-math=\"\\(\\frac{\\text{4} \\ \\times \\ \\text{2}}{2}\\)\" draggable=\"true\"&gt;\\(\\frac{\\text{4} \\ \\times \\ \\text{2}}{2}\\)&lt;/span&gt; = 4 unidades quadradas&lt;/p&gt;",
    "seed": {
        "parameters": [
            {
                "name": "Q1",
                "label": null,
                "list": [
                    3,
                    5,
                    6,
                    7,
                    8,
                    9,
                    10
                ]
            },
            {
                "name": "Q2",
                "label": null,
                "list": [
                    3,
                    5,
                    6,
                    7,
                    8,
                    9,
                    10
                ]
            }
        ],
        "calculated": [
            {
                "name": "A1",
                "label": "4 unidades quadradas"
            },
            {
                "name": "A2",
                "label": "{{Q1}} unidades quadradas",
                "incorrect": true
            },
            {
                "name": "A3",
                "label": "{{Q2}} unidades quadradas",
                "incorrect": true
            }
        ],
        "uniques": true
    },
    "algorithm": {
        "name": "trueFalse",
        "template": "Multiple choice – standard",
        "params": {
            "countCorrect": 1,
            "countIncorrect": 2,
            "showCheckIcon": false,
            "columns": 3
        }
    }
}</v>
      </c>
      <c r="AA581" s="11" t="s">
        <v>2940</v>
      </c>
      <c r="AB581" s="14" t="str">
        <f t="shared" si="2"/>
        <v>M4-G-10c-I-1</v>
      </c>
      <c r="AC581" s="14" t="str">
        <f t="shared" si="3"/>
        <v>M4-G-10c-I-1-BR</v>
      </c>
      <c r="AD581" s="7" t="s">
        <v>261</v>
      </c>
      <c r="AE581" s="16"/>
      <c r="AF581" s="16" t="s">
        <v>46</v>
      </c>
      <c r="AG581" s="16"/>
    </row>
    <row r="582" ht="75.0" customHeight="1">
      <c r="A582" s="9" t="s">
        <v>2934</v>
      </c>
      <c r="B582" s="12" t="s">
        <v>2935</v>
      </c>
      <c r="C582" s="7" t="s">
        <v>34</v>
      </c>
      <c r="D582" s="10" t="s">
        <v>35</v>
      </c>
      <c r="E582" s="9"/>
      <c r="F582" s="12" t="s">
        <v>2941</v>
      </c>
      <c r="G582" s="12"/>
      <c r="H582" s="12"/>
      <c r="I582" s="9" t="s">
        <v>335</v>
      </c>
      <c r="J582" s="9" t="s">
        <v>391</v>
      </c>
      <c r="K582" s="12" t="s">
        <v>2942</v>
      </c>
      <c r="L582" s="12" t="s">
        <v>112</v>
      </c>
      <c r="M582" s="16" t="s">
        <v>41</v>
      </c>
      <c r="N582" s="11" t="s">
        <v>2938</v>
      </c>
      <c r="O582" s="11" t="s">
        <v>2943</v>
      </c>
      <c r="P582" s="23"/>
      <c r="Q582" s="16"/>
      <c r="R582" s="23"/>
      <c r="S582" s="23"/>
      <c r="T582" s="23"/>
      <c r="U582" s="23"/>
      <c r="V582" s="23"/>
      <c r="W582" s="23"/>
      <c r="X582" s="16"/>
      <c r="Y582" s="9" t="s">
        <v>2604</v>
      </c>
      <c r="Z582" s="13" t="str">
        <f t="shared" si="1"/>
        <v>{
    "id": "M4-G-10c-I-2-BR",
    "stimulus": "&lt;p&gt;Selecione a área do seguinte triângulo.&lt;/p&gt;&lt;div style=\"display:flex; justify-content:center;\"&gt;&lt;img src=\"https://blueberry-assets.oneclick.es/M4_G_10c_2.svg\" width=\"300\"&gt;&lt;/img&gt;&lt;/div&gt;",
    "hint": "&lt;p&gt;A área de um triângulo é calculada multiplicando-se a base pela altura e dividindo o resultado por 2.&lt;/p&gt;",
    "feedback": "&lt;p&gt;A área de um triângulo é calculada multiplicando-se a base pela altura e dividindo o resultado por 2.&lt;/p&gt;&lt;p style=\"text-align: center\"&gt;Área do triângulo = &lt;span class=\"fr-math-v2 fr-draggable\" contenteditable=\"false\" data-original-math=\"\\(\\frac{\\text{base} \\ \\times \\ \\text{altura}}{2}\\)\" draggable=\"true\"&gt;\\(\\frac{\\text{base} \\ \\times \\ \\text{altura}}{2}\\)&lt;/span&gt; = &lt;span class=\"fr-math-v2 fr-draggable\" contenteditable=\"false\" data-original-math=\"\\(\\frac{\\text{5} \\ \\times \\ \\text{2}}{2}\\)\" draggable=\"true\"&gt;\\(\\frac{\\text{5} \\ \\times \\ \\text{2}}{2}\\)&lt;/span&gt; = 5 unidades quadradas&lt;/p&gt;",
    "seed": {
        "parameters": [
            {
                "name": "Q1",
                "label": null,
                "list": [
                    3,
                    4,
                    6,
                    7,
                    8,
                    9,
                    10
                ]
            },
            {
                "name": "Q2",
                "label": null,
                "list": [
                    3,
                    4,
                    6,
                    7,
                    8,
                    9,
                    10
                ]
            }
        ],
        "calculated": [
            {
                "name": "A1",
                "label": "5 unidades quadradas"
            },
            {
                "name": "A2",
                "label": "{{Q1}} unidades quadradas",
                "incorrect": true
            },
            {
                "name": "A3",
                "label": "{{Q2}} unidades quadradas",
                "incorrect": true
            }
        ],
        "uniques": true
    },
    "algorithm": {
        "name": "trueFalse",
        "template": "Multiple choice – standard",
        "params": {
            "countCorrect": 1,
            "countIncorrect": 2,
            "showCheckIcon": false,
            "columns": 3
        }
    }
}</v>
      </c>
      <c r="AA582" s="11" t="s">
        <v>2944</v>
      </c>
      <c r="AB582" s="14" t="str">
        <f t="shared" si="2"/>
        <v>M4-G-10c-I-2</v>
      </c>
      <c r="AC582" s="14" t="str">
        <f t="shared" si="3"/>
        <v>M4-G-10c-I-2-BR</v>
      </c>
      <c r="AD582" s="7" t="s">
        <v>261</v>
      </c>
      <c r="AE582" s="16"/>
      <c r="AF582" s="16" t="s">
        <v>46</v>
      </c>
      <c r="AG582" s="16"/>
    </row>
    <row r="583" ht="75.0" customHeight="1">
      <c r="A583" s="9" t="s">
        <v>2934</v>
      </c>
      <c r="B583" s="12" t="s">
        <v>2935</v>
      </c>
      <c r="C583" s="7" t="s">
        <v>34</v>
      </c>
      <c r="D583" s="10" t="s">
        <v>35</v>
      </c>
      <c r="E583" s="9"/>
      <c r="F583" s="12" t="s">
        <v>2945</v>
      </c>
      <c r="G583" s="12"/>
      <c r="H583" s="12"/>
      <c r="I583" s="9" t="s">
        <v>335</v>
      </c>
      <c r="J583" s="9" t="s">
        <v>391</v>
      </c>
      <c r="K583" s="12" t="s">
        <v>2946</v>
      </c>
      <c r="L583" s="12" t="s">
        <v>112</v>
      </c>
      <c r="M583" s="16" t="s">
        <v>41</v>
      </c>
      <c r="N583" s="11" t="s">
        <v>2938</v>
      </c>
      <c r="O583" s="11" t="s">
        <v>2947</v>
      </c>
      <c r="P583" s="23"/>
      <c r="Q583" s="16"/>
      <c r="R583" s="23"/>
      <c r="S583" s="23"/>
      <c r="T583" s="23"/>
      <c r="U583" s="23"/>
      <c r="V583" s="23"/>
      <c r="W583" s="23"/>
      <c r="X583" s="16"/>
      <c r="Y583" s="9" t="s">
        <v>2604</v>
      </c>
      <c r="Z583" s="13" t="str">
        <f t="shared" si="1"/>
        <v>{
    "id": "M4-G-10c-I-3-BR",
    "stimulus": "&lt;p&gt;Selecione a área do seguinte triângulo.&lt;/p&gt;&lt;div style=\"display:flex; justify-content:center;\"&gt;&lt;img src=\"https://blueberry-assets.oneclick.es/M4_G_10c_3.svg\" width=\"300\"&gt;&lt;/img&gt;&lt;/div&gt;",
    "hint": "&lt;p&gt;A área de um triângulo é calculada multiplicando-se a base pela altura e dividindo o resultado por 2.&lt;/p&gt;",
    "feedback": "&lt;p&gt;A área de um triângulo é calculada multiplicando-se a base pela altura e dividindo o resultado por 2.&lt;/p&gt;&lt;p style=\"text-align: center\"&gt;Área do triângulo = &lt;span class=\"fr-math-v2 fr-draggable\" contenteditable=\"false\" data-original-math=\"\\(\\frac{\\text{base} \\ \\times \\ \\text{altura}}{2}\\)\" draggable=\"true\"&gt;\\(\\frac{\\text{base} \\ \\times \\ \\text{altura}}{2}\\)&lt;/span&gt; = &lt;span class=\"fr-math-v2 fr-draggable\" contenteditable=\"false\" data-original-math=\"\\(\\frac{\\text{6} \\ \\times \\ \\text{3}}{2}\\)\" draggable=\"true\"&gt;\\(\\frac{\\text{6} \\ \\times \\ \\text{3}}{2}\\)&lt;/span&gt; = 9 unidades quadradas&lt;/p&gt;",
    "seed": {
        "parameters": [
            {
                "name": "Q1",
                "label": null,
                "list": [
                    10,
                    11,
                    13,
                    14,
                    15,
                    16,
                    17,
                    19,
                    20
                ]
            },
            {
                "name": "Q2",
                "label": null,
                "list": [
                    10,
                    11,
                    13,
                    14,
                    15,
                    16,
                    17,
                    19,
                    20
                ]
            }
        ],
        "calculated": [
            {
                "name": "A1",
                "label": "9 unidades quadradas"
            },
            {
                "name": "A2",
                "label": "{{Q1}} unidades quadradas",
                "incorrect": true
            },
            {
                "name": "A3",
                "label": "{{Q2}} unidades quadradas",
                "incorrect": true
            }
        ],
        "uniques": true
    },
    "algorithm": {
        "name": "trueFalse",
        "template": "Multiple choice – standard",
        "params": {
            "countCorrect": 1,
            "countIncorrect": 2,
            "showCheckIcon": false,
            "columns": 3
        }
    }
}</v>
      </c>
      <c r="AA583" s="11" t="s">
        <v>2948</v>
      </c>
      <c r="AB583" s="14" t="str">
        <f t="shared" si="2"/>
        <v>M4-G-10c-I-3</v>
      </c>
      <c r="AC583" s="14" t="str">
        <f t="shared" si="3"/>
        <v>M4-G-10c-I-3-BR</v>
      </c>
      <c r="AD583" s="7" t="s">
        <v>261</v>
      </c>
      <c r="AE583" s="16"/>
      <c r="AF583" s="16" t="s">
        <v>46</v>
      </c>
      <c r="AG583" s="16"/>
    </row>
    <row r="584" ht="75.0" customHeight="1">
      <c r="A584" s="9" t="s">
        <v>2934</v>
      </c>
      <c r="B584" s="12" t="s">
        <v>2935</v>
      </c>
      <c r="C584" s="7" t="s">
        <v>48</v>
      </c>
      <c r="D584" s="10" t="s">
        <v>35</v>
      </c>
      <c r="E584" s="9"/>
      <c r="F584" s="12" t="s">
        <v>2949</v>
      </c>
      <c r="G584" s="12" t="s">
        <v>2901</v>
      </c>
      <c r="H584" s="12"/>
      <c r="I584" s="9" t="s">
        <v>335</v>
      </c>
      <c r="J584" s="9" t="s">
        <v>92</v>
      </c>
      <c r="K584" s="12" t="s">
        <v>112</v>
      </c>
      <c r="L584" s="8" t="s">
        <v>2902</v>
      </c>
      <c r="M584" s="16" t="s">
        <v>41</v>
      </c>
      <c r="N584" s="11" t="s">
        <v>2938</v>
      </c>
      <c r="O584" s="11" t="s">
        <v>2939</v>
      </c>
      <c r="P584" s="23"/>
      <c r="Q584" s="16"/>
      <c r="R584" s="23"/>
      <c r="S584" s="23"/>
      <c r="T584" s="23"/>
      <c r="U584" s="23"/>
      <c r="V584" s="23"/>
      <c r="W584" s="23"/>
      <c r="X584" s="16"/>
      <c r="Y584" s="9" t="s">
        <v>2604</v>
      </c>
      <c r="Z584" s="13" t="str">
        <f t="shared" si="1"/>
        <v>{"id":"M4-G-10c-E-1-BR","stimulus":"&lt;p&gt;Calcule a área desse triângulo.&lt;/p&gt;&lt;div style=\"display:flex; justify-content:center;\"&gt;&lt;img src=\"https://blueberry-assets.oneclick.es/M4_G_10c_1.svg\" width=\"300\"&gt;&lt;/img&gt;&lt;/div&gt;","template":"&lt;p&gt;A área mede {{response}} unidades quadradas.&lt;/p&gt;","hint":"&lt;p&gt;A área de um triângulo é calculada multiplicando-se a base pela altura e dividindo o resultado por 2.&lt;/p&gt;","feedback":"&lt;p&gt;A área de um triângulo é calculada multiplicando-se a base pela altura e dividindo o resultado por 2.&lt;/p&gt;&lt;p style=\"text-align: center\"&gt;Área do triângulo = &lt;span class=\"fr-math-v2 fr-draggable\" contenteditable=\"false\" data-original-math=\"\\(\\frac{\\text{base} \\ \\times \\ \\text{altura}}{2}\\)\" draggable=\"true\"&gt;\\(\\frac{\\text{base} \\ \\times \\ \\text{altura}}{2}\\)&lt;/span&gt; = &lt;span class=\"fr-math-v2 fr-draggable\" contenteditable=\"false\" data-original-math=\"\\(\\frac{\\text{4} \\ \\times \\ \\text{2}}{2}\\)\" draggable=\"true\"&gt;\\(\\frac{\\text{4} \\ \\times \\ \\text{2}}{2}\\)&lt;/span&gt; = 4 unidades quadradas&lt;/p&gt;","seed":{"parameters":[],"calculated":[{"name":"A1","label":"{{function}}","function":"4"}],"uniques":true},"algorithm":{"name":"calculateOperation","params":{"method":"equivLiteral","keyboard":"NUMERICAL"}}}</v>
      </c>
      <c r="AA584" s="11" t="s">
        <v>2950</v>
      </c>
      <c r="AB584" s="14" t="str">
        <f t="shared" si="2"/>
        <v>M4-G-10c-E-1</v>
      </c>
      <c r="AC584" s="14" t="str">
        <f t="shared" si="3"/>
        <v>M4-G-10c-E-1-BR</v>
      </c>
      <c r="AD584" s="7" t="s">
        <v>261</v>
      </c>
      <c r="AE584" s="16"/>
      <c r="AF584" s="16" t="s">
        <v>46</v>
      </c>
      <c r="AG584" s="16"/>
    </row>
    <row r="585" ht="75.0" customHeight="1">
      <c r="A585" s="9" t="s">
        <v>2934</v>
      </c>
      <c r="B585" s="12" t="s">
        <v>2935</v>
      </c>
      <c r="C585" s="7" t="s">
        <v>48</v>
      </c>
      <c r="D585" s="10" t="s">
        <v>35</v>
      </c>
      <c r="E585" s="9"/>
      <c r="F585" s="12" t="s">
        <v>2951</v>
      </c>
      <c r="G585" s="12" t="s">
        <v>2901</v>
      </c>
      <c r="H585" s="12"/>
      <c r="I585" s="9" t="s">
        <v>335</v>
      </c>
      <c r="J585" s="9" t="s">
        <v>92</v>
      </c>
      <c r="K585" s="12" t="s">
        <v>112</v>
      </c>
      <c r="L585" s="8" t="s">
        <v>2952</v>
      </c>
      <c r="M585" s="16" t="s">
        <v>41</v>
      </c>
      <c r="N585" s="11" t="s">
        <v>2938</v>
      </c>
      <c r="O585" s="11" t="s">
        <v>2953</v>
      </c>
      <c r="P585" s="23"/>
      <c r="Q585" s="16"/>
      <c r="R585" s="23"/>
      <c r="S585" s="23"/>
      <c r="T585" s="23"/>
      <c r="U585" s="23"/>
      <c r="V585" s="23"/>
      <c r="W585" s="23"/>
      <c r="X585" s="16"/>
      <c r="Y585" s="9" t="s">
        <v>2604</v>
      </c>
      <c r="Z585" s="13" t="str">
        <f t="shared" si="1"/>
        <v>{"id":"M4-G-10c-E-2-BR","stimulus":"&lt;p&gt;Calcule a área desse triângulo.&lt;/p&gt;&lt;div style=\"display:flex; justify-content:center;\"&gt;&lt;img src=\"https://blueberry-assets.oneclick.es/M4_G_10c_2.svg\" width=\"300\"&gt;&lt;/img&gt;&lt;/div&gt;","template":"&lt;p&gt;A área mede {{response}} unidades quadradas.&lt;/p&gt;","hint":"&lt;p&gt;A área de um triângulo é calculada multiplicando-se a base pela altura e dividindo o resultado por 2.&lt;/p&gt;","feedback":"&lt;p&gt;A área de um triângulo é calculada multiplicando-se a base pela altura e dividindo o resultado por 2.&lt;/p&gt;&lt;p style=\"text-align: center\"&gt;Área do triângulo = &lt;span class=\"fr-math-v2 fr-draggable\" contenteditable=\"false\" data-original-math=\"\\(\\frac{\\text{base} \\ \\times \\ \\text{altura}}{2}\\)\" draggable=\"true\"&gt;\\(\\frac{\\text{base} \\ \\times \\ \\text{altura}}{2}\\)&lt;/span&gt; = &lt;span class=\"fr-math-v2 fr-draggable\" contenteditable=\"false\" data-original-math=\"\\(\\frac{\\text{5} \\ \\times \\ \\text{2}}{2}\\)\" draggable=\"true\"&gt;\\(\\frac{\\text{5} \\ \\times \\ \\text{2}}{2}\\)&lt;/span&gt; = 5 unidades quadradas&lt;/p&gt;","seed":{"parameters":[],"calculated":[{"name":"A1","label":"{{function}}","function":"5"}],"uniques":true},"algorithm":{"name":"calculateOperation","params":{"method":"equivLiteral","keyboard":"NUMERICAL"}}}</v>
      </c>
      <c r="AA585" s="11" t="s">
        <v>2954</v>
      </c>
      <c r="AB585" s="14" t="str">
        <f t="shared" si="2"/>
        <v>M4-G-10c-E-2</v>
      </c>
      <c r="AC585" s="14" t="str">
        <f t="shared" si="3"/>
        <v>M4-G-10c-E-2-BR</v>
      </c>
      <c r="AD585" s="7" t="s">
        <v>261</v>
      </c>
      <c r="AE585" s="16"/>
      <c r="AF585" s="16" t="s">
        <v>46</v>
      </c>
      <c r="AG585" s="16"/>
    </row>
    <row r="586" ht="75.0" customHeight="1">
      <c r="A586" s="9" t="s">
        <v>2934</v>
      </c>
      <c r="B586" s="12" t="s">
        <v>2935</v>
      </c>
      <c r="C586" s="7" t="s">
        <v>48</v>
      </c>
      <c r="D586" s="10" t="s">
        <v>35</v>
      </c>
      <c r="E586" s="9"/>
      <c r="F586" s="12" t="s">
        <v>2955</v>
      </c>
      <c r="G586" s="12" t="s">
        <v>2901</v>
      </c>
      <c r="H586" s="12"/>
      <c r="I586" s="9" t="s">
        <v>335</v>
      </c>
      <c r="J586" s="9" t="s">
        <v>92</v>
      </c>
      <c r="K586" s="12" t="s">
        <v>112</v>
      </c>
      <c r="L586" s="8" t="s">
        <v>2905</v>
      </c>
      <c r="M586" s="16" t="s">
        <v>41</v>
      </c>
      <c r="N586" s="11" t="s">
        <v>2938</v>
      </c>
      <c r="O586" s="11" t="s">
        <v>2956</v>
      </c>
      <c r="P586" s="23"/>
      <c r="Q586" s="16"/>
      <c r="R586" s="23"/>
      <c r="S586" s="23"/>
      <c r="T586" s="23"/>
      <c r="U586" s="23"/>
      <c r="V586" s="23"/>
      <c r="W586" s="23"/>
      <c r="X586" s="16"/>
      <c r="Y586" s="9" t="s">
        <v>2604</v>
      </c>
      <c r="Z586" s="13" t="str">
        <f t="shared" si="1"/>
        <v>{"id":"M4-G-10c-E-3-BR","stimulus":"&lt;p&gt;Calcule a área desse triângulo.&lt;/p&gt;&lt;div style=\"display:flex; justify-content:center;\"&gt;&lt;img src=\"https://blueberry-assets.oneclick.es/M4_G_10c_3.svg\" width=\"300\"&gt;&lt;/img&gt;&lt;/div&gt;","template":"&lt;p&gt;A área mede {{response}} unidades quadradas.&lt;/p&gt;","hint":"&lt;p&gt;A área de um triângulo é calculada multiplicando-se a base pela altura e dividindo o resultado por 2.&lt;/p&gt;","feedback":"&lt;p&gt;A área de um triângulo é calculada multiplicando-se a base pela altura e dividindo o resultado por 2.&lt;/p&gt;&lt;p style=\"text-align: center\"&gt;Área do triângulo = &lt;span class=\"fr-math-v2 fr-draggable\" contenteditable=\"false\" data-original-math=\"\\(\\frac{\\text{base} \\ \\times \\ \\text{altura}}{2}\\)\" draggable=\"true\"&gt;\\(\\frac{\\text{base} \\ \\times \\ \\text{altura}}{2}\\)&lt;/span&gt; = &lt;span class=\"fr-math-v2 fr-draggable\" contenteditable=\"false\" data-original-math=\"\\(\\frac{\\text{6} \\ \\times \\ \\text{3}}{2}\\)\" draggable=\"true\"&gt;\\(\\frac{\\text{6} \\ \\times \\ \\text{3}}{2}\\)&lt;/span&gt; = 9 unidades quadradas&lt;/p&gt;","seed":{"parameters":[],"calculated":[{"name":"A1","label":"{{function}}","function":"9"}],"uniques":true},"algorithm":{"name":"calculateOperation","params":{"method":"equivLiteral","keyboard":"NUMERICAL"}}}</v>
      </c>
      <c r="AA586" s="11" t="s">
        <v>2957</v>
      </c>
      <c r="AB586" s="14" t="str">
        <f t="shared" si="2"/>
        <v>M4-G-10c-E-3</v>
      </c>
      <c r="AC586" s="14" t="str">
        <f t="shared" si="3"/>
        <v>M4-G-10c-E-3-BR</v>
      </c>
      <c r="AD586" s="7" t="s">
        <v>261</v>
      </c>
      <c r="AE586" s="16"/>
      <c r="AF586" s="16" t="s">
        <v>46</v>
      </c>
      <c r="AG586" s="16"/>
    </row>
    <row r="587" ht="75.0" customHeight="1">
      <c r="A587" s="9" t="s">
        <v>2958</v>
      </c>
      <c r="B587" s="12" t="s">
        <v>2959</v>
      </c>
      <c r="C587" s="16" t="s">
        <v>34</v>
      </c>
      <c r="D587" s="10" t="s">
        <v>35</v>
      </c>
      <c r="E587" s="9"/>
      <c r="F587" s="12" t="s">
        <v>2960</v>
      </c>
      <c r="G587" s="12"/>
      <c r="H587" s="12"/>
      <c r="I587" s="9" t="s">
        <v>335</v>
      </c>
      <c r="J587" s="9" t="s">
        <v>391</v>
      </c>
      <c r="K587" s="12" t="s">
        <v>2961</v>
      </c>
      <c r="L587" s="12" t="s">
        <v>112</v>
      </c>
      <c r="M587" s="16" t="s">
        <v>41</v>
      </c>
      <c r="N587" s="11" t="s">
        <v>2962</v>
      </c>
      <c r="O587" s="12" t="s">
        <v>2963</v>
      </c>
      <c r="P587" s="23"/>
      <c r="Q587" s="16"/>
      <c r="R587" s="23"/>
      <c r="S587" s="23"/>
      <c r="T587" s="23"/>
      <c r="U587" s="23"/>
      <c r="V587" s="23"/>
      <c r="W587" s="23"/>
      <c r="X587" s="16"/>
      <c r="Y587" s="9" t="s">
        <v>2604</v>
      </c>
      <c r="Z587" s="13" t="str">
        <f t="shared" si="1"/>
        <v>{
    "id": "M4-G-10d-I-1-BR",
    "stimulus": "&lt;p&gt;Selecione a área do seguinte losango.&lt;/p&gt;&lt;div style=\"display:flex; justify-content:center;\"&gt;&lt;img src=\"https://blueberry-assets.oneclick.es/M4_G_10d_1.svg\" width=\"300\"&gt;&lt;/img&gt;&lt;/div&gt;",
    "hint": "&lt;p&gt;A área de um losango é calculada multiplicando-se a diagonal maior pela diagonal menor e dividindo o resultado por 2.&lt;/p&gt;",
    "feedback": "&lt;p&gt;A área de um losango é calculada multiplicando-se a diagonal maior pela diagonal menor e dividindo o resultado por 2.&lt;/p&gt;&lt;p style=\"text-align: center\"&gt;Área do losango = &lt;span class=\"fr-math-v2 fr-draggable\" contenteditable=\"false\" data-original-math=\"\\(\\frac{\\text{diagonal maior} \\ \\times \\ \\text{diagonal menor}}{2}\\)\" draggable=\"true\"&gt;\\(\\frac{\\text{diagonal maior} \\ \\times \\ \\text{diagonal menor}}{2}\\)&lt;/span&gt; = &lt;span class=\"fr-math-v2 fr-draggable\" contenteditable=\"false\" data-original-math=\"\\(\\frac{\\text{7} \\ \\times \\ \\text{4}}{2}\\)\" draggable=\"true\"&gt;\\(\\frac{\\text{7} \\ \\times \\ \\text{4}}{2}\\)&lt;/span&gt; = 14 unidades quadradas&lt;/p&gt;",
    "seed": {
        "parameters": [
            {
                "name": "Q1",
                "label": null,
                "list": [
                    10,
                    11,
                    12,
                    13,
                    15,
                    16,
                    17,
                    18
                ]
            },
            {
                "name": "Q2",
                "label": null,
                "list": [
                    10,
                    11,
                    12,
                    13,
                    15,
                    16,
                    17,
                    18
                ]
            }
        ],
        "calculated": [
            {
                "name": "A1",
                "label": "14 unidades quadradas"
            },
            {
                "name": "A2",
                "label": "{{Q1}} unidades quadradas",
                "incorrect": true
            },
            {
                "name": "A3",
                "label": "{{Q2}} unidades quadradas",
                "incorrect": true
            }
        ],
        "uniques": true
    },
    "algorithm": {
        "name": "trueFalse",
        "template": "Multiple choice – standard",
        "params": {
            "countCorrect": 1,
            "countIncorrect": 2,
            "showCheckIcon": false,
            "columns": 3
        }
    }
}</v>
      </c>
      <c r="AA587" s="11" t="s">
        <v>2964</v>
      </c>
      <c r="AB587" s="14" t="str">
        <f t="shared" si="2"/>
        <v>M4-G-10d-I-1</v>
      </c>
      <c r="AC587" s="14" t="str">
        <f t="shared" si="3"/>
        <v>M4-G-10d-I-1-BR</v>
      </c>
      <c r="AD587" s="7" t="s">
        <v>261</v>
      </c>
      <c r="AE587" s="16"/>
      <c r="AF587" s="16" t="s">
        <v>46</v>
      </c>
      <c r="AG587" s="16"/>
    </row>
    <row r="588" ht="75.0" customHeight="1">
      <c r="A588" s="9" t="s">
        <v>2958</v>
      </c>
      <c r="B588" s="12" t="s">
        <v>2959</v>
      </c>
      <c r="C588" s="7" t="s">
        <v>34</v>
      </c>
      <c r="D588" s="10" t="s">
        <v>35</v>
      </c>
      <c r="E588" s="9"/>
      <c r="F588" s="12" t="s">
        <v>2965</v>
      </c>
      <c r="G588" s="12"/>
      <c r="H588" s="12"/>
      <c r="I588" s="9" t="s">
        <v>335</v>
      </c>
      <c r="J588" s="9" t="s">
        <v>391</v>
      </c>
      <c r="K588" s="12" t="s">
        <v>1756</v>
      </c>
      <c r="L588" s="12" t="s">
        <v>112</v>
      </c>
      <c r="M588" s="16" t="s">
        <v>41</v>
      </c>
      <c r="N588" s="11" t="s">
        <v>2962</v>
      </c>
      <c r="O588" s="12" t="s">
        <v>2966</v>
      </c>
      <c r="P588" s="23"/>
      <c r="Q588" s="16"/>
      <c r="R588" s="23"/>
      <c r="S588" s="23"/>
      <c r="T588" s="23"/>
      <c r="U588" s="23"/>
      <c r="V588" s="23"/>
      <c r="W588" s="23"/>
      <c r="X588" s="16"/>
      <c r="Y588" s="9" t="s">
        <v>2604</v>
      </c>
      <c r="Z588" s="13" t="str">
        <f t="shared" si="1"/>
        <v>{
    "id": "M4-G-10d-I-2-BR",
    "stimulus": "&lt;p&gt;Selecione a área do seguinte losango.&lt;/p&gt;&lt;div style=\"display:flex; justify-content:center;\"&gt;&lt;img src=\"https://blueberry-assets.oneclick.es/M4_G_10d_2.svg\" width=\"300\"&gt;&lt;/img&gt;&lt;/div&gt;",
    "hint": "&lt;p&gt;A área de um losango é calculada multiplicando-se a diagonal maior pela diagonal menor e dividindo o resultado por 2.&lt;/p&gt;",
    "feedback": "&lt;p&gt;A área de um losango é calculada multiplicando-se a diagonal maior pela diagonal menor e dividindo o resultado por 2.&lt;/p&gt;&lt;p style=\"text-align: center\"&gt;Área do losango = &lt;span class=\"fr-math-v2 fr-draggable\" contenteditable=\"false\" data-original-math=\"\\(\\frac{\\text{diagonal maior} \\ \\times \\ \\text{diagonal menor}}{2}\\)\" draggable=\"true\"&gt;\\(\\frac{\\text{diagonal maior} \\ \\times \\ \\text{diagonal menor}}{2}\\)&lt;/span&gt; = &lt;span class=\"fr-math-v2 fr-draggable\" contenteditable=\"false\" data-original-math=\"\\(\\frac{\\text{6} \\ \\times \\ \\text{3}}{2}\\)\" draggable=\"true\"&gt;\\(\\frac{\\text{6} \\ \\times \\ \\text{3}}{2}\\)&lt;/span&gt; = 9 unidades quadradas&lt;/p&gt;",
    "seed": {
        "parameters": [
            {
                "name": "Q1",
                "label": null,
                "list": [
                    5,
                    6,
                    7,
                    8,
                    10,
                    11,
                    12
                ]
            },
            {
                "name": "Q2",
                "label": null,
                "list": [
                    5,
                    6,
                    7,
                    8,
                    10,
                    11,
                    12
                ]
            }
        ],
        "calculated": [
            {
                "name": "A1",
                "label": "9 unidades quadradas"
            },
            {
                "name": "A2",
                "label": "{{Q1}} unidades quadradas",
                "incorrect": true
            },
            {
                "name": "A3",
                "label": "{{Q2}} unidades quadradas",
                "incorrect": true
            }
        ],
        "uniques": true
    },
    "algorithm": {
        "name": "trueFalse",
        "template": "Multiple choice – standard",
        "params": {
            "countCorrect": 1,
            "countIncorrect": 2,
            "showCheckIcon": false,
            "columns": 3
        }
    }
}</v>
      </c>
      <c r="AA588" s="11" t="s">
        <v>2967</v>
      </c>
      <c r="AB588" s="14" t="str">
        <f t="shared" si="2"/>
        <v>M4-G-10d-I-2</v>
      </c>
      <c r="AC588" s="14" t="str">
        <f t="shared" si="3"/>
        <v>M4-G-10d-I-2-BR</v>
      </c>
      <c r="AD588" s="7" t="s">
        <v>261</v>
      </c>
      <c r="AE588" s="16"/>
      <c r="AF588" s="16" t="s">
        <v>46</v>
      </c>
      <c r="AG588" s="16"/>
    </row>
    <row r="589" ht="75.0" customHeight="1">
      <c r="A589" s="9" t="s">
        <v>2958</v>
      </c>
      <c r="B589" s="12" t="s">
        <v>2959</v>
      </c>
      <c r="C589" s="7" t="s">
        <v>34</v>
      </c>
      <c r="D589" s="10" t="s">
        <v>35</v>
      </c>
      <c r="E589" s="9"/>
      <c r="F589" s="12" t="s">
        <v>2968</v>
      </c>
      <c r="G589" s="12"/>
      <c r="H589" s="12"/>
      <c r="I589" s="9" t="s">
        <v>335</v>
      </c>
      <c r="J589" s="9" t="s">
        <v>391</v>
      </c>
      <c r="K589" s="12" t="s">
        <v>2969</v>
      </c>
      <c r="L589" s="12" t="s">
        <v>112</v>
      </c>
      <c r="M589" s="16" t="s">
        <v>41</v>
      </c>
      <c r="N589" s="11" t="s">
        <v>2962</v>
      </c>
      <c r="O589" s="12" t="s">
        <v>2970</v>
      </c>
      <c r="P589" s="23"/>
      <c r="Q589" s="16"/>
      <c r="R589" s="23"/>
      <c r="S589" s="23"/>
      <c r="T589" s="23"/>
      <c r="U589" s="23"/>
      <c r="V589" s="23"/>
      <c r="W589" s="23"/>
      <c r="X589" s="16"/>
      <c r="Y589" s="9" t="s">
        <v>2604</v>
      </c>
      <c r="Z589" s="13" t="str">
        <f t="shared" si="1"/>
        <v>{
    "id": "M4-G-10d-I-3-BR",
    "stimulus": "&lt;p&gt;Selecione a área do seguinte losango.&lt;/p&gt;&lt;div style=\"display:flex; justify-content:center;\"&gt;&lt;img src=\"https://blueberry-assets.oneclick.es/M4_G_10d_3.svg\" width=\"300\"&gt;&lt;/img&gt;&lt;/div&gt;",
    "hint": "&lt;p&gt;A área de um losango é calculada multiplicando-se a diagonal maior pela diagonal menor e dividindo o resultado por 2.&lt;/p&gt;",
    "feedback": "&lt;p&gt;A área de um losango é calculada multiplicando-se a diagonal maior pela diagonal menor e dividindo o resultado por 2.&lt;/p&gt;&lt;p style=\"text-align: center\"&gt;Área do losango = &lt;span class=\"fr-math-v2 fr-draggable\" contenteditable=\"false\" data-original-math=\"\\(\\frac{\\text{diagonal maior} \\ \\times \\ \\text{diagonal menor}}{2}\\)\" draggable=\"true\"&gt;\\(\\frac{\\text{diagonal maior} \\ \\times \\ \\text{diagonal menor}}{2}\\)&lt;/span&gt; = &lt;span class=\"fr-math-v2 fr-draggable\" contenteditable=\"false\" data-original-math=\"\\(\\frac{\\text{6} \\ \\times \\ \\text{4}}{2}\\)\" draggable=\"true\"&gt;\\(\\frac{\\text{6} \\ \\times \\ \\text{4}}{2}\\)&lt;/span&gt; = 12 unidades quadradas&lt;/p&gt;",
    "seed": {
        "parameters": [
            {
                "name": "Q1",
                "label": null,
                "list": [
                    8,
                    9,
                    10,
                    11,
                    13,
                    14,
                    15
                ]
            },
            {
                "name": "Q2",
                "label": null,
                "list": [
                    8,
                    9,
                    10,
                    11,
                    13,
                    14,
                    15
                ]
            }
        ],
        "calculated": [
            {
                "name": "A1",
                "label": "12 unidades quadradas"
            },
            {
                "name": "A2",
                "label": "{{Q1}} unidades quadradas",
                "incorrect": true
            },
            {
                "name": "A3",
                "label": "{{Q2}} unidades quadradas",
                "incorrect": true
            }
        ],
        "uniques": true
    },
    "algorithm": {
        "name": "trueFalse",
        "template": "Multiple choice – standard",
        "params": {
            "countCorrect": 1,
            "countIncorrect": 2,
            "showCheckIcon": false,
            "columns": 3
        }
    }
}</v>
      </c>
      <c r="AA589" s="11" t="s">
        <v>2971</v>
      </c>
      <c r="AB589" s="14" t="str">
        <f t="shared" si="2"/>
        <v>M4-G-10d-I-3</v>
      </c>
      <c r="AC589" s="14" t="str">
        <f t="shared" si="3"/>
        <v>M4-G-10d-I-3-BR</v>
      </c>
      <c r="AD589" s="7" t="s">
        <v>261</v>
      </c>
      <c r="AE589" s="16"/>
      <c r="AF589" s="16" t="s">
        <v>46</v>
      </c>
      <c r="AG589" s="16"/>
    </row>
    <row r="590" ht="75.0" customHeight="1">
      <c r="A590" s="9" t="s">
        <v>2958</v>
      </c>
      <c r="B590" s="12" t="s">
        <v>2959</v>
      </c>
      <c r="C590" s="7" t="s">
        <v>48</v>
      </c>
      <c r="D590" s="10" t="s">
        <v>35</v>
      </c>
      <c r="E590" s="9"/>
      <c r="F590" s="12" t="s">
        <v>2972</v>
      </c>
      <c r="G590" s="12" t="s">
        <v>2901</v>
      </c>
      <c r="H590" s="12"/>
      <c r="I590" s="9" t="s">
        <v>335</v>
      </c>
      <c r="J590" s="9" t="s">
        <v>92</v>
      </c>
      <c r="K590" s="12" t="s">
        <v>112</v>
      </c>
      <c r="L590" s="8" t="s">
        <v>2973</v>
      </c>
      <c r="M590" s="16" t="s">
        <v>41</v>
      </c>
      <c r="N590" s="11" t="s">
        <v>2962</v>
      </c>
      <c r="O590" s="12" t="s">
        <v>2963</v>
      </c>
      <c r="P590" s="23"/>
      <c r="Q590" s="16"/>
      <c r="R590" s="23"/>
      <c r="S590" s="23"/>
      <c r="T590" s="23"/>
      <c r="U590" s="23"/>
      <c r="V590" s="23"/>
      <c r="W590" s="23"/>
      <c r="X590" s="16"/>
      <c r="Y590" s="9" t="s">
        <v>2604</v>
      </c>
      <c r="Z590" s="13" t="str">
        <f t="shared" si="1"/>
        <v>{"id":"M4-G-10d-E-1-BR","stimulus":"&lt;p&gt;Calcule a área deste losango.&lt;/p&gt;&lt;div style=\"display:flex; justify-content:center;\"&gt;&lt;img src=\"https://blueberry-assets.oneclick.es/M4_G_10d_1.svg\" width=\"300\"&gt;&lt;/img&gt;&lt;/div&gt;","template":"&lt;p&gt;A área mede {{response}} unidades quadradas.&lt;/p&gt;","hint":"&lt;p&gt;A área de um losango é calculada multiplicando-se a diagonal maior pela diagonal menor e dividindo o resultado por 2.&lt;/p&gt;","feedback":"&lt;p&gt;A área de um losango é calculada multiplicando-se a diagonal maior pela diagonal menor e dividindo o resultado por 2.&lt;/p&gt;&lt;p style=\"text-align: center\"&gt;Área do losango = &lt;span class=\"fr-math-v2 fr-draggable\" contenteditable=\"false\" data-original-math=\"\\(\\frac{\\text{diagonal maior} \\ \\times \\ \\text{diagonal menor}}{2}\\)\" draggable=\"true\"&gt;\\(\\frac{\\text{diagonal maior} \\ \\times \\ \\text{diagonal menor}}{2}\\)&lt;/span&gt; = &lt;span class=\"fr-math-v2 fr-draggable\" contenteditable=\"false\" data-original-math=\"\\(\\frac{\\text{7} \\ \\times \\ \\text{4}}{2}\\)\" draggable=\"true\"&gt;\\(\\frac{\\text{7} \\ \\times \\ \\text{4}}{2}\\)&lt;/span&gt; = 14 unidades quadradas&lt;/p&gt;","seed":{"parameters":[],"calculated":[{"name":"A1","label":"{{function}}","function":"14"}],"uniques":true},"algorithm":{"name":"calculateOperation","params":{"method":"equivLiteral","keyboard":"NUMERICAL"}}}</v>
      </c>
      <c r="AA590" s="11" t="s">
        <v>2974</v>
      </c>
      <c r="AB590" s="14" t="str">
        <f t="shared" si="2"/>
        <v>M4-G-10d-E-1</v>
      </c>
      <c r="AC590" s="14" t="str">
        <f t="shared" si="3"/>
        <v>M4-G-10d-E-1-BR</v>
      </c>
      <c r="AD590" s="7" t="s">
        <v>261</v>
      </c>
      <c r="AE590" s="16"/>
      <c r="AF590" s="16" t="s">
        <v>46</v>
      </c>
      <c r="AG590" s="16"/>
    </row>
    <row r="591" ht="75.0" customHeight="1">
      <c r="A591" s="9" t="s">
        <v>2958</v>
      </c>
      <c r="B591" s="12" t="s">
        <v>2959</v>
      </c>
      <c r="C591" s="7" t="s">
        <v>48</v>
      </c>
      <c r="D591" s="10" t="s">
        <v>35</v>
      </c>
      <c r="E591" s="9"/>
      <c r="F591" s="12" t="s">
        <v>2975</v>
      </c>
      <c r="G591" s="12" t="s">
        <v>2901</v>
      </c>
      <c r="H591" s="12"/>
      <c r="I591" s="9" t="s">
        <v>335</v>
      </c>
      <c r="J591" s="9" t="s">
        <v>92</v>
      </c>
      <c r="K591" s="12" t="s">
        <v>112</v>
      </c>
      <c r="L591" s="8" t="s">
        <v>2905</v>
      </c>
      <c r="M591" s="16" t="s">
        <v>41</v>
      </c>
      <c r="N591" s="11" t="s">
        <v>2962</v>
      </c>
      <c r="O591" s="12" t="s">
        <v>2966</v>
      </c>
      <c r="P591" s="23"/>
      <c r="Q591" s="16"/>
      <c r="R591" s="23"/>
      <c r="S591" s="23"/>
      <c r="T591" s="23"/>
      <c r="U591" s="23"/>
      <c r="V591" s="23"/>
      <c r="W591" s="23"/>
      <c r="X591" s="16"/>
      <c r="Y591" s="9" t="s">
        <v>2604</v>
      </c>
      <c r="Z591" s="13" t="str">
        <f t="shared" si="1"/>
        <v>{"id":"M4-G-10d-E-2-BR","stimulus":"&lt;p&gt;Calcule a área deste losango.&lt;/p&gt;&lt;div style=\"display:flex; justify-content:center;\"&gt;&lt;img src=\"https://blueberry-assets.oneclick.es/M4_G_10d_2.svg\" width=\"300\"&gt;&lt;/img&gt;&lt;/div&gt;","template":"&lt;p&gt;A área mede {{response}} unidades quadradas.&lt;/p&gt;","hint":"&lt;p&gt;A área de um losango é calculada multiplicando-se a diagonal maior pela diagonal menor e dividindo o resultado por 2.&lt;/p&gt;","feedback":"&lt;p&gt;A área de um losango é calculada multiplicando-se a diagonal maior pela diagonal menor e dividindo o resultado por 2.&lt;/p&gt;&lt;p style=\"text-align: center\"&gt;Área do losango = &lt;span class=\"fr-math-v2 fr-draggable\" contenteditable=\"false\" data-original-math=\"\\(\\frac{\\text{diagonal maior} \\ \\times \\ \\text{diagonal menor}}{2}\\)\" draggable=\"true\"&gt;\\(\\frac{\\text{diagonal maior} \\ \\times \\ \\text{diagonal menor}}{2}\\)&lt;/span&gt; = &lt;span class=\"fr-math-v2 fr-draggable\" contenteditable=\"false\" data-original-math=\"\\(\\frac{\\text{6} \\ \\times \\ \\text{3}}{2}\\)\" draggable=\"true\"&gt;\\(\\frac{\\text{6} \\ \\times \\ \\text{3}}{2}\\)&lt;/span&gt; = 9 unidades quadradas&lt;/p&gt;","seed":{"parameters":[],"calculated":[{"name":"A1","label":"{{function}}","function":"9"}],"uniques":true},"algorithm":{"name":"calculateOperation","params":{"method":"equivLiteral","keyboard":"NUMERICAL"}}}</v>
      </c>
      <c r="AA591" s="11" t="s">
        <v>2976</v>
      </c>
      <c r="AB591" s="14" t="str">
        <f t="shared" si="2"/>
        <v>M4-G-10d-E-2</v>
      </c>
      <c r="AC591" s="14" t="str">
        <f t="shared" si="3"/>
        <v>M4-G-10d-E-2-BR</v>
      </c>
      <c r="AD591" s="7" t="s">
        <v>261</v>
      </c>
      <c r="AE591" s="16"/>
      <c r="AF591" s="16" t="s">
        <v>46</v>
      </c>
      <c r="AG591" s="16"/>
    </row>
    <row r="592" ht="75.0" customHeight="1">
      <c r="A592" s="9" t="s">
        <v>2958</v>
      </c>
      <c r="B592" s="12" t="s">
        <v>2959</v>
      </c>
      <c r="C592" s="7" t="s">
        <v>48</v>
      </c>
      <c r="D592" s="10" t="s">
        <v>35</v>
      </c>
      <c r="E592" s="9"/>
      <c r="F592" s="12" t="s">
        <v>2977</v>
      </c>
      <c r="G592" s="12" t="s">
        <v>2901</v>
      </c>
      <c r="H592" s="12"/>
      <c r="I592" s="9" t="s">
        <v>335</v>
      </c>
      <c r="J592" s="9" t="s">
        <v>92</v>
      </c>
      <c r="K592" s="12" t="s">
        <v>112</v>
      </c>
      <c r="L592" s="8" t="s">
        <v>2926</v>
      </c>
      <c r="M592" s="16" t="s">
        <v>41</v>
      </c>
      <c r="N592" s="11" t="s">
        <v>2962</v>
      </c>
      <c r="O592" s="12" t="s">
        <v>2970</v>
      </c>
      <c r="P592" s="23"/>
      <c r="Q592" s="16"/>
      <c r="R592" s="23"/>
      <c r="S592" s="23"/>
      <c r="T592" s="23"/>
      <c r="U592" s="23"/>
      <c r="V592" s="23"/>
      <c r="W592" s="23"/>
      <c r="X592" s="16"/>
      <c r="Y592" s="9" t="s">
        <v>2604</v>
      </c>
      <c r="Z592" s="13" t="str">
        <f t="shared" si="1"/>
        <v>{"id":"M4-G-10d-E-3-BR","stimulus":"&lt;p&gt;Calcule a área deste losango.&lt;/p&gt;&lt;div style=\"display:flex; justify-content:center;\"&gt;&lt;img src=\"https://blueberry-assets.oneclick.es/M4_G_10d_3.svg\" width=\"300\"&gt;&lt;/img&gt;&lt;/div&gt;","template":"&lt;p&gt;A área mede {{response}} unidades quadradas.&lt;/p&gt;","hint":"&lt;p&gt;A área de um losango é calculada multiplicando-se a diagonal maior pela diagonal menor e dividindo o resultado por 2.&lt;/p&gt;","feedback":"&lt;p&gt;A área de um losango é calculada multiplicando-se a diagonal maior pela diagonal menor e dividindo o resultado por 2.&lt;/p&gt;&lt;p style=\"text-align: center\"&gt;Área do losango = &lt;span class=\"fr-math-v2 fr-draggable\" contenteditable=\"false\" data-original-math=\"\\(\\frac{\\text{diagonal maior} \\ \\times \\ \\text{diagonal menor}}{2}\\)\" draggable=\"true\"&gt;\\(\\frac{\\text{diagonal maior} \\ \\times \\ \\text{diagonal menor}}{2}\\)&lt;/span&gt; = &lt;span class=\"fr-math-v2 fr-draggable\" contenteditable=\"false\" data-original-math=\"\\(\\frac{\\text{6} \\ \\times \\ \\text{4}}{2}\\)\" draggable=\"true\"&gt;\\(\\frac{\\text{6} \\ \\times \\ \\text{4}}{2}\\)&lt;/span&gt; = 12 unidades quadradas&lt;/p&gt;","seed":{"parameters":[],"calculated":[{"name":"A1","label":"{{function}}","function":"12"}],"uniques":true},"algorithm":{"name":"calculateOperation","params":{"method":"equivLiteral","keyboard":"NUMERICAL"}}}</v>
      </c>
      <c r="AA592" s="11" t="s">
        <v>2978</v>
      </c>
      <c r="AB592" s="14" t="str">
        <f t="shared" si="2"/>
        <v>M4-G-10d-E-3</v>
      </c>
      <c r="AC592" s="14" t="str">
        <f t="shared" si="3"/>
        <v>M4-G-10d-E-3-BR</v>
      </c>
      <c r="AD592" s="7" t="s">
        <v>261</v>
      </c>
      <c r="AE592" s="16"/>
      <c r="AF592" s="16" t="s">
        <v>46</v>
      </c>
      <c r="AG592" s="16"/>
    </row>
    <row r="593" ht="75.0" customHeight="1">
      <c r="A593" s="9" t="s">
        <v>2979</v>
      </c>
      <c r="B593" s="12" t="s">
        <v>2980</v>
      </c>
      <c r="C593" s="16" t="s">
        <v>34</v>
      </c>
      <c r="D593" s="10" t="s">
        <v>35</v>
      </c>
      <c r="E593" s="9"/>
      <c r="F593" s="12" t="s">
        <v>2981</v>
      </c>
      <c r="G593" s="12"/>
      <c r="H593" s="12"/>
      <c r="I593" s="9" t="s">
        <v>335</v>
      </c>
      <c r="J593" s="9" t="s">
        <v>391</v>
      </c>
      <c r="K593" s="12" t="s">
        <v>2982</v>
      </c>
      <c r="L593" s="12" t="s">
        <v>112</v>
      </c>
      <c r="M593" s="16" t="s">
        <v>41</v>
      </c>
      <c r="N593" s="11" t="s">
        <v>2983</v>
      </c>
      <c r="O593" s="11" t="s">
        <v>2984</v>
      </c>
      <c r="P593" s="23"/>
      <c r="Q593" s="16"/>
      <c r="R593" s="23"/>
      <c r="S593" s="23"/>
      <c r="T593" s="23"/>
      <c r="U593" s="23"/>
      <c r="V593" s="23"/>
      <c r="W593" s="23"/>
      <c r="X593" s="16"/>
      <c r="Y593" s="9" t="s">
        <v>2604</v>
      </c>
      <c r="Z593" s="13" t="str">
        <f t="shared" si="1"/>
        <v>{"id":"M4-G-10e-I-1-BR","stimulus":"&lt;p&gt;Selecione a área do seguinte trapézio.&lt;/p&gt;&lt;div style=\"display:flex; justify-content:center;\"&gt;&lt;img src=\"https://blueberry-assets.oneclick.es/M4_G_10e_1.svg\" width=\"300\"&gt;&lt;/img&gt;&lt;/div&gt;","hint":"&lt;p&gt;A área de um trapézio é calculada multiplicando-se a soma das bases pela altura e dividindo o resultado por 2.&lt;/p&gt;","feedback":"&lt;p&gt;A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 = &lt;span class=\"fr-math-v2 fr-draggable\" contenteditable=\"false\" data-original-math=\"\\(\\frac{(\\text{6} \\ + \\ \\text{2}) \\ \\times \\ \\text{4}}{2}\\)\" draggable=\"true\"&gt;\\(\\frac{(\\text{6} \\ + \\ \\text{2}) \\ \\times \\ \\text{4}}{2}\\)&lt;/span&gt; = 16 unidades quadradas&lt;/p&gt;","seed":{"parameters":[{"name":"Q1","label":null,"list":[10,11,12,13,15,17,18]},{"name":"Q2","label":null,"list":[10,11,12,13,15,17,18]}],"calculated":[{"name":"A1","label":"16 unidades quadradas"},{"name":"A2","label":"{{Q1}} unidades quadradas","incorrect":true},{"name":"A3","label":"{{Q2}} unidades quadradas","incorrect":true}],"uniques":true},"algorithm":{"name":"trueFalse","template":"Multiple choice – standard","params":{"countCorrect":1,"countIncorrect":2,"showCheckIcon":false,
            "columns": 3
        }
    }
}</v>
      </c>
      <c r="AA593" s="11" t="s">
        <v>2985</v>
      </c>
      <c r="AB593" s="14" t="str">
        <f t="shared" si="2"/>
        <v>M4-G-10e-I-1</v>
      </c>
      <c r="AC593" s="14" t="str">
        <f t="shared" si="3"/>
        <v>M4-G-10e-I-1-BR</v>
      </c>
      <c r="AD593" s="7" t="s">
        <v>261</v>
      </c>
      <c r="AE593" s="16"/>
      <c r="AF593" s="16" t="s">
        <v>46</v>
      </c>
      <c r="AG593" s="16"/>
    </row>
    <row r="594" ht="75.0" customHeight="1">
      <c r="A594" s="9" t="s">
        <v>2979</v>
      </c>
      <c r="B594" s="12" t="s">
        <v>2980</v>
      </c>
      <c r="C594" s="7" t="s">
        <v>34</v>
      </c>
      <c r="D594" s="10" t="s">
        <v>35</v>
      </c>
      <c r="E594" s="9"/>
      <c r="F594" s="12" t="s">
        <v>2986</v>
      </c>
      <c r="G594" s="12"/>
      <c r="H594" s="12"/>
      <c r="I594" s="9" t="s">
        <v>335</v>
      </c>
      <c r="J594" s="9" t="s">
        <v>391</v>
      </c>
      <c r="K594" s="12" t="s">
        <v>2969</v>
      </c>
      <c r="L594" s="12" t="s">
        <v>112</v>
      </c>
      <c r="M594" s="16" t="s">
        <v>41</v>
      </c>
      <c r="N594" s="11" t="s">
        <v>2983</v>
      </c>
      <c r="O594" s="11" t="s">
        <v>2987</v>
      </c>
      <c r="P594" s="23"/>
      <c r="Q594" s="16"/>
      <c r="R594" s="23"/>
      <c r="S594" s="23"/>
      <c r="T594" s="23"/>
      <c r="U594" s="23"/>
      <c r="V594" s="23"/>
      <c r="W594" s="23"/>
      <c r="X594" s="16"/>
      <c r="Y594" s="9" t="s">
        <v>2604</v>
      </c>
      <c r="Z594" s="13" t="str">
        <f t="shared" si="1"/>
        <v>{"id":"M4-G-10e-I-2-BR","stimulus":"&lt;p&gt;Selecione a área do seguinte trapézio.&lt;/p&gt;&lt;div style=\"display:flex; justify-content:center;\"&gt;&lt;img src=\"https://blueberry-assets.oneclick.es/M4_G_10e_2.svg\" width=\"300\"&gt;&lt;/img&gt;&lt;/div&gt;","hint":"&lt;p&gt;A área de um trapézio é calculada multiplicando-se a soma das bases pela altura e dividindo o resultado por 2.&lt;/p&gt;","feedback":"&lt;p&gt;A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 = &lt;span class=\"fr-math-v2 fr-draggable\" contenteditable=\"false\" data-original-math=\"\\(\\frac{(\\text{4} \\ + \\ \\text{2}) \\ \\times \\ \\text{4}}{2}\\)\" draggable=\"true\"&gt;\\(\\frac{(\\text{4} \\ + \\ \\text{2}) \\ \\times \\ \\text{4}}{2}\\)&lt;/span&gt; = 12 unidades quadradas&lt;/p&gt;","seed":{"parameters":[{"name":"Q1","label":null,"list":[8,9,10,11,13,14,15]},{"name":"Q2","label":null,"list":[8,9,10,11,13,14,15]}],"calculated":[{"name":"A1","label":"12 unidades quadradas"},{"name":"A2","label":"{{Q1}} unidades quadradas","incorrect":true},{"name":"A3","label":"{{Q2}} unidades quadradas","incorrect":true}],"uniques":true},"algorithm":{"name":"trueFalse","template":"Multiple choice – standard","params":{"countCorrect":1,"countIncorrect":2,"showCheckIcon":false,
            "columns": 3
        }
    }
}</v>
      </c>
      <c r="AA594" s="11" t="s">
        <v>2988</v>
      </c>
      <c r="AB594" s="14" t="str">
        <f t="shared" si="2"/>
        <v>M4-G-10e-I-2</v>
      </c>
      <c r="AC594" s="14" t="str">
        <f t="shared" si="3"/>
        <v>M4-G-10e-I-2-BR</v>
      </c>
      <c r="AD594" s="7" t="s">
        <v>261</v>
      </c>
      <c r="AE594" s="16"/>
      <c r="AF594" s="16" t="s">
        <v>46</v>
      </c>
      <c r="AG594" s="16"/>
    </row>
    <row r="595" ht="75.0" customHeight="1">
      <c r="A595" s="9" t="s">
        <v>2979</v>
      </c>
      <c r="B595" s="12" t="s">
        <v>2980</v>
      </c>
      <c r="C595" s="7" t="s">
        <v>34</v>
      </c>
      <c r="D595" s="10" t="s">
        <v>35</v>
      </c>
      <c r="E595" s="9"/>
      <c r="F595" s="12" t="s">
        <v>2989</v>
      </c>
      <c r="G595" s="12"/>
      <c r="H595" s="12"/>
      <c r="I595" s="9" t="s">
        <v>335</v>
      </c>
      <c r="J595" s="9" t="s">
        <v>391</v>
      </c>
      <c r="K595" s="12" t="s">
        <v>2990</v>
      </c>
      <c r="L595" s="12" t="s">
        <v>112</v>
      </c>
      <c r="M595" s="16" t="s">
        <v>41</v>
      </c>
      <c r="N595" s="11" t="s">
        <v>2983</v>
      </c>
      <c r="O595" s="11" t="s">
        <v>2991</v>
      </c>
      <c r="P595" s="23"/>
      <c r="Q595" s="16"/>
      <c r="R595" s="23"/>
      <c r="S595" s="23"/>
      <c r="T595" s="23"/>
      <c r="U595" s="23"/>
      <c r="V595" s="23"/>
      <c r="W595" s="23"/>
      <c r="X595" s="16"/>
      <c r="Y595" s="9" t="s">
        <v>2604</v>
      </c>
      <c r="Z595" s="13" t="str">
        <f t="shared" si="1"/>
        <v>{"id":"M4-G-10e-I-3-BR","stimulus":"&lt;p&gt;Selecione a área do seguinte trapézio.&lt;/p&gt;&lt;div style=\"display:flex; justify-content:center;\"&gt;&lt;img src=\"https://blueberry-assets.oneclick.es/M4_G_10e_3.svg\" width=\"300\"&gt;&lt;/img&gt;&lt;/div&gt;","hint":"&lt;p&gt;A área de um trapézio é calculada multiplicando-se a soma das bases pela altura e dividindo o resultado por 2.&lt;/p&gt;","feedback":"&lt;p&gt;A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 = &lt;span class=\"fr-math-v2 fr-draggable\" contenteditable=\"false\" data-original-math=\"\\(\\frac{(\\text{7} \\ + \\ \\text{3}) \\ \\times \\ \\text{3}}{2}\\)\" draggable=\"true\"&gt;\\(\\frac{(\\text{7} \\ + \\ \\text{3}) \\ \\times \\ \\text{3}}{2}\\)&lt;/span&gt; = 15 unidades quadradas&lt;/p&gt;","seed":{"parameters":[{"name":"Q1","label":null,"list":[12,13,14,16,17,18,19,20]},{"name":"Q2","label":null,"list":[12,13,14,16,17,18,19,20]}],"calculated":[{"name":"A1","label":"15 unidades quadradas"},{"name":"A2","label":"{{Q1}} unidades quadradas","incorrect":true},{"name":"A3","label":"{{Q2}} unidades quadradas","incorrect":true}],"uniques":true},"algorithm":{"name":"trueFalse","template":"Multiple choice – standard","params":{"countCorrect":1,"countIncorrect":2,"showCheckIcon":false,
            "columns": 3
        }
    }
}</v>
      </c>
      <c r="AA595" s="11" t="s">
        <v>2992</v>
      </c>
      <c r="AB595" s="14" t="str">
        <f t="shared" si="2"/>
        <v>M4-G-10e-I-3</v>
      </c>
      <c r="AC595" s="14" t="str">
        <f t="shared" si="3"/>
        <v>M4-G-10e-I-3-BR</v>
      </c>
      <c r="AD595" s="7" t="s">
        <v>261</v>
      </c>
      <c r="AE595" s="16"/>
      <c r="AF595" s="16" t="s">
        <v>46</v>
      </c>
      <c r="AG595" s="16"/>
    </row>
    <row r="596" ht="75.0" customHeight="1">
      <c r="A596" s="9" t="s">
        <v>2979</v>
      </c>
      <c r="B596" s="12" t="s">
        <v>2980</v>
      </c>
      <c r="C596" s="7" t="s">
        <v>48</v>
      </c>
      <c r="D596" s="10" t="s">
        <v>35</v>
      </c>
      <c r="E596" s="9"/>
      <c r="F596" s="12" t="s">
        <v>2993</v>
      </c>
      <c r="G596" s="12" t="s">
        <v>2901</v>
      </c>
      <c r="H596" s="12"/>
      <c r="I596" s="9" t="s">
        <v>335</v>
      </c>
      <c r="J596" s="9" t="s">
        <v>92</v>
      </c>
      <c r="K596" s="12" t="s">
        <v>112</v>
      </c>
      <c r="L596" s="8" t="s">
        <v>2908</v>
      </c>
      <c r="M596" s="16" t="s">
        <v>41</v>
      </c>
      <c r="N596" s="12" t="s">
        <v>2994</v>
      </c>
      <c r="O596" s="11" t="s">
        <v>2984</v>
      </c>
      <c r="P596" s="23"/>
      <c r="Q596" s="16"/>
      <c r="R596" s="23"/>
      <c r="S596" s="23"/>
      <c r="T596" s="23"/>
      <c r="U596" s="23"/>
      <c r="V596" s="23"/>
      <c r="W596" s="23"/>
      <c r="X596" s="16"/>
      <c r="Y596" s="9" t="s">
        <v>2604</v>
      </c>
      <c r="Z596" s="13" t="str">
        <f t="shared" si="1"/>
        <v>{"id":"M4-G-10e-E-1-BR","stimulus":"&lt;p&gt;Calcule a área deste trapézio.&lt;/p&gt;&lt;div style=\"display:flex; justify-content:center;\"&gt;&lt;img src=\"https://blueberry-assets.oneclick.es/M4_G_10e_1.svg\" width=\"300\"&gt;&lt;/img&gt;&lt;/div&gt;","template":"&lt;p&gt;A área mede {{response}} unidades quadradas.&lt;/p&gt;","hint":"&lt;p&gt;A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\\text{altura}}{2}\\)&lt;/span&gt;&lt;/p&gt;","feedback":"&lt;p&gt;A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 = &lt;span class=\"fr-math-v2 fr-draggable\" contenteditable=\"false\" data-original-math=\"\\(\\frac{(\\text{6} \\ + \\ \\text{2}) \\ \\times \\ \\text{4}}{2}\\)\" draggable=\"true\"&gt;\\(\\frac{(\\text{6} \\ + \\ \\text{2}) \\ \\times \\ \\text{4}}{2}\\)&lt;/span&gt; = 16 unidades quadradas&lt;/p&gt;","seed":{"parameters":[],"calculated":[{"name":"A1","label":"{{function}}","function":"16"}],"uniques":true},"algorithm":{"name":"calculateOperation","params":{"method":"equivLiteral","keyboard":"NUMERICAL"}}}</v>
      </c>
      <c r="AA596" s="11" t="s">
        <v>2995</v>
      </c>
      <c r="AB596" s="14" t="str">
        <f t="shared" si="2"/>
        <v>M4-G-10e-E-1</v>
      </c>
      <c r="AC596" s="14" t="str">
        <f t="shared" si="3"/>
        <v>M4-G-10e-E-1-BR</v>
      </c>
      <c r="AD596" s="7" t="s">
        <v>261</v>
      </c>
      <c r="AE596" s="16"/>
      <c r="AF596" s="16" t="s">
        <v>46</v>
      </c>
      <c r="AG596" s="16"/>
    </row>
    <row r="597" ht="75.0" customHeight="1">
      <c r="A597" s="9" t="s">
        <v>2979</v>
      </c>
      <c r="B597" s="12" t="s">
        <v>2980</v>
      </c>
      <c r="C597" s="7" t="s">
        <v>48</v>
      </c>
      <c r="D597" s="10" t="s">
        <v>35</v>
      </c>
      <c r="E597" s="9"/>
      <c r="F597" s="12" t="s">
        <v>2996</v>
      </c>
      <c r="G597" s="12" t="s">
        <v>2901</v>
      </c>
      <c r="H597" s="12"/>
      <c r="I597" s="9" t="s">
        <v>335</v>
      </c>
      <c r="J597" s="9" t="s">
        <v>92</v>
      </c>
      <c r="K597" s="12" t="s">
        <v>112</v>
      </c>
      <c r="L597" s="8" t="s">
        <v>2926</v>
      </c>
      <c r="M597" s="16" t="s">
        <v>41</v>
      </c>
      <c r="N597" s="12" t="s">
        <v>2994</v>
      </c>
      <c r="O597" s="11" t="s">
        <v>2987</v>
      </c>
      <c r="P597" s="23"/>
      <c r="Q597" s="16"/>
      <c r="R597" s="23"/>
      <c r="S597" s="23"/>
      <c r="T597" s="23"/>
      <c r="U597" s="23"/>
      <c r="V597" s="23"/>
      <c r="W597" s="23"/>
      <c r="X597" s="16"/>
      <c r="Y597" s="9" t="s">
        <v>2604</v>
      </c>
      <c r="Z597" s="13" t="str">
        <f t="shared" si="1"/>
        <v>{"id":"M4-G-10e-E-2-BR","stimulus":"&lt;p&gt;Calcule a área deste trapézio.&lt;/p&gt;&lt;div style=\"display:flex; justify-content:center;\"&gt;&lt;img src=\"https://blueberry-assets.oneclick.es/M4_G_10e_2.svg\" width=\"300\"&gt;&lt;/img&gt;&lt;/div&gt;","template":"&lt;p&gt;A área mede {{response}} unidades quadradas.&lt;/p&gt;","hint":"&lt;p&gt;A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\\text{altura}}{2}\\)&lt;/span&gt;","feedback":"&lt;p&gt;A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 = &lt;span class=\"fr-math-v2 fr-draggable\" contenteditable=\"false\" data-original-math=\"\\(\\frac{(\\text{4} \\ + \\ \\text{2}) \\ \\times \\ \\text{4}}{2}\\)\" draggable=\"true\"&gt;\\(\\frac{(\\text{4} \\ + \\ \\text{2}) \\ \\times \\ \\text{4}}{2}\\)&lt;/span&gt; = 12 unidades quadradas&lt;/p&gt;","seed":{"parameters":[],"calculated":[{"name":"A1","label":"{{function}}","function":"12"}],"uniques":true},"algorithm":{"name":"calculateOperation","params":{"method":"equivLiteral","keyboard":"NUMERICAL"}}}</v>
      </c>
      <c r="AA597" s="11" t="s">
        <v>2997</v>
      </c>
      <c r="AB597" s="14" t="str">
        <f t="shared" si="2"/>
        <v>M4-G-10e-E-2</v>
      </c>
      <c r="AC597" s="14" t="str">
        <f t="shared" si="3"/>
        <v>M4-G-10e-E-2-BR</v>
      </c>
      <c r="AD597" s="7" t="s">
        <v>261</v>
      </c>
      <c r="AE597" s="16"/>
      <c r="AF597" s="16" t="s">
        <v>46</v>
      </c>
      <c r="AG597" s="16"/>
    </row>
    <row r="598" ht="75.0" customHeight="1">
      <c r="A598" s="9" t="s">
        <v>2979</v>
      </c>
      <c r="B598" s="12" t="s">
        <v>2980</v>
      </c>
      <c r="C598" s="7" t="s">
        <v>48</v>
      </c>
      <c r="D598" s="10" t="s">
        <v>35</v>
      </c>
      <c r="E598" s="9"/>
      <c r="F598" s="12" t="s">
        <v>2998</v>
      </c>
      <c r="G598" s="12" t="s">
        <v>2901</v>
      </c>
      <c r="H598" s="12"/>
      <c r="I598" s="9" t="s">
        <v>335</v>
      </c>
      <c r="J598" s="9" t="s">
        <v>92</v>
      </c>
      <c r="K598" s="12" t="s">
        <v>112</v>
      </c>
      <c r="L598" s="18" t="s">
        <v>2999</v>
      </c>
      <c r="M598" s="16" t="s">
        <v>41</v>
      </c>
      <c r="N598" s="11" t="s">
        <v>2983</v>
      </c>
      <c r="O598" s="11" t="s">
        <v>2991</v>
      </c>
      <c r="P598" s="23"/>
      <c r="Q598" s="16"/>
      <c r="R598" s="23"/>
      <c r="S598" s="23"/>
      <c r="T598" s="23"/>
      <c r="U598" s="23"/>
      <c r="V598" s="23"/>
      <c r="W598" s="23"/>
      <c r="X598" s="16"/>
      <c r="Y598" s="9" t="s">
        <v>2604</v>
      </c>
      <c r="Z598" s="13" t="str">
        <f t="shared" si="1"/>
        <v>{"id":"M4-G-10e-E-3-BR","stimulus":"&lt;p&gt;Calcule a área deste trapézio.&lt;/p&gt;&lt;div style=\"display:flex; justify-content:center;\"&gt;&lt;img src=\"https://blueberry-assets.oneclick.es/M4_G_10e_3.svg\" width=\"300\"&gt;&lt;/img&gt;&lt;/div&gt;","template":"&lt;p&gt;A área mede {{response}} unidades quadradas.&lt;/p&gt;","hint":"&lt;p&gt;A área de um trapézio é calculada multiplicando-se a soma das bases pela altura e dividindo o resultado por 2.&lt;/p&gt;","feedback":"&lt;p&gt;A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 = &lt;span class=\"fr-math-v2 fr-draggable\" contenteditable=\"false\" data-original-math=\"\\(\\frac{(\\text{7} \\ + \\ \\text{3}) \\ \\times \\ \\text{3}}{2}\\)\" draggable=\"true\"&gt;\\(\\frac{(\\text{7} \\ + \\ \\text{3}) \\ \\times \\ \\text{3}}{2}\\)&lt;/span&gt; = 15 unidades quadradas&lt;/p&gt;","seed":{"parameters":[],"calculated":[{"name":"A1","label":"{{function}}","function":"15"}],"uniques":true},"algorithm":{"name":"calculateOperation","params":{"method":"equivLiteral","keyboard":"NUMERICAL"}}}</v>
      </c>
      <c r="AA598" s="11" t="s">
        <v>3000</v>
      </c>
      <c r="AB598" s="14" t="str">
        <f t="shared" si="2"/>
        <v>M4-G-10e-E-3</v>
      </c>
      <c r="AC598" s="14" t="str">
        <f t="shared" si="3"/>
        <v>M4-G-10e-E-3-BR</v>
      </c>
      <c r="AD598" s="7" t="s">
        <v>261</v>
      </c>
      <c r="AE598" s="16"/>
      <c r="AF598" s="16" t="s">
        <v>46</v>
      </c>
      <c r="AG598" s="16"/>
    </row>
    <row r="599" ht="75.0" customHeight="1">
      <c r="A599" s="9" t="s">
        <v>3001</v>
      </c>
      <c r="B599" s="12" t="s">
        <v>3002</v>
      </c>
      <c r="C599" s="16" t="s">
        <v>34</v>
      </c>
      <c r="D599" s="10" t="s">
        <v>35</v>
      </c>
      <c r="E599" s="9"/>
      <c r="F599" s="11" t="s">
        <v>3003</v>
      </c>
      <c r="G599" s="12"/>
      <c r="H599" s="12"/>
      <c r="I599" s="9" t="s">
        <v>84</v>
      </c>
      <c r="J599" s="9" t="s">
        <v>110</v>
      </c>
      <c r="K599" s="12" t="s">
        <v>112</v>
      </c>
      <c r="L599" s="12" t="s">
        <v>112</v>
      </c>
      <c r="M599" s="16" t="s">
        <v>41</v>
      </c>
      <c r="N599" s="12" t="s">
        <v>3004</v>
      </c>
      <c r="O599" s="11" t="s">
        <v>3005</v>
      </c>
      <c r="P599" s="23"/>
      <c r="Q599" s="16"/>
      <c r="R599" s="23"/>
      <c r="S599" s="23"/>
      <c r="T599" s="23"/>
      <c r="U599" s="23"/>
      <c r="V599" s="23"/>
      <c r="W599" s="23"/>
      <c r="X599" s="16"/>
      <c r="Y599" s="9" t="s">
        <v>2604</v>
      </c>
      <c r="Z599" s="13" t="str">
        <f t="shared" si="1"/>
        <v>{"id":"M4-G-11a-I-1-BR","stimulus":"&lt;p&gt;Indique se as seguintes afirmações são verdadeiras ou falsas.&lt;/p&gt;","hint":"&lt;p&gt;O prismas e as pirâmides são tipos de poliedros.&lt;/p&gt;","feedback":"&lt;p&gt;Os &lt;b&gt;poliedros&lt;/b&gt; são sólidos geométricos compostos por polígonos. Dois exemplos de poliedros são &lt;b&gt;prismas&lt;/b&gt;, que têm duas bases e suas faces laterais são paralelogramos, e &lt;b&gt;pirâmides&lt;/b&gt;, que têm uma única base e suas faces laterais são triângulos.&lt;/p&gt;","seed":{"parameters":[],"calculated":[{"name":"A1","label":"Os poliedros são sólidos geométricos formados por polígonos."},{"name":"A2","label":"Os prismas são poliedros."},{"name":"A3","label":"As faces laterais dos prismas são paralelogramos."},{"name":"A4","label":"As pirâmides têm uma base."},{"name":"A5","label":"As pirâmides são um tipo de prisma.","incorrect":true,"feedback":"&lt;p&gt;As pirâmides e prismas são tipos de poliedros.&lt;/p&gt;"},{"name":"A6","label":"Os prismas têm quatro bases iguais e paralelas.","incorrect":true,"feedback":"&lt;p&gt;Os prismas têm duas bases iguais e paralelas.&lt;/p&gt;"},{"name":"A7","label":"As faces laterais das pirâmides nem sempre são triângulos.","incorrect":true,"feedback":"&lt;p&gt;As faces laterais de uma pirâmide são sempre triângulos.&lt;/p&gt;"},{"name":"A8","label":"Um poliedro é formado apenas por triângulos.","incorrect":true,"feedback":"&lt;p&gt;Um poliedro pode ser formado por todos os tipos de polígonos.&lt;/p&gt;"}],"uniques":true},"algorithm":{"name":"trueFalse","template":"Choice matrix – inline","params":{"countCorrect":2,"countIncorrect":1,"showCheckIcon":false,"options":["Verdadeira","Falsa"]}}}</v>
      </c>
      <c r="AA599" s="12" t="s">
        <v>3006</v>
      </c>
      <c r="AB599" s="14" t="str">
        <f t="shared" si="2"/>
        <v>M4-G-11a-I-1</v>
      </c>
      <c r="AC599" s="14" t="str">
        <f t="shared" si="3"/>
        <v>M4-G-11a-I-1-BR</v>
      </c>
      <c r="AD599" s="7" t="s">
        <v>261</v>
      </c>
      <c r="AE599" s="16"/>
      <c r="AF599" s="16" t="s">
        <v>46</v>
      </c>
      <c r="AG599" s="7" t="s">
        <v>47</v>
      </c>
    </row>
    <row r="600" ht="75.0" customHeight="1">
      <c r="A600" s="9" t="s">
        <v>3001</v>
      </c>
      <c r="B600" s="12" t="s">
        <v>3002</v>
      </c>
      <c r="C600" s="16" t="s">
        <v>48</v>
      </c>
      <c r="D600" s="10" t="s">
        <v>35</v>
      </c>
      <c r="E600" s="9"/>
      <c r="F600" s="11" t="s">
        <v>3007</v>
      </c>
      <c r="G600" s="12"/>
      <c r="H600" s="12"/>
      <c r="I600" s="9" t="s">
        <v>1289</v>
      </c>
      <c r="J600" s="7" t="s">
        <v>2601</v>
      </c>
      <c r="K600" s="12" t="s">
        <v>112</v>
      </c>
      <c r="L600" s="12" t="s">
        <v>112</v>
      </c>
      <c r="M600" s="16" t="s">
        <v>41</v>
      </c>
      <c r="N600" s="12" t="s">
        <v>3008</v>
      </c>
      <c r="O600" s="11" t="s">
        <v>3009</v>
      </c>
      <c r="P600" s="23"/>
      <c r="Q600" s="16"/>
      <c r="R600" s="23"/>
      <c r="S600" s="23"/>
      <c r="T600" s="23"/>
      <c r="U600" s="23"/>
      <c r="V600" s="23"/>
      <c r="W600" s="23"/>
      <c r="X600" s="16"/>
      <c r="Y600" s="9" t="s">
        <v>2604</v>
      </c>
      <c r="Z600" s="13" t="str">
        <f t="shared" si="1"/>
        <v>{"id":"M4-G-11a-E-1-BR","stimulus":"&lt;p&gt;Entre as figuras a seguir, selecione as que são prismas.&lt;/p&gt;","hint":"&lt;p&gt;Um prisma tem duas bases e suas faces laterais são paralelogramos.&lt;/p&gt;","feedback":"&lt;p&gt;Os prismas são poliedros formados por duas bases poligonais e faces laterais em forma de paralelogramo.&lt;/p&gt;","seed":{"parameters":[],"calculated":[{"name":"A1","label":"&lt;div style=\"display:flex; justify-content:center;\"&gt;&lt;img src=\"https://blueberry-assets.oneclick.es/M4_G_11a_1.svg\" width=\"300\"&gt;&lt;/img&gt;&lt;/div&gt;"},{"name":"A2","label":"&lt;div style=\"display:flex; justify-content:center;\"&gt;&lt;img src=\"https://blueberry-assets.oneclick.es/M4_G_11a_2.svg\" width=\"300\"&gt;&lt;/img&gt;&lt;/div&gt;"},{"name":"A3","label":"&lt;div style=\"display:flex; justify-content:center;\"&gt;&lt;img src=\"https://blueberry-assets.oneclick.es/M4_G_11a_3.svg\" width=\"300\"&gt;&lt;/img&gt;&lt;/div&gt;"},{"name":"A4","label":"&lt;div style=\"display:flex; justify-content:center;\"&gt;&lt;img src=\"https://blueberry-assets.oneclick.es/M4_G_11a_4.svg\" width=\"300\"&gt;&lt;/img&gt;&lt;/div&gt;","incorrect":true},{"name":"A5","label":"&lt;div style=\"display:flex; justify-content:center;\"&gt;&lt;img src=\"https://blueberry-assets.oneclick.es/M4_G_11a_5.svg\" width=\"300\"&gt;&lt;/img&gt;&lt;/div&gt;","incorrect":true},{"name":"A6","label":"&lt;div style=\"display:flex; justify-content:center;\"&gt;&lt;img src=\"https://blueberry-assets.oneclick.es/M4_G_11a_6.svg\" width=\"300\"&gt;&lt;/img&gt;&lt;/div&gt;","incorrect":true}],"uniques":true},"algorithm":{"name":"trueFalse","template":"Multiple choice – multiple response","params":{"countCorrect":2,"countIncorrect":2,"showCheckIcon":false,"columns":4}}}</v>
      </c>
      <c r="AA600" s="12" t="s">
        <v>3010</v>
      </c>
      <c r="AB600" s="14" t="str">
        <f t="shared" si="2"/>
        <v>M4-G-11a-E-1</v>
      </c>
      <c r="AC600" s="14" t="str">
        <f t="shared" si="3"/>
        <v>M4-G-11a-E-1-BR</v>
      </c>
      <c r="AD600" s="7" t="s">
        <v>261</v>
      </c>
      <c r="AE600" s="16"/>
      <c r="AF600" s="16" t="s">
        <v>46</v>
      </c>
      <c r="AG600" s="7" t="s">
        <v>47</v>
      </c>
    </row>
    <row r="601" ht="75.0" customHeight="1">
      <c r="A601" s="9" t="s">
        <v>3001</v>
      </c>
      <c r="B601" s="12" t="s">
        <v>3002</v>
      </c>
      <c r="C601" s="16" t="s">
        <v>48</v>
      </c>
      <c r="D601" s="10" t="s">
        <v>35</v>
      </c>
      <c r="E601" s="9"/>
      <c r="F601" s="11" t="s">
        <v>3011</v>
      </c>
      <c r="G601" s="12"/>
      <c r="H601" s="12"/>
      <c r="I601" s="9" t="s">
        <v>1289</v>
      </c>
      <c r="J601" s="7" t="s">
        <v>2601</v>
      </c>
      <c r="K601" s="12" t="s">
        <v>112</v>
      </c>
      <c r="L601" s="12" t="s">
        <v>112</v>
      </c>
      <c r="M601" s="16" t="s">
        <v>41</v>
      </c>
      <c r="N601" s="12" t="s">
        <v>3012</v>
      </c>
      <c r="O601" s="11" t="s">
        <v>3013</v>
      </c>
      <c r="P601" s="23"/>
      <c r="Q601" s="16"/>
      <c r="R601" s="23"/>
      <c r="S601" s="23"/>
      <c r="T601" s="23"/>
      <c r="U601" s="23"/>
      <c r="V601" s="23"/>
      <c r="W601" s="23"/>
      <c r="X601" s="16"/>
      <c r="Y601" s="9" t="s">
        <v>2604</v>
      </c>
      <c r="Z601" s="13" t="str">
        <f t="shared" si="1"/>
        <v>{"id":"M4-G-11a-E-2-BR","stimulus":"&lt;p&gt;Entre as figuras a seguir, selecione as que são pirâmides.&lt;/p&gt;","hint":"&lt;p&gt;Uma pirâmide tem uma base e suas faces laterais são triângulos.&lt;/p&gt;","feedback":"&lt;p&gt;As pirâmides são poliedros com base poligonal e faces laterais em forma de triângulo.&lt;/p&gt;","seed":{"parameters":[],"calculated":[{"name":"A1","label":"&lt;div style=\"display:flex; justify-content:center;\"&gt;&lt;img src=\"https://blueberry-assets.oneclick.es/M4_G_11a_1.svg\" width=\"300\"&gt;&lt;/img&gt;&lt;/div&gt;","incorrect":true},{"name":"A2","label":"&lt;div style=\"display:flex; justify-content:center;\"&gt;&lt;img src=\"https://blueberry-assets.oneclick.es/M4_G_11a_2.svg\" width=\"300\"&gt;&lt;/img&gt;&lt;/div&gt;","incorrect":true},{"name":"A3","label":"&lt;div style=\"display:flex; justify-content:center;\"&gt;&lt;img src=\"https://blueberry-assets.oneclick.es/M4_G_11a_3.svg\" width=\"300\"&gt;&lt;/img&gt;&lt;/div&gt;","incorrect":true},{"name":"A4","label":"&lt;div style=\"display:flex; justify-content:center;\"&gt;&lt;img src=\"https://blueberry-assets.oneclick.es/M4_G_11a_4.svg\" width=\"300\"&gt;&lt;/img&gt;&lt;/div&gt;"},{"name":"A5","label":"&lt;div style=\"display:flex; justify-content:center;\"&gt;&lt;img src=\"https://blueberry-assets.oneclick.es/M4_G_11a_5.svg\" width=\"300\"&gt;&lt;/img&gt;&lt;/div&gt;"},{"name":"A6","label":"&lt;div style=\"display:flex; justify-content:center;\"&gt;&lt;img src=\"https://blueberry-assets.oneclick.es/M4_G_11a_6.svg\" width=\"300\"&gt;&lt;/img&gt;&lt;/div&gt;"}],"uniques":true},"algorithm":{"name":"trueFalse","template":"Multiple choice – multiple response","params":{"countCorrect":2,"countIncorrect":2,"showCheckIcon":false,"columns":4}}}</v>
      </c>
      <c r="AA601" s="12" t="s">
        <v>3014</v>
      </c>
      <c r="AB601" s="14" t="str">
        <f t="shared" si="2"/>
        <v>M4-G-11a-E-2</v>
      </c>
      <c r="AC601" s="14" t="str">
        <f t="shared" si="3"/>
        <v>M4-G-11a-E-2-BR</v>
      </c>
      <c r="AD601" s="7" t="s">
        <v>261</v>
      </c>
      <c r="AE601" s="16"/>
      <c r="AF601" s="16" t="s">
        <v>46</v>
      </c>
      <c r="AG601" s="7" t="s">
        <v>47</v>
      </c>
    </row>
    <row r="602" ht="75.0" customHeight="1">
      <c r="A602" s="9" t="s">
        <v>3015</v>
      </c>
      <c r="B602" s="12" t="s">
        <v>3016</v>
      </c>
      <c r="C602" s="16" t="s">
        <v>34</v>
      </c>
      <c r="D602" s="10" t="s">
        <v>35</v>
      </c>
      <c r="E602" s="9"/>
      <c r="F602" s="11" t="s">
        <v>3017</v>
      </c>
      <c r="G602" s="12"/>
      <c r="H602" s="12"/>
      <c r="I602" s="9" t="s">
        <v>1289</v>
      </c>
      <c r="J602" s="7" t="s">
        <v>2601</v>
      </c>
      <c r="K602" s="12" t="s">
        <v>112</v>
      </c>
      <c r="L602" s="12" t="s">
        <v>112</v>
      </c>
      <c r="M602" s="9" t="s">
        <v>41</v>
      </c>
      <c r="N602" s="11" t="s">
        <v>3018</v>
      </c>
      <c r="O602" s="11" t="s">
        <v>3019</v>
      </c>
      <c r="P602" s="23"/>
      <c r="Q602" s="16"/>
      <c r="R602" s="23"/>
      <c r="S602" s="24"/>
      <c r="T602" s="24"/>
      <c r="U602" s="24"/>
      <c r="V602" s="24"/>
      <c r="W602" s="23"/>
      <c r="X602" s="16"/>
      <c r="Y602" s="9" t="s">
        <v>2604</v>
      </c>
      <c r="Z602" s="13" t="str">
        <f t="shared" si="1"/>
        <v>{"id":"M4-G-11b-I-1-BR","stimulus":"&lt;p&gt;Selecione a figura que representa a planificação de uma pirâmide quadrangular.&lt;/p&gt;","hint":"&lt;p&gt;A planificação de uma pirâmide quadrangular é formada por 1 quadrilátero e 4 triângulos.&lt;/p&gt;","feedback":"&lt;p&gt;A planificação de uma pirâmide quadrangular é formada por 1 quadrilátero e 4 triângulos.&lt;/p&gt;","seed":{"parameters":[],"calculated":[{"name":"A1","label":"&lt;div style=\"display:flex; justify-content:center;\"&gt;&lt;img src=\"https://blueberry-assets.oneclick.es/M4_G_11b_1.svg\" width=\"300\"&gt;&lt;/img&gt;&lt;/div&gt;","incorrect":true,"feedback":"Esta figura representa a planificação de um prisma triangular."},{"name":"A2","label":"&lt;div style=\"display:flex; justify-content:center;\"&gt;&lt;img src=\"https://blueberry-assets.oneclick.es/M4_G_11b_2.svg\" width=\"300\"&gt;&lt;/img&gt;&lt;/div&gt;","incorrect":true,"feedback":"Esta figura representa a planificação de um prisma quadrangular."},{"name":"A3","label":"&lt;div style=\"display:flex; justify-content:center;\"&gt;&lt;img src=\"https://blueberry-assets.oneclick.es/M4_G_11b_3.svg\" width=\"300\"&gt;&lt;/img&gt;&lt;/div&gt;","incorrect":true,"feedback":"Esta figura representa a planificação de um prisma pentagonal."},{"name":"A4","label":"&lt;div style=\"display:flex; justify-content:center;\"&gt;&lt;img src=\"https://blueberry-assets.oneclick.es/M4_G_11b_4.svg\" width=\"300\"&gt;&lt;/img&gt;&lt;/div&gt;","incorrect":true,"feedback":"Esta figura representa a planificação de uma pirâmide triangular."},{"name":"A5","label":"&lt;div style=\"display:flex; justify-content:center;\"&gt;&lt;img src=\"https://blueberry-assets.oneclick.es/M4_G_11b_5.svg\" width=\"300\"&gt;&lt;/img&gt;&lt;/div&gt;"},{"name":"A6","label":"&lt;div style=\"display:flex; justify-content:center;\"&gt;&lt;img src=\"https://blueberry-assets.oneclick.es/M4_G_11b_6.svg\" width=\"300\"&gt;&lt;/img&gt;&lt;/div&gt;","incorrect":true,"feedback":"Esta figura representa a planificação de uma pirâmide pentagonal."}],"uniques":true},"algorithm":{"name":"trueFalse","template":"Multiple choice – standard","params":{"countCorrect":1,"countIncorrect":2,"showCheckIcon":false,"columns":3}}}</v>
      </c>
      <c r="AA602" s="12" t="s">
        <v>3020</v>
      </c>
      <c r="AB602" s="14" t="str">
        <f t="shared" si="2"/>
        <v>M4-G-11b-I-1</v>
      </c>
      <c r="AC602" s="14" t="str">
        <f t="shared" si="3"/>
        <v>M4-G-11b-I-1-BR</v>
      </c>
      <c r="AD602" s="7" t="s">
        <v>261</v>
      </c>
      <c r="AE602" s="16"/>
      <c r="AF602" s="16" t="s">
        <v>46</v>
      </c>
      <c r="AG602" s="7" t="s">
        <v>47</v>
      </c>
    </row>
    <row r="603" ht="75.0" customHeight="1">
      <c r="A603" s="9" t="s">
        <v>3015</v>
      </c>
      <c r="B603" s="12" t="s">
        <v>3016</v>
      </c>
      <c r="C603" s="16" t="s">
        <v>34</v>
      </c>
      <c r="D603" s="10" t="s">
        <v>35</v>
      </c>
      <c r="E603" s="9"/>
      <c r="F603" s="11" t="s">
        <v>3021</v>
      </c>
      <c r="G603" s="12"/>
      <c r="H603" s="12"/>
      <c r="I603" s="9" t="s">
        <v>1289</v>
      </c>
      <c r="J603" s="7" t="s">
        <v>2601</v>
      </c>
      <c r="K603" s="12" t="s">
        <v>112</v>
      </c>
      <c r="L603" s="12" t="s">
        <v>112</v>
      </c>
      <c r="M603" s="9" t="s">
        <v>41</v>
      </c>
      <c r="N603" s="11" t="s">
        <v>3022</v>
      </c>
      <c r="O603" s="11" t="s">
        <v>3023</v>
      </c>
      <c r="P603" s="23"/>
      <c r="Q603" s="16"/>
      <c r="R603" s="23"/>
      <c r="S603" s="24"/>
      <c r="T603" s="24"/>
      <c r="U603" s="24"/>
      <c r="V603" s="24"/>
      <c r="W603" s="23"/>
      <c r="X603" s="16"/>
      <c r="Y603" s="9" t="s">
        <v>2604</v>
      </c>
      <c r="Z603" s="13" t="str">
        <f t="shared" si="1"/>
        <v>{"id":"M4-G-11b-I-2-BR","stimulus":"&lt;p&gt;Selecione a figura que representa a planificação de um prisma triangular.&lt;/p&gt;","hint":"&lt;p&gt;A planificação de um prisma triangular é formado por 2 triângulos e 3 retângulos.&lt;/p&gt;","feedback":"&lt;p&gt;A planificação de um prisma triangular é formado por 2 triângulos e 3 retângulos.&lt;/p&gt;","seed":{"parameters":[],"calculated":[{"name":"A1","label":"&lt;div style=\"display:flex; justify-content:center;\"&gt;&lt;img src=\"https://blueberry-assets.oneclick.es/M4_G_11b_1.svg\" width=\"300\"&gt;&lt;/img&gt;&lt;/div&gt;"},{"name":"A2","label":"&lt;div style=\"display:flex; justify-content:center;\"&gt;&lt;img src=\"https://blueberry-assets.oneclick.es/M4_G_11b_2.svg\" width=\"300\"&gt;&lt;/img&gt;&lt;/div&gt;","incorrect":true,"feedback":"Esta figura representa a planificação de um prisma quadrangular."},{"name":"A3","label":"&lt;div style=\"display:flex; justify-content:center;\"&gt;&lt;img src=\"https://blueberry-assets.oneclick.es/M4_G_11b_3.svg\" width=\"300\"&gt;&lt;/img&gt;&lt;/div&gt;","incorrect":true,"feedback":"Esta figura representa a planificação de um prisma pentagonal."},{"name":"A4","label":"&lt;div style=\"display:flex; justify-content:center;\"&gt;&lt;img src=\"https://blueberry-assets.oneclick.es/M4_G_11b_4.svg\" width=\"300\"&gt;&lt;/img&gt;&lt;/div&gt;","incorrect":true,"feedback":"Esta figura representa a planificação de uma pirâmide triangular."},{"name":"A5","label":"&lt;div style=\"display:flex; justify-content:center;\"&gt;&lt;img src=\"https://blueberry-assets.oneclick.es/M4_G_11b_5.svg\" width=\"300\"&gt;&lt;/img&gt;&lt;/div&gt;","incorrect":true,"feedback":"Esta figura representa a planificação de uma pirâmide quadrangular."},{"name":"A6","label":"&lt;div style=\"display:flex; justify-content:center;\"&gt;&lt;img src=\"https://blueberry-assets.oneclick.es/M4_G_11b_6.svg\" width=\"300\"&gt;&lt;/img&gt;&lt;/div&gt;","incorrect":true,"feedback":"Esta figura representa a planificação de uma pirâmide pentagonal."}],"uniques":true},"algorithm":{"name":"trueFalse","template":"Multiple choice – standard","params":{"countCorrect":1,"countIncorrect":2,"showCheckIcon":false,"columns":3}}}</v>
      </c>
      <c r="AA603" s="12" t="s">
        <v>3024</v>
      </c>
      <c r="AB603" s="14" t="str">
        <f t="shared" si="2"/>
        <v>M4-G-11b-I-2</v>
      </c>
      <c r="AC603" s="14" t="str">
        <f t="shared" si="3"/>
        <v>M4-G-11b-I-2-BR</v>
      </c>
      <c r="AD603" s="7" t="s">
        <v>261</v>
      </c>
      <c r="AE603" s="16"/>
      <c r="AF603" s="16" t="s">
        <v>46</v>
      </c>
      <c r="AG603" s="7" t="s">
        <v>47</v>
      </c>
    </row>
    <row r="604" ht="75.0" customHeight="1">
      <c r="A604" s="9" t="s">
        <v>3015</v>
      </c>
      <c r="B604" s="12" t="s">
        <v>3016</v>
      </c>
      <c r="C604" s="16" t="s">
        <v>34</v>
      </c>
      <c r="D604" s="10" t="s">
        <v>35</v>
      </c>
      <c r="E604" s="9"/>
      <c r="F604" s="11" t="s">
        <v>3025</v>
      </c>
      <c r="G604" s="12"/>
      <c r="H604" s="12"/>
      <c r="I604" s="9" t="s">
        <v>1289</v>
      </c>
      <c r="J604" s="7" t="s">
        <v>2601</v>
      </c>
      <c r="K604" s="12" t="s">
        <v>112</v>
      </c>
      <c r="L604" s="12" t="s">
        <v>112</v>
      </c>
      <c r="M604" s="9" t="s">
        <v>41</v>
      </c>
      <c r="N604" s="11" t="s">
        <v>3026</v>
      </c>
      <c r="O604" s="11" t="s">
        <v>3027</v>
      </c>
      <c r="P604" s="23"/>
      <c r="Q604" s="16"/>
      <c r="R604" s="23"/>
      <c r="S604" s="24"/>
      <c r="T604" s="24"/>
      <c r="U604" s="24"/>
      <c r="V604" s="24"/>
      <c r="W604" s="23"/>
      <c r="X604" s="16"/>
      <c r="Y604" s="9" t="s">
        <v>2604</v>
      </c>
      <c r="Z604" s="13" t="str">
        <f t="shared" si="1"/>
        <v>{"id":"M4-G-11b-I-3-BR","stimulus":"&lt;p&gt;Selecione a figura que representa a planificação de uma pirâmide pentagonal.&lt;/p&gt;","hint":"&lt;p&gt;A planificação de uma pirâmide pentagonal é formado por 1 pentágono e 5 triângulos.&lt;/p&gt;","feedback":"&lt;p&gt;A planificação de uma pirâmide pentagonal é formado por 1 pentágono e 5 triângulos.&lt;/p&gt;","seed":{"parameters":[],"calculated":[{"name":"A1","label":"&lt;div style=\"display:flex; justify-content:center;\"&gt;&lt;img src=\"https://blueberry-assets.oneclick.es/M4_G_11b_1.svg\" width=\"300\"&gt;&lt;/img&gt;&lt;/div&gt;","incorrect":true,"feedback":"Esta figura representa a planificação de um prisma triangular."},{"name":"A2","label":"&lt;div style=\"display:flex; justify-content:center;\"&gt;&lt;img src=\"https://blueberry-assets.oneclick.es/M4_G_11b_2.svg\" width=\"300\"&gt;&lt;/img&gt;&lt;/div&gt;","incorrect":true,"feedback":"Esta figura representa a planificação de um prisma quadrangular."},{"name":"A3","label":"&lt;div style=\"display:flex; justify-content:center;\"&gt;&lt;img src=\"https://blueberry-assets.oneclick.es/M4_G_11b_3.svg\" width=\"300\"&gt;&lt;/img&gt;&lt;/div&gt;","incorrect":true,"feedback":"Esta figura representa a planificação de um prisma pentagonal."},{"name":"A4","label":"&lt;div style=\"display:flex; justify-content:center;\"&gt;&lt;img src=\"https://blueberry-assets.oneclick.es/M4_G_11b_4.svg\" width=\"300\"&gt;&lt;/img&gt;&lt;/div&gt;","incorrect":true,"feedback":"Esta figura representa a planificação de uma pirâmide triangular."},{"name":"A5","label":"&lt;div style=\"display:flex; justify-content:center;\"&gt;&lt;img src=\"https://blueberry-assets.oneclick.es/M4_G_11b_5.svg\" width=\"300\"&gt;&lt;/img&gt;&lt;/div&gt;","incorrect":true,"feedback":"Esta figura representa a planificação de uma pirâmide quadrangular."},{"name":"A6","label":"&lt;div style=\"display:flex; justify-content:center;\"&gt;&lt;img src=\"https://blueberry-assets.oneclick.es/M4_G_11b_6.svg\" width=\"300\"&gt;&lt;/img&gt;&lt;/div&gt;"}],"uniques":true},"algorithm":{"name":"trueFalse","template":"Multiple choice – standard","params":{"countCorrect":1,"countIncorrect":2,"showCheckIcon":false,"columns":3}}}</v>
      </c>
      <c r="AA604" s="12" t="s">
        <v>3028</v>
      </c>
      <c r="AB604" s="14" t="str">
        <f t="shared" si="2"/>
        <v>M4-G-11b-I-3</v>
      </c>
      <c r="AC604" s="14" t="str">
        <f t="shared" si="3"/>
        <v>M4-G-11b-I-3-BR</v>
      </c>
      <c r="AD604" s="7" t="s">
        <v>261</v>
      </c>
      <c r="AE604" s="16"/>
      <c r="AF604" s="16" t="s">
        <v>46</v>
      </c>
      <c r="AG604" s="7" t="s">
        <v>47</v>
      </c>
    </row>
    <row r="605" ht="75.0" customHeight="1">
      <c r="A605" s="9" t="s">
        <v>3015</v>
      </c>
      <c r="B605" s="12" t="s">
        <v>3016</v>
      </c>
      <c r="C605" s="16" t="s">
        <v>48</v>
      </c>
      <c r="D605" s="10" t="s">
        <v>35</v>
      </c>
      <c r="E605" s="9"/>
      <c r="F605" s="11" t="s">
        <v>3029</v>
      </c>
      <c r="G605" s="11" t="s">
        <v>3030</v>
      </c>
      <c r="H605" s="12"/>
      <c r="I605" s="9" t="s">
        <v>1289</v>
      </c>
      <c r="J605" s="9" t="s">
        <v>51</v>
      </c>
      <c r="K605" s="12" t="s">
        <v>112</v>
      </c>
      <c r="L605" s="11" t="s">
        <v>3031</v>
      </c>
      <c r="M605" s="9" t="s">
        <v>41</v>
      </c>
      <c r="N605" s="12" t="s">
        <v>3032</v>
      </c>
      <c r="O605" s="11" t="s">
        <v>3033</v>
      </c>
      <c r="P605" s="23"/>
      <c r="Q605" s="16"/>
      <c r="R605" s="23"/>
      <c r="S605" s="24"/>
      <c r="T605" s="24"/>
      <c r="U605" s="24"/>
      <c r="V605" s="24"/>
      <c r="W605" s="23"/>
      <c r="X605" s="16"/>
      <c r="Y605" s="9" t="s">
        <v>2604</v>
      </c>
      <c r="Z605" s="13" t="str">
        <f t="shared" si="1"/>
        <v>{"id":"M4-G-11b-E-1-BR","stimulus":"&lt;p&gt;Escreva o nome dos poliedros que correspondem às seguintes planificações.&lt;/p&gt;","template":"&lt;table style=\"width: 100%;\"&gt;&lt;tbody&gt;&lt;tr&gt;&lt;td style=\"width: 50%; text-align: center; border: none;\"&gt;&lt;div style=\"display: inline-block;\"&gt;&lt;img src=\"https://blueberry-assets.oneclick.es/M4_G_11b_1.svg\" width=\"350\"&gt;&lt;/img&gt;&lt;/div&gt;&lt;/td&gt;&lt;td style=\"width: 50%; text-align: center; border: none;\"&gt;&lt;div style=\"display: inline-block;\"&gt;&lt;img src=\"https://blueberry-assets.oneclick.es/M4_G_11b_5.svg\" width=\"350\"&gt;&lt;/img&gt;&lt;/div&gt;&lt;/td&gt;&lt;/tr&gt;&lt;tr&gt;&lt;td style=\"width: 50%; text-align: center; border: none;\"&gt;O nome é {{response}}.&lt;/td&gt;&lt;td style=\"width: 50%; text-align: center; border: none;\"&gt;O nome é {{response}}.&lt;/td&gt;&lt;/tr&gt;&lt;/tbody&gt;&lt;/table&gt;","feedback":"&lt;p&gt;A planificação de um poliedro é um conjunto de polígonos consecutivos que é formado pelo desdobramento do poliedro em um plano.&lt;/p&gt;","hint":"&lt;p&gt;A planificação de um poliedro é um conjunto de polígonos consecutivos que é formado pelo desdobramento do poliedro em um plano.&lt;/p&gt;","seed":{"parameters":[],"calculated":[{"name":"A1","label":"{{function}}","function":"prisma triangular","feedback":"&lt;p&gt;Trata-se de um prisma triangular porque possui 3 faces retangulares e 2 bases triangulares.&lt;/p&gt;"},{"name":"A2","label":"{{function}}","function":"pirâmide quadrangular","feedback":"&lt;p&gt;Trata-se de uma pirâmide quadrangular porque tem 3 faces triangulares e 1 base quadrada.&lt;/p&gt;"}],"uniques":true},"algorithm":{"name":"calculateOperation","template":"Cloze with text"}}</v>
      </c>
      <c r="AA605" s="12" t="s">
        <v>3034</v>
      </c>
      <c r="AB605" s="14" t="str">
        <f t="shared" si="2"/>
        <v>M4-G-11b-E-1</v>
      </c>
      <c r="AC605" s="14" t="str">
        <f t="shared" si="3"/>
        <v>M4-G-11b-E-1-BR</v>
      </c>
      <c r="AD605" s="7" t="s">
        <v>261</v>
      </c>
      <c r="AE605" s="16"/>
      <c r="AF605" s="16" t="s">
        <v>46</v>
      </c>
      <c r="AG605" s="7" t="s">
        <v>47</v>
      </c>
    </row>
    <row r="606" ht="75.0" customHeight="1">
      <c r="A606" s="9" t="s">
        <v>3015</v>
      </c>
      <c r="B606" s="12" t="s">
        <v>3016</v>
      </c>
      <c r="C606" s="16" t="s">
        <v>48</v>
      </c>
      <c r="D606" s="10" t="s">
        <v>35</v>
      </c>
      <c r="E606" s="9"/>
      <c r="F606" s="11" t="s">
        <v>3029</v>
      </c>
      <c r="G606" s="11" t="s">
        <v>3035</v>
      </c>
      <c r="H606" s="12"/>
      <c r="I606" s="9" t="s">
        <v>1289</v>
      </c>
      <c r="J606" s="9" t="s">
        <v>51</v>
      </c>
      <c r="K606" s="12" t="s">
        <v>112</v>
      </c>
      <c r="L606" s="11" t="s">
        <v>3036</v>
      </c>
      <c r="M606" s="9" t="s">
        <v>41</v>
      </c>
      <c r="N606" s="12" t="s">
        <v>3032</v>
      </c>
      <c r="O606" s="11" t="s">
        <v>3037</v>
      </c>
      <c r="P606" s="23"/>
      <c r="Q606" s="16"/>
      <c r="R606" s="23"/>
      <c r="S606" s="24"/>
      <c r="T606" s="24"/>
      <c r="U606" s="24"/>
      <c r="V606" s="24"/>
      <c r="W606" s="23"/>
      <c r="X606" s="16"/>
      <c r="Y606" s="9" t="s">
        <v>2604</v>
      </c>
      <c r="Z606" s="13" t="str">
        <f t="shared" si="1"/>
        <v>{"id":"M4-G-11b-E-2-BR","stimulus":"&lt;p&gt;Escreva o nome dos poliedros que correspondem às seguintes planificações.&lt;/p&gt;","template":"&lt;table style=\"width: 100%;\"&gt;&lt;tbody&gt;&lt;tr&gt;&lt;td style=\"width: 50%; text-align: center; border: none;\"&gt;&lt;div style=\"display: inline-block;\"&gt;&lt;img src=\"https://blueberry-assets.oneclick.es/M4_G_11b_2.svg\" width=\"350\"&gt;&lt;/img&gt;&lt;/div&gt;&lt;/td&gt;&lt;td style=\"width: 50%; text-align: center; border: none;\"&gt;&lt;div style=\"display: inline-block;\"&gt;&lt;img src=\"https://blueberry-assets.oneclick.es/M4_G_11b_6.svg\" width=\"350\"&gt;&lt;/img&gt;&lt;/div&gt;&lt;/td&gt;&lt;/tr&gt;&lt;tr&gt;&lt;td style=\"width: 50%; text-align: center; border: none;\"&gt;O nome é {{response}}.&lt;/td&gt;&lt;td style=\"width: 50%; text-align: center; border: none;\"&gt;O nome é {{response}}.&lt;/td&gt;&lt;/tr&gt;&lt;/tbody&gt;&lt;/table&gt;","feedback":"&lt;p&gt;A planificação de um poliedro é um conjunto de polígonos consecutivos que é formado pelo desdobramento do poliedro em um plano.&lt;/p&gt;","hint":"&lt;p&gt;A planificação de um poliedro é um conjunto de polígonos consecutivos que é formado pelo desdobramento do poliedro em um plano.&lt;/p&gt;","seed":{"parameters":[],"calculated":[{"name":"A1","label":"{{function}}","function":"prisma quadrangular","feedback":"&lt;p&gt;Trata-se de um prisma quadrangular porque possui 4 faces retangulares e 2 bases quadradas.&lt;/p&gt;"},{"name":"A2","label":"{{function}}","function":"pirâmide pentagonal","feedback":"&lt;p&gt;Trata-se uma pirâmide pentagonal porque tem 5 faces triangulares e 1 base pentagonal.&lt;/p&gt;"}],"uniques":true},"algorithm":{"name":"calculateOperation","template":"Cloze with text"}}</v>
      </c>
      <c r="AA606" s="12" t="s">
        <v>3038</v>
      </c>
      <c r="AB606" s="14" t="str">
        <f t="shared" si="2"/>
        <v>M4-G-11b-E-2</v>
      </c>
      <c r="AC606" s="14" t="str">
        <f t="shared" si="3"/>
        <v>M4-G-11b-E-2-BR</v>
      </c>
      <c r="AD606" s="7" t="s">
        <v>261</v>
      </c>
      <c r="AE606" s="16"/>
      <c r="AF606" s="16" t="s">
        <v>46</v>
      </c>
      <c r="AG606" s="7" t="s">
        <v>47</v>
      </c>
    </row>
    <row r="607" ht="75.0" customHeight="1">
      <c r="A607" s="9" t="s">
        <v>3039</v>
      </c>
      <c r="B607" s="12" t="s">
        <v>3040</v>
      </c>
      <c r="C607" s="16" t="s">
        <v>34</v>
      </c>
      <c r="D607" s="10" t="s">
        <v>35</v>
      </c>
      <c r="E607" s="9"/>
      <c r="F607" s="12" t="s">
        <v>3041</v>
      </c>
      <c r="G607" s="12"/>
      <c r="H607" s="12"/>
      <c r="I607" s="9" t="s">
        <v>37</v>
      </c>
      <c r="J607" s="9" t="s">
        <v>110</v>
      </c>
      <c r="K607" s="12"/>
      <c r="L607" s="12"/>
      <c r="M607" s="16" t="s">
        <v>41</v>
      </c>
      <c r="N607" s="12" t="s">
        <v>3042</v>
      </c>
      <c r="O607" s="11" t="s">
        <v>3043</v>
      </c>
      <c r="P607" s="23"/>
      <c r="Q607" s="16"/>
      <c r="R607" s="23"/>
      <c r="S607" s="23"/>
      <c r="T607" s="23"/>
      <c r="U607" s="23"/>
      <c r="V607" s="23"/>
      <c r="W607" s="23"/>
      <c r="X607" s="16"/>
      <c r="Y607" s="9" t="s">
        <v>2604</v>
      </c>
      <c r="Z607" s="13" t="str">
        <f t="shared" si="1"/>
        <v>{"id":"M4-G-12a-I-1-BR","stimulus":"&lt;p&gt;Indique se as seguintes afirmações são verdadeiras ou falsas.&lt;/p&gt;","hint":"&lt;p&gt;O cilindro tem duas bases, o cone tem apenas uma base e a esfera não tem nenhuma.&lt;/p&gt;","feedback":"&lt;p&gt;Os corpos redondos são sólidos geométricos com superfícies curvas. Entre eles estão:&lt;/p&gt;&lt;p&gt;O &lt;b&gt;cilindro,&lt;/b&gt; que possui duas bases circulares.&lt;/p&gt;&lt;p&gt;O &lt;b&gt;cone,&lt;/b&gt; que possui apenas uma base circular.&lt;/p&gt;&lt;p&gt;A &lt;b&gt;esfera,&lt;/b&gt; que não tem base.&lt;/p&gt;","seed":{"parameters":[],"calculated":[{"name":"A1","label":"Os corpos redondos são sólidos geométricos com superfícies curvas."},{"name":"A2","label":"O cilindro, o cone e a esfera são corpos redondos."},{"name":"A3","label":"Os cilindros têm duas bases circulares."},{"name":"A4","label":"As esferas não têm base."},{"name":"A5","label":"Os cones têm uma base circular."},{"name":"A6","label":"Os cones têm duas bases circulares.","incorrect":true,"feedback":"Os cones têm apenas uma base circular."},{"name":"A7","label":"As esferas têm uma base circular.","incorrect":true,"feedback":"As esferas não têm base."},{"name":"A8","label":"Os corpos redondos são polígonos com superfícies curvas.","incorrect":true,"feedback":"Os corpos redondos são sólidos geométricos, não polígonos."},{"name":"A9","label":"A esfera e o cone são os únicos corpos redondos.","incorrect":true,"feedback":"Os cilindros também são corpos redondos."}],"uniques":true},"algorithm":{"name":"trueFalse","template":"Choice matrix – inline","params":{"countCorrect":2,"countIncorrect":1,"showCheckIcon":false,"options":["Verdadeira","Falsa"]}}}</v>
      </c>
      <c r="AA607" s="11" t="s">
        <v>3044</v>
      </c>
      <c r="AB607" s="14" t="str">
        <f t="shared" si="2"/>
        <v>M4-G-12a-I-1</v>
      </c>
      <c r="AC607" s="14" t="str">
        <f t="shared" si="3"/>
        <v>M4-G-12a-I-1-BR</v>
      </c>
      <c r="AD607" s="7" t="s">
        <v>261</v>
      </c>
      <c r="AE607" s="16"/>
      <c r="AF607" s="16" t="s">
        <v>46</v>
      </c>
      <c r="AG607" s="7" t="s">
        <v>47</v>
      </c>
    </row>
    <row r="608" ht="75.0" customHeight="1">
      <c r="A608" s="9" t="s">
        <v>3039</v>
      </c>
      <c r="B608" s="12" t="s">
        <v>3040</v>
      </c>
      <c r="C608" s="16" t="s">
        <v>48</v>
      </c>
      <c r="D608" s="10" t="s">
        <v>35</v>
      </c>
      <c r="E608" s="9"/>
      <c r="F608" s="11" t="s">
        <v>3045</v>
      </c>
      <c r="G608" s="12" t="s">
        <v>3046</v>
      </c>
      <c r="H608" s="12"/>
      <c r="I608" s="9" t="s">
        <v>1289</v>
      </c>
      <c r="J608" s="9" t="s">
        <v>51</v>
      </c>
      <c r="K608" s="12" t="s">
        <v>3047</v>
      </c>
      <c r="L608" s="12" t="s">
        <v>3048</v>
      </c>
      <c r="M608" s="16" t="s">
        <v>41</v>
      </c>
      <c r="N608" s="12" t="s">
        <v>3042</v>
      </c>
      <c r="O608" s="11" t="s">
        <v>3049</v>
      </c>
      <c r="P608" s="23"/>
      <c r="Q608" s="16"/>
      <c r="R608" s="23"/>
      <c r="S608" s="23"/>
      <c r="T608" s="23"/>
      <c r="U608" s="23"/>
      <c r="V608" s="23"/>
      <c r="W608" s="23"/>
      <c r="X608" s="16"/>
      <c r="Y608" s="9" t="s">
        <v>2604</v>
      </c>
      <c r="Z608" s="13" t="str">
        <f t="shared" si="1"/>
        <v>{
    "id": "M4-G-12a-E-1-BR",
    "stimulus": "&lt;p&gt;Escreva o nome dos corpos redondos aos quais cada objeto se assemelha.&lt;/p&gt;",
    "template": "&lt;table style=\"width: 100%;\"&gt;&lt;tbody&gt;&lt;tr&gt;&lt;td style=\"width: 50%; text-align: center; border: none;\"&gt;&lt;div style=\"display: inline-block;\"&gt;&lt;img src=\"https://blueberry-assets.oneclick.es/{{Q1}}\" width=\"300\"&gt;&lt;/img&gt;&lt;/div&gt;&lt;/td&gt;&lt;td style=\"width: 50%; text-align: center; border: none;\"&gt;&lt;div style=\"display: inline-block;\"&gt;&lt;img src=\"https://blueberry-assets.oneclick.es/{{Q2}}\" width=\"300\"&gt;&lt;/img&gt;&lt;/div&gt;&lt;/td&gt;&lt;/tr&gt;&lt;tr&gt;&lt;td style=\"width: 50%; text-align: center; border: none;\"&gt;O nome é {{response}}.&lt;/td&gt;&lt;td style=\"width: 50%; text-align: center; border: none;\"&gt;O nome é {{response}}.&lt;/td&gt;&lt;/tr&gt;&lt;/tbody&gt;&lt;/table&gt;",
    "feedback": "&lt;p&gt;Os corpos redondos são sólidos geométricos com superfícies curvas. Entre eles estão:&lt;/p&gt;O &lt;b&gt;cilindro,&lt;/b&gt; que possui duas bases circulares.&lt;/p&gt;&lt;p&gt;O &lt;b&gt;cone,&lt;/b&gt; que possui apenas uma base circular.&lt;/p&gt;&lt;p&gt;A &lt;b&gt;esfera,&lt;/b&gt; que não tem base.&lt;/li&gt;&lt;/ul&gt;",
    "hint": "&lt;p&gt;O cilindro tem duas bases, o cone tem apenas uma base e a esfera não tem nenhuma.&lt;/p&gt;",
    "seed": {
        "parameters": [
            {
                "name": "Q1",
                "label": null,
                "list": [
                    "M4_G_12a_1.svg",
                    "M4_G_12a_2.svg"
                ]
            },
            {
                "name": "Q2",
                "label": null,
                "list": [
                    "M4_G_12a_3.svg",
                    "M4_G_12a_4.svg"
                ]
            }
        ],
        "calculated": [
            {
                "name": "A1",
                "label": "{{function}}",
                "function": "esfera"
            },
            {
                "name": "A2",
                "label": "{{function}}",
                "function": "cilindro"
            }
        ],
        "uniques": true
    },
    "algorithm": {
        "name": "calculateOperation",
        "template": "Cloze with text"
    }
}</v>
      </c>
      <c r="AA608" s="11" t="s">
        <v>3050</v>
      </c>
      <c r="AB608" s="14" t="str">
        <f t="shared" si="2"/>
        <v>M4-G-12a-E-1</v>
      </c>
      <c r="AC608" s="14" t="str">
        <f t="shared" si="3"/>
        <v>M4-G-12a-E-1-BR</v>
      </c>
      <c r="AD608" s="7" t="s">
        <v>261</v>
      </c>
      <c r="AE608" s="16"/>
      <c r="AF608" s="16" t="s">
        <v>46</v>
      </c>
      <c r="AG608" s="7" t="s">
        <v>47</v>
      </c>
    </row>
    <row r="609" ht="75.0" customHeight="1">
      <c r="A609" s="9" t="s">
        <v>3039</v>
      </c>
      <c r="B609" s="12" t="s">
        <v>3040</v>
      </c>
      <c r="C609" s="16" t="s">
        <v>48</v>
      </c>
      <c r="D609" s="10" t="s">
        <v>35</v>
      </c>
      <c r="E609" s="9"/>
      <c r="F609" s="11" t="s">
        <v>3045</v>
      </c>
      <c r="G609" s="12" t="s">
        <v>3046</v>
      </c>
      <c r="H609" s="12"/>
      <c r="I609" s="9" t="s">
        <v>1289</v>
      </c>
      <c r="J609" s="9" t="s">
        <v>51</v>
      </c>
      <c r="K609" s="12" t="s">
        <v>3051</v>
      </c>
      <c r="L609" s="12" t="s">
        <v>3052</v>
      </c>
      <c r="M609" s="16" t="s">
        <v>41</v>
      </c>
      <c r="N609" s="12" t="s">
        <v>3042</v>
      </c>
      <c r="O609" s="11" t="s">
        <v>3049</v>
      </c>
      <c r="P609" s="23"/>
      <c r="Q609" s="16"/>
      <c r="R609" s="23"/>
      <c r="S609" s="23"/>
      <c r="T609" s="23"/>
      <c r="U609" s="23"/>
      <c r="V609" s="23"/>
      <c r="W609" s="23"/>
      <c r="X609" s="16"/>
      <c r="Y609" s="9" t="s">
        <v>2604</v>
      </c>
      <c r="Z609" s="13" t="str">
        <f t="shared" si="1"/>
        <v>{
    "id": "M4-G-12a-E-2-BR",
    "stimulus": "&lt;p&gt;Escreva o nome dos corpos redondos aos quais cada objeto se assemelha.&lt;/p&gt;",
    "template": "&lt;table style=\"width: 100%;\"&gt;&lt;tbody&gt;&lt;tr&gt;&lt;td style=\"width: 50%; text-align: center; border: none;\"&gt;&lt;div style=\"display: inline-block;\"&gt;&lt;img src=\"https://blueberry-assets.oneclick.es/{{Q1}}\" width=\"300\"&gt;&lt;/img&gt;&lt;/div&gt;&lt;/td&gt;&lt;td style=\"width: 50%; text-align: center; border: none;\"&gt;&lt;div style=\"display: inline-block;\"&gt;&lt;img src=\"https://blueberry-assets.oneclick.es/{{Q2}}\" width=\"300\"&gt;&lt;/img&gt;&lt;/div&gt;&lt;/td&gt;&lt;/tr&gt;&lt;tr&gt;&lt;td style=\"width: 50%; text-align: center; border: none;\"&gt;O nome é {{response}}.&lt;/td&gt;&lt;td style=\"width: 50%; text-align: center; border: none;\"&gt;O nome é {{response}}.&lt;/td&gt;&lt;/tr&gt;&lt;/tbody&gt;&lt;/table&gt;",
    "feedback": "&lt;p&gt;Os corpos redondos são sólidos geométricos com superfícies curvas. Entre eles estão:&lt;/p&gt;O &lt;b&gt;cilindro,&lt;/b&gt; que possui duas bases circulares.&lt;/p&gt;&lt;p&gt;O &lt;b&gt;cone,&lt;/b&gt; que possui apenas uma base circular.&lt;/p&gt;&lt;p&gt;A &lt;b&gt;esfera,&lt;/b&gt; que não tem base.&lt;/li&gt;&lt;/ul&gt;",
    "hint": "&lt;p&gt;O cilindro tem duas bases, o cone tem apenas uma base e a esfera não tem nenhuma.&lt;/p&gt;",
    "seed": {
        "parameters": [
            {
                "name": "Q1",
                "label": null,
                "list": [
                    "M4_G_12a_5.svg",
                    "M4_G_12a_6.svg"
                ]
            },
            {
                "name": "Q2",
                "label": null,
                "list": [
                    "M4_G_12a_1.svg",
                    "M4_G_12a_2.svg"
                ]
            }
        ],
        "calculated": [
            {
                "name": "A1",
                "label": "{{function}}",
                "function": "cone"
            },
            {
                "name": "A2",
                "label": "{{function}}",
                "function": "esfera"
            }
        ],
        "uniques": true
    },
    "algorithm": {
        "name": "calculateOperation",
        "template": "Cloze with text"
    }
}</v>
      </c>
      <c r="AA609" s="11" t="s">
        <v>3053</v>
      </c>
      <c r="AB609" s="14" t="str">
        <f t="shared" si="2"/>
        <v>M4-G-12a-E-2</v>
      </c>
      <c r="AC609" s="14" t="str">
        <f t="shared" si="3"/>
        <v>M4-G-12a-E-2-BR</v>
      </c>
      <c r="AD609" s="7" t="s">
        <v>261</v>
      </c>
      <c r="AE609" s="16"/>
      <c r="AF609" s="16" t="s">
        <v>46</v>
      </c>
      <c r="AG609" s="7" t="s">
        <v>47</v>
      </c>
    </row>
    <row r="610" ht="75.0" customHeight="1">
      <c r="A610" s="9" t="s">
        <v>3039</v>
      </c>
      <c r="B610" s="12" t="s">
        <v>3040</v>
      </c>
      <c r="C610" s="16" t="s">
        <v>48</v>
      </c>
      <c r="D610" s="10" t="s">
        <v>35</v>
      </c>
      <c r="E610" s="9"/>
      <c r="F610" s="11" t="s">
        <v>3045</v>
      </c>
      <c r="G610" s="12" t="s">
        <v>3046</v>
      </c>
      <c r="H610" s="12"/>
      <c r="I610" s="9" t="s">
        <v>1289</v>
      </c>
      <c r="J610" s="9" t="s">
        <v>51</v>
      </c>
      <c r="K610" s="12" t="s">
        <v>3054</v>
      </c>
      <c r="L610" s="12" t="s">
        <v>3055</v>
      </c>
      <c r="M610" s="16" t="s">
        <v>41</v>
      </c>
      <c r="N610" s="12" t="s">
        <v>3042</v>
      </c>
      <c r="O610" s="11" t="s">
        <v>3049</v>
      </c>
      <c r="P610" s="23"/>
      <c r="Q610" s="16"/>
      <c r="R610" s="23"/>
      <c r="S610" s="23"/>
      <c r="T610" s="23"/>
      <c r="U610" s="23"/>
      <c r="V610" s="23"/>
      <c r="W610" s="23"/>
      <c r="X610" s="16"/>
      <c r="Y610" s="9" t="s">
        <v>2604</v>
      </c>
      <c r="Z610" s="13" t="str">
        <f t="shared" si="1"/>
        <v>{
    "id": "M4-G-12a-E-3-BR",
    "stimulus": "&lt;p&gt;Escreva o nome dos corpos redondos aos quais cada objeto se assemelha.&lt;/p&gt;",
    "template": "&lt;table style=\"width: 100%;\"&gt;&lt;tbody&gt;&lt;tr&gt;&lt;td style=\"width: 50%; text-align: center; border: none;\"&gt;&lt;div style=\"display: inline-block;\"&gt;&lt;img src=\"https://blueberry-assets.oneclick.es/{{Q1}}\" width=\"300\"&gt;&lt;/img&gt;&lt;/div&gt;&lt;/td&gt;&lt;td style=\"width: 50%; text-align: center; border: none;\"&gt;&lt;div style=\"display: inline-block;\"&gt;&lt;img src=\"https://blueberry-assets.oneclick.es/{{Q2}}\" width=\"300\"&gt;&lt;/img&gt;&lt;/div&gt;&lt;/td&gt;&lt;/tr&gt;&lt;tr&gt;&lt;td style=\"width: 50%; text-align: center; border: none;\"&gt;O nome é {{response}}.&lt;/td&gt;&lt;td style=\"width: 50%; text-align: center; border: none;\"&gt;O nome é {{response}}.&lt;/td&gt;&lt;/tr&gt;&lt;/tbody&gt;&lt;/table&gt;",
    "feedback": "&lt;p&gt;Os corpos redondos são sólidos geométricos com superfícies curvas. Entre eles estão:&lt;/p&gt;O &lt;b&gt;cilindro,&lt;/b&gt; que possui duas bases circulares.&lt;/p&gt;&lt;p&gt;O &lt;b&gt;cone,&lt;/b&gt; que possui apenas uma base circular.&lt;/p&gt;&lt;p&gt;A &lt;b&gt;esfera,&lt;/b&gt; que não tem base.&lt;/li&gt;&lt;/ul&gt;",
    "hint": "&lt;p&gt;O cilindro tem duas bases, o cone tem apenas uma base e a esfera não tem nenhuma.&lt;/p&gt;",
    "seed": {
        "parameters": [
            {
                "name": "Q1",
                "label": null,
                "list": [
                    "M4_G_12a_3.svg",
                    "M4_G_12a_4.svg"
                ]
            },
            {
                "name": "Q2",
                "label": null,
                "list": [
                    "M4_G_12a_5.svg",
                    "M4_G_12a_6.svg"
                ]
            }
        ],
        "calculated": [
            {
                "name": "A1",
                "label": "{{function}}",
                "function": "cilindro"
            },
            {
                "name": "A2",
                "label": "{{function}}",
                "function": "cone"
            }
        ],
        "uniques": true
    },
    "algorithm": {
        "name": "calculateOperation",
        "template": "Cloze with text"
    }
}</v>
      </c>
      <c r="AA610" s="11" t="s">
        <v>3056</v>
      </c>
      <c r="AB610" s="14" t="str">
        <f t="shared" si="2"/>
        <v>M4-G-12a-E-3</v>
      </c>
      <c r="AC610" s="14" t="str">
        <f t="shared" si="3"/>
        <v>M4-G-12a-E-3-BR</v>
      </c>
      <c r="AD610" s="7" t="s">
        <v>261</v>
      </c>
      <c r="AE610" s="16"/>
      <c r="AF610" s="16" t="s">
        <v>46</v>
      </c>
      <c r="AG610" s="7" t="s">
        <v>47</v>
      </c>
    </row>
    <row r="611" ht="75.0" customHeight="1">
      <c r="A611" s="9" t="s">
        <v>3057</v>
      </c>
      <c r="B611" s="12" t="s">
        <v>3058</v>
      </c>
      <c r="C611" s="16" t="s">
        <v>34</v>
      </c>
      <c r="D611" s="10" t="s">
        <v>35</v>
      </c>
      <c r="E611" s="9"/>
      <c r="F611" s="11" t="s">
        <v>3059</v>
      </c>
      <c r="G611" s="12"/>
      <c r="H611" s="12"/>
      <c r="I611" s="9" t="s">
        <v>1289</v>
      </c>
      <c r="J611" s="9" t="s">
        <v>391</v>
      </c>
      <c r="K611" s="12" t="s">
        <v>337</v>
      </c>
      <c r="L611" s="12" t="s">
        <v>337</v>
      </c>
      <c r="M611" s="16" t="s">
        <v>41</v>
      </c>
      <c r="N611" s="12" t="s">
        <v>3060</v>
      </c>
      <c r="O611" s="11" t="s">
        <v>3061</v>
      </c>
      <c r="P611" s="23"/>
      <c r="Q611" s="16"/>
      <c r="R611" s="23"/>
      <c r="S611" s="23"/>
      <c r="T611" s="23"/>
      <c r="U611" s="23"/>
      <c r="V611" s="23"/>
      <c r="W611" s="23"/>
      <c r="X611" s="16"/>
      <c r="Y611" s="9" t="s">
        <v>2604</v>
      </c>
      <c r="Z611" s="13" t="str">
        <f t="shared" si="1"/>
        <v>{"id":"M4-G-12b-I-1-BR","stimulus":"&lt;p&gt;Selecione a figura que representa a planificação de um cilindro.&lt;/p&gt;","hint":"&lt;p&gt;A planificação de um corpo redondo é a série de formas geométricas ligadas que resultam do desdobramento do corpo em um plano.&lt;/p&gt;","feedback":"&lt;p&gt;A planificação de um corpo redondo é a série de formas geométricas ligadas que resultam do desdobramento do corpo em um plano.&lt;/p&gt;","seed":{"parameters":[],"calculated":[{"name":"A1","label":"&lt;div style=\"display:flex; justify-content:center;\"&gt;&lt;img src=\"https://blueberry-assets.oneclick.es/M4_G_12b_1.svg\" width=\"300\"&gt;&lt;/img&gt;&lt;/div&gt;"},{"name":"A2","label":"&lt;div style=\"display:flex; justify-content:center;\"&gt;&lt;img src=\"https://blueberry-assets.oneclick.es/M4_G_12b_2.svg\" width=\"300\"&gt;&lt;/img&gt;&lt;/div&gt;"},{"name":"A3","label":"&lt;div style=\"display:flex; justify-content:center;\"&gt;&lt;img src=\"https://blueberry-assets.oneclick.es/M4_G_12b_3.svg\" width=\"300\"&gt;&lt;/img&gt;&lt;/div&gt;","incorrect":true,"feedback":"Esta figura representa a planificação de um cone."},{"name":"A5","label":"&lt;div style=\"display:flex; justify-content:center;\"&gt;&lt;img src=\"https://blueberry-assets.oneclick.es/M4_G_12b_5.svg\" width=\"300\"&gt;&lt;/img&gt;&lt;/div&gt;","incorrect":true,"feedback":"Esta figura representa a planificação de um prisma triangular."},{"name":"A6","label":"&lt;div style=\"display:flex; justify-content:center;\"&gt;&lt;img src=\"https://blueberry-assets.oneclick.es/M4_G_12b_6.svg\" width=\"300\"&gt;&lt;/img&gt;&lt;/div&gt;","incorrect":true,"feedback":"Esta figura representa a planificação de uma pirâmide hexagonal."}],"uniques":true},"algorithm":{"name":"trueFalse","template":"Multiple choice – standard","params":{"countCorrect":1,"countIncorrect":2,"showCheckIcon":false,"columns":3}}}</v>
      </c>
      <c r="AA611" s="12" t="s">
        <v>3062</v>
      </c>
      <c r="AB611" s="14" t="str">
        <f t="shared" si="2"/>
        <v>M4-G-12b-I-1</v>
      </c>
      <c r="AC611" s="14" t="str">
        <f t="shared" si="3"/>
        <v>M4-G-12b-I-1-BR</v>
      </c>
      <c r="AD611" s="7" t="s">
        <v>261</v>
      </c>
      <c r="AE611" s="16"/>
      <c r="AF611" s="16" t="s">
        <v>46</v>
      </c>
      <c r="AG611" s="7" t="s">
        <v>47</v>
      </c>
    </row>
    <row r="612" ht="75.0" customHeight="1">
      <c r="A612" s="9" t="s">
        <v>3057</v>
      </c>
      <c r="B612" s="12" t="s">
        <v>3058</v>
      </c>
      <c r="C612" s="16" t="s">
        <v>34</v>
      </c>
      <c r="D612" s="10" t="s">
        <v>35</v>
      </c>
      <c r="E612" s="9"/>
      <c r="F612" s="11" t="s">
        <v>3063</v>
      </c>
      <c r="G612" s="8"/>
      <c r="H612" s="12"/>
      <c r="I612" s="9" t="s">
        <v>1289</v>
      </c>
      <c r="J612" s="9" t="s">
        <v>391</v>
      </c>
      <c r="K612" s="12" t="s">
        <v>337</v>
      </c>
      <c r="L612" s="12" t="s">
        <v>337</v>
      </c>
      <c r="M612" s="16" t="s">
        <v>41</v>
      </c>
      <c r="N612" s="12" t="s">
        <v>3060</v>
      </c>
      <c r="O612" s="11" t="s">
        <v>3064</v>
      </c>
      <c r="P612" s="23"/>
      <c r="Q612" s="16"/>
      <c r="R612" s="23"/>
      <c r="S612" s="23"/>
      <c r="T612" s="23"/>
      <c r="U612" s="23"/>
      <c r="V612" s="23"/>
      <c r="W612" s="23"/>
      <c r="X612" s="16"/>
      <c r="Y612" s="9" t="s">
        <v>2604</v>
      </c>
      <c r="Z612" s="13" t="str">
        <f t="shared" si="1"/>
        <v>{"id":"M4-G-12b-I-2-BR","stimulus":"&lt;p&gt;Selecione a figura que representa a planificação de um cone.&lt;/p&gt;","hint":"&lt;p&gt;A planificação de um corpo redondo é a série de formas geométricas ligadas que resultam do desdobramento do corpo em um plano.&lt;/p&gt;","feedback":"&lt;p&gt;A planificação de um corpo redondo é a série de formas geométricas ligadas que resultam do desdobramento do corpo em um plano.&lt;/p&gt;","seed":{"parameters":[],"calculated":[{"name":"A1","label":"&lt;div style=\"display:flex; justify-content:center;\"&gt;&lt;img src=\"https://blueberry-assets.oneclick.es/M4_G_12b_1.svg\" width=\"300\"&gt;&lt;/img&gt;&lt;/div&gt;","incorrect":true,"feedback":"Esta figura representa a planificação de um cilindro."},{"name":"A3","label":"&lt;div style=\"display:flex; justify-content:center;\"&gt;&lt;img src=\"https://blueberry-assets.oneclick.es/M4_G_12b_3.svg\" width=\"300\"&gt;&lt;/img&gt;&lt;/div&gt;"},{"name":"A4","label":"&lt;div style=\"display:flex; justify-content:center;\"&gt;&lt;img src=\"https://blueberry-assets.oneclick.es/M4_G_12b_4.svg\" width=\"300\"&gt;&lt;/img&gt;&lt;/div&gt;"},{"name":"A5","label":"&lt;div style=\"display:flex; justify-content:center;\"&gt;&lt;img src=\"https://blueberry-assets.oneclick.es/M4_G_12b_5.svg\" width=\"300\"&gt;&lt;/img&gt;&lt;/div&gt;","incorrect":true,"feedback":"Esta figura representa a planificação de um prisma triangular."},{"name":"A6","label":"&lt;div style=\"display:flex; justify-content:center;\"&gt;&lt;img src=\"https://blueberry-assets.oneclick.es/M4_G_12b_6.svg\" width=\"300\"&gt;&lt;/img&gt;&lt;/div&gt;","incorrect":true,"feedback":"Esta figura representa a planificação de uma pirâmide hexagonal."}],"uniques":true},"algorithm":{"name":"trueFalse","template":"Multiple choice – standard","params":{"countCorrect":1,"countIncorrect":2,"showCheckIcon":false,"columns":3}}}</v>
      </c>
      <c r="AA612" s="12" t="s">
        <v>3065</v>
      </c>
      <c r="AB612" s="14" t="str">
        <f t="shared" si="2"/>
        <v>M4-G-12b-I-2</v>
      </c>
      <c r="AC612" s="14" t="str">
        <f t="shared" si="3"/>
        <v>M4-G-12b-I-2-BR</v>
      </c>
      <c r="AD612" s="7" t="s">
        <v>261</v>
      </c>
      <c r="AE612" s="16"/>
      <c r="AF612" s="16" t="s">
        <v>46</v>
      </c>
      <c r="AG612" s="7" t="s">
        <v>47</v>
      </c>
    </row>
    <row r="613" ht="75.0" customHeight="1">
      <c r="A613" s="9" t="s">
        <v>3057</v>
      </c>
      <c r="B613" s="12" t="s">
        <v>3058</v>
      </c>
      <c r="C613" s="16" t="s">
        <v>48</v>
      </c>
      <c r="D613" s="10" t="s">
        <v>35</v>
      </c>
      <c r="E613" s="9"/>
      <c r="F613" s="11" t="s">
        <v>3066</v>
      </c>
      <c r="G613" s="12" t="s">
        <v>3067</v>
      </c>
      <c r="H613" s="12"/>
      <c r="I613" s="9" t="s">
        <v>1289</v>
      </c>
      <c r="J613" s="9" t="s">
        <v>51</v>
      </c>
      <c r="K613" s="12" t="s">
        <v>3068</v>
      </c>
      <c r="L613" s="11" t="s">
        <v>3069</v>
      </c>
      <c r="M613" s="16" t="s">
        <v>41</v>
      </c>
      <c r="N613" s="12" t="s">
        <v>3060</v>
      </c>
      <c r="O613" s="11" t="s">
        <v>3070</v>
      </c>
      <c r="P613" s="23"/>
      <c r="Q613" s="16"/>
      <c r="R613" s="23"/>
      <c r="S613" s="23"/>
      <c r="T613" s="23"/>
      <c r="U613" s="23"/>
      <c r="V613" s="23"/>
      <c r="W613" s="23"/>
      <c r="X613" s="16"/>
      <c r="Y613" s="9" t="s">
        <v>2604</v>
      </c>
      <c r="Z613" s="13" t="str">
        <f t="shared" si="1"/>
        <v>{
    "id": "M4-G-12b-E-1-BR",
    "stimulus": "&lt;p&gt;Escreva o nome dos sólidos que correspondem às seguintes planificações.&lt;/p&gt;",
    "template": "&lt;table style=\"width: 100%;\"&gt;&lt;tbody&gt;&lt;tr&gt;&lt;td style=\"width: 50%; text-align: center; border: none;\"&gt;&lt;div style=\"display: inline-block;\"&gt;&lt;img src=\"https://blueberry-assets.oneclick.es/{{Q1}}\" width=\"300\"&gt;&lt;/img&gt;&lt;/div&gt;&lt;/td&gt;&lt;td style=\"width: 50%; text-align: center; border: none;\"&gt;&lt;div style=\"display: inline-block;\"&gt;&lt;img src=\"https://blueberry-assets.oneclick.es/{{Q2}}\" width=\"300\"&gt;&lt;/img&gt;&lt;/div&gt;&lt;/td&gt;&lt;/tr&gt;&lt;tr&gt;&lt;td style=\"width: 50%; text-align: center; border: none;\"&gt;{{response}}&lt;/td&gt;&lt;td style=\"width: 50%; text-align: center; border: none;\"&gt;{{response}}&lt;/td&gt;&lt;/tr&gt;&lt;/tbody&gt;&lt;/table&gt;",
    "feedback": "&lt;p&gt;A planificação de um sólido é a série de formas geométricas ligadas que resultam do desdobramento do sólido em um plano.&lt;/p&gt;",
    "seed": {
        "parameters": [
            {
                "name": "Q1",
                "label": null,
                "list": [
                    "M4_G_12b_1.svg",
                    "M4_G_12b_2.svg"
                ]
            },
            {
                "name": "Q2",
                "label": null,
                "list": [
                    "M4_G_12b_3.svg",
                    "M4_G_12b_4.svg"
                ]
            }
        ],
        "calculated": [
            {
                "name": "A1",
                "label": "{{function}}",
                "function": "Cilindro",
                "feedback": "&lt;p&gt;Trata-se de um cilindro porque é formado por um retângulo e dois círculos.&lt;/p&gt;"
            },
            {
                "name": "A2",
                "label": "{{function}}",
                "function": "Cone",
                "feedback": "&lt;p&gt;Trata-se de um cone porque é composto por um setor circular e um círculo.&lt;/p&gt;"
            }
        ],
        "uniques": true
    },
    "algorithm": {
        "name": "calculateOperation",
        "template": "Cloze with text"
    }
}</v>
      </c>
      <c r="AA613" s="12" t="s">
        <v>3071</v>
      </c>
      <c r="AB613" s="14" t="str">
        <f t="shared" si="2"/>
        <v>M4-G-12b-E-1</v>
      </c>
      <c r="AC613" s="14" t="str">
        <f t="shared" si="3"/>
        <v>M4-G-12b-E-1-BR</v>
      </c>
      <c r="AD613" s="7" t="s">
        <v>261</v>
      </c>
      <c r="AE613" s="16"/>
      <c r="AF613" s="16" t="s">
        <v>46</v>
      </c>
      <c r="AG613" s="7" t="s">
        <v>47</v>
      </c>
    </row>
    <row r="614" ht="75.0" customHeight="1">
      <c r="A614" s="9" t="s">
        <v>3057</v>
      </c>
      <c r="B614" s="12" t="s">
        <v>3058</v>
      </c>
      <c r="C614" s="16" t="s">
        <v>48</v>
      </c>
      <c r="D614" s="10" t="s">
        <v>35</v>
      </c>
      <c r="E614" s="9"/>
      <c r="F614" s="11" t="s">
        <v>3066</v>
      </c>
      <c r="G614" s="12" t="s">
        <v>3067</v>
      </c>
      <c r="H614" s="12"/>
      <c r="I614" s="9" t="s">
        <v>1289</v>
      </c>
      <c r="J614" s="9" t="s">
        <v>51</v>
      </c>
      <c r="K614" s="12" t="s">
        <v>3072</v>
      </c>
      <c r="L614" s="11" t="s">
        <v>3073</v>
      </c>
      <c r="M614" s="16" t="s">
        <v>41</v>
      </c>
      <c r="N614" s="12" t="s">
        <v>3060</v>
      </c>
      <c r="O614" s="11" t="s">
        <v>3074</v>
      </c>
      <c r="P614" s="23"/>
      <c r="Q614" s="16"/>
      <c r="R614" s="23"/>
      <c r="S614" s="23"/>
      <c r="T614" s="23"/>
      <c r="U614" s="23"/>
      <c r="V614" s="23"/>
      <c r="W614" s="23"/>
      <c r="X614" s="16"/>
      <c r="Y614" s="9" t="s">
        <v>2604</v>
      </c>
      <c r="Z614" s="13" t="str">
        <f t="shared" si="1"/>
        <v>{
    "id": "M4-G-12b-E-2-BR",
    "stimulus": "&lt;p&gt;Escreva o nome dos sólidos que correspondem às seguintes planificações.&lt;/p&gt;",
    "template": "&lt;table style=\"width: 100%;\"&gt;&lt;tbody&gt;&lt;tr&gt;&lt;td style=\"width: 50%; text-align: center; border: none;\"&gt;&lt;div style=\"display: inline-block;\"&gt;&lt;img src=\"http://blueberry-assets.oneclick.es/{{Q1}}\" width=\"300\"&gt;&lt;/img&gt;&lt;/div&gt;&lt;/td&gt;&lt;td style=\"width: 50%; text-align: center; border: none;\"&gt;&lt;div style=\"display: inline-block;\"&gt;&lt;img src=\"http://blueberry-assets.oneclick.es/{{Q2}}\" width=\"300\"&gt;&lt;/img&gt;&lt;/div&gt;&lt;/td&gt;&lt;/tr&gt;&lt;tr&gt;&lt;td style=\"width: 50%; text-align: center; border: none;\"&gt;{{response}}&lt;/td&gt;&lt;td style=\"width: 50%; text-align: center; border: none;\"&gt;{{response}}&lt;/td&gt;&lt;/tr&gt;&lt;/tbody&gt;&lt;/table&gt;",
    "feedback": "&lt;p&gt;A planificação de um sólido é a série de formas geométricas ligadas que resultam do desdobramento do sólido em um plano.&lt;/p&gt;",
    "seed": {
        "parameters": [
            {
                "name": "Q1",
                "label": null,
                "list": [
                    "M4_G_12b_3.svg",
                    "M4_G_12b_4.svg"
                ]
            },
            {
                "name": "Q2",
                "label": null,
                "list": [
                    "M4_G_12b_1.svg",
                    "M4_G_12b_2.svg"
                ]
            }
        ],
        "calculated": [
            {
                "name": "A1",
                "label": "{{function}}",
                "function": "Cone",
                "feedback": "&lt;p&gt;Trata-se de um cone porque é formado por um setor circular e um círculo.&lt;/p&gt;"
            },
            {
                "name": "A2",
                "label": "{{function}}",
                "function": "Cilindro",
                "feedback": "&lt;p&gt;Trata-se de um cilindro porque é formado por um retângulo e dois círculos.&lt;/p&gt;"
            }
        ],
        "uniques": true
    },
    "algorithm": {
        "name": "calculateOperation",
        "template": "Cloze with text"
    }
}</v>
      </c>
      <c r="AA614" s="11" t="s">
        <v>3075</v>
      </c>
      <c r="AB614" s="14" t="str">
        <f t="shared" si="2"/>
        <v>M4-G-12b-E-2</v>
      </c>
      <c r="AC614" s="14" t="str">
        <f t="shared" si="3"/>
        <v>M4-G-12b-E-2-BR</v>
      </c>
      <c r="AD614" s="7" t="s">
        <v>261</v>
      </c>
      <c r="AE614" s="16"/>
      <c r="AF614" s="16" t="s">
        <v>46</v>
      </c>
      <c r="AG614" s="7" t="s">
        <v>47</v>
      </c>
    </row>
    <row r="615" ht="75.0" customHeight="1">
      <c r="A615" s="9" t="s">
        <v>3076</v>
      </c>
      <c r="B615" s="12" t="s">
        <v>3077</v>
      </c>
      <c r="C615" s="16" t="s">
        <v>34</v>
      </c>
      <c r="D615" s="10" t="s">
        <v>35</v>
      </c>
      <c r="E615" s="9"/>
      <c r="F615" s="11" t="s">
        <v>3078</v>
      </c>
      <c r="G615" s="12"/>
      <c r="H615" s="12"/>
      <c r="I615" s="9" t="s">
        <v>37</v>
      </c>
      <c r="J615" s="7" t="s">
        <v>853</v>
      </c>
      <c r="K615" s="12" t="s">
        <v>3079</v>
      </c>
      <c r="L615" s="12"/>
      <c r="M615" s="16" t="s">
        <v>41</v>
      </c>
      <c r="N615" s="12" t="s">
        <v>3080</v>
      </c>
      <c r="O615" s="11" t="s">
        <v>3081</v>
      </c>
      <c r="P615" s="23"/>
      <c r="Q615" s="16"/>
      <c r="R615" s="23"/>
      <c r="S615" s="23"/>
      <c r="T615" s="23"/>
      <c r="U615" s="23"/>
      <c r="V615" s="23"/>
      <c r="W615" s="23"/>
      <c r="X615" s="16"/>
      <c r="Y615" s="9" t="s">
        <v>3082</v>
      </c>
      <c r="Z615" s="13" t="str">
        <f t="shared" si="1"/>
        <v>{"id":"M4-EyP-1a-I-1-BR","stimulus":"&lt;p&gt;Selecione a afirmação correta sobre os dados do quadro.&lt;/p&gt;&lt;div style=\"border: 3px solid #24817C; padding: 0.5rem;\"&gt;&lt;table style=\"width: 100%; background: none !important;\"&gt;&lt;tbody&gt;&lt;tr&gt;&lt;td style=\"width: 20%; text-align: center; border: none; background: none !important;\"&gt;{{Q2}}&lt;/td&gt;&lt;td style=\"width: 20%; text-align: center; border: none; background: none !important;\"&gt;{{Q1}}&lt;/td&gt;&lt;td style=\"width: 20%; text-align: center; border: none; background: none !important;\"&gt;{{Q4}}&lt;/td&gt;&lt;td style=\"width: 20%; text-align: center; border: none; background: none !important;\"&gt;{{Q4}}&lt;/td&gt;&lt;td style=\"width: 20%; text-align: center; border: none; background: none !important;\"&gt;{{Q1}}&lt;/td&gt;&lt;/tr&gt;&lt;tr&gt;&lt;td style=\"width: 20%; text-align: center; border: none; background: none !important;\"&gt;{{Q4}}&lt;/td&gt;&lt;td style=\"width: 20%; text-align: center; border: none; background: none !important;\"&gt;{{Q3}}&lt;/td&gt;&lt;td style=\"width: 20%; text-align: center; border: none; background: none !important;\"&gt;{{Q2}}&lt;/td&gt;&lt;td style=\"width: 20%; text-align: center; border: none; background: none !important;\"&gt;{{Q3}}&lt;/td&gt;&lt;td style=\"width: 20%; text-align: center; border: none; background: none !important;\"&gt;{{Q3}}&lt;/td&gt;&lt;/tr&gt;&lt;/tbody&gt;&lt;/table&gt;&lt;/div&gt;","hint":"&lt;p&gt;A frequência absoluta de um dado é o número de vezes que ele é repetido.&lt;/p&gt;","feedback":"&lt;p&gt;A frequência absoluta de um dado é o número de vezes que ele é repetido.&lt;/p&gt;","seed":{"parameters":[{"name":"Q1","label":null,"min":1,"max":12,"step":1},{"name":"Q2","label":null,"min":1,"max":12,"step":1},{"name":"Q3","label":null,"min":1,"max":12,"step":1},{"name":"Q4","label":null,"min":1,"max":12,"step":1}],"calculated":[{"name":"A1","label":"A frequência absoluta de {{Q1}} é 2."},{"name":"A2","label":"A frequência absoluta de {{Q2}} é 2."},{"name":"A3","label":"A frequência absoluta de {{Q3}} é 3."},{"name":"A4","label":"A frequência absoluta de {{Q4}} é 3."},{"name":"A5","label":"A frequência absoluta de {{Q1}} é 3.","incorrect":true},{"name":"A6","label":"A frequência absoluta de {{Q1}} é 1.","incorrect":true},{"name":"A7","label":"A frequência absoluta de {{Q2}} é 3.","incorrect":true},{"name":"A8","label":"A frequência absoluta de {{Q2}} é 1.","incorrect":true},{"name":"A9","label":"A frequência absoluta de {{Q3}} é 2.","incorrect":true},{"name":"A10","label":"A frequência absoluta de {{Q3}} é 1.","incorrect":true},{"name":"A11","label":"A frequência absoluta de {{Q4}} é 1.","incorrect":true},{"name":"A12","label":"A frequência absoluta de {{Q4}} é 2.","incorrect":true}],"uniques":true},"algorithm":{"name":"trueFalse","template":"Multiple choice – multiple response","params":{"countCorrect":2,"countIncorrect":1,"showCheckIcon":true}}}</v>
      </c>
      <c r="AA615" s="11" t="s">
        <v>3083</v>
      </c>
      <c r="AB615" s="14" t="str">
        <f t="shared" si="2"/>
        <v>M4-EyP-1a-I-1</v>
      </c>
      <c r="AC615" s="14" t="str">
        <f t="shared" si="3"/>
        <v>M4-EyP-1a-I-1-BR</v>
      </c>
      <c r="AD615" s="7" t="s">
        <v>261</v>
      </c>
      <c r="AE615" s="16"/>
      <c r="AF615" s="16" t="s">
        <v>46</v>
      </c>
      <c r="AG615" s="7" t="s">
        <v>47</v>
      </c>
    </row>
    <row r="616" ht="75.0" customHeight="1">
      <c r="A616" s="9" t="s">
        <v>3076</v>
      </c>
      <c r="B616" s="12" t="s">
        <v>3077</v>
      </c>
      <c r="C616" s="16" t="s">
        <v>34</v>
      </c>
      <c r="D616" s="10" t="s">
        <v>35</v>
      </c>
      <c r="E616" s="9"/>
      <c r="F616" s="11" t="s">
        <v>3084</v>
      </c>
      <c r="G616" s="12"/>
      <c r="H616" s="12"/>
      <c r="I616" s="9" t="s">
        <v>37</v>
      </c>
      <c r="J616" s="7" t="s">
        <v>853</v>
      </c>
      <c r="K616" s="12" t="s">
        <v>3079</v>
      </c>
      <c r="L616" s="12"/>
      <c r="M616" s="16" t="s">
        <v>41</v>
      </c>
      <c r="N616" s="12" t="s">
        <v>3080</v>
      </c>
      <c r="O616" s="11" t="s">
        <v>3081</v>
      </c>
      <c r="P616" s="23"/>
      <c r="Q616" s="16"/>
      <c r="R616" s="23"/>
      <c r="S616" s="23"/>
      <c r="T616" s="23"/>
      <c r="U616" s="23"/>
      <c r="V616" s="23"/>
      <c r="W616" s="23"/>
      <c r="X616" s="16"/>
      <c r="Y616" s="9" t="s">
        <v>3082</v>
      </c>
      <c r="Z616" s="13" t="str">
        <f t="shared" si="1"/>
        <v>{"id":"M4-EyP-1a-I-2-BR","stimulus":"&lt;p&gt;Selecione a afirmação correta sobre os dados do quadro.&lt;/p&gt;&lt;div style=\"border: 3px solid #24817C; padding: 0.5rem;\"&gt;&lt;table style=\"width: 100%; background: none !important;\"&gt;&lt;tbody&gt;&lt;tr&gt;&lt;td style=\"width: 20%; text-align: center; border: none; background: none !important;\"&gt;{{Q1}}&lt;/td&gt;&lt;td style=\"width: 20%; text-align: center; border: none; background: none !important;\"&gt;{{Q4}}&lt;/td&gt;&lt;td style=\"width: 20%; text-align: center; border: none; background: none !important;\"&gt;{{Q2}}&lt;/td&gt;&lt;td style=\"width: 20%; text-align: center; border: none; background: none !important;\"&gt;{{Q4}}&lt;/td&gt;&lt;td style=\"width: 20%; text-align: center; border: none; background: none !important;\"&gt;{{Q2}}&lt;/td&gt;&lt;/tr&gt;&lt;tr&gt;&lt;td style=\"width: 20%; text-align: center; border: none; background: none !important;\"&gt;{{Q1}}&lt;/td&gt;&lt;td style=\"width: 20%; text-align: center; border: none; background: none !important;\"&gt;{{Q1}}&lt;/td&gt;&lt;td style=\"width: 20%; text-align: center; border: none; background: none !important;\"&gt;{{Q4}}&lt;/td&gt;&lt;td style=\"width: 20%; text-align: center; border: none; background: none !important;\"&gt;{{Q3}}&lt;/td&gt;&lt;td style=\"width: 20%; text-align: center; border: none; background: none !important;\"&gt;{{Q1}}&lt;/td&gt;&lt;/tr&gt;&lt;/tbody&gt;&lt;/table&gt;&lt;/div&gt;","hint":"&lt;p&gt;A frequência absoluta de um dado é o número de vezes que ele é repetido.&lt;/p&gt;","feedback":"&lt;p&gt;A frequência absoluta de um dado é o número de vezes que ele é repetido.&lt;/p&gt;","seed":{"parameters":[{"name":"Q1","label":null,"min":1,"max":12,"step":1},{"name":"Q2","label":null,"min":1,"max":12,"step":1},{"name":"Q3","label":null,"min":1,"max":12,"step":1},{"name":"Q4","label":null,"min":1,"max":12,"step":1}],"calculated":[{"name":"A1","label":"A frequência absoluta de {{Q1}} é 4."},{"name":"A2","label":"A frequência absoluta de {{Q2}} é 2."},{"name":"A3","label":"A frequência absoluta de {{Q3}} é 1."},{"name":"A4","label":"A frequência absoluta de {{Q4}} é 3."},{"name":"A5","label":"A frequência absoluta de {{Q1}} é 2.","incorrect":true},{"name":"A6","label":"A frequência absoluta de {{Q1}} é 3.","incorrect":true},{"name":"A7","label":"A frequência absoluta de {{Q2}} é 1.","incorrect":true},{"name":"A8","label":"A frequência absoluta de {{Q2}} é 3.","incorrect":true},{"name":"A9","label":"A frequência absoluta de {{Q3}} é 2.","incorrect":true},{"name":"A10","label":"A frequência absoluta de {{Q3}} é 3.","incorrect":true},{"name":"A11","label":"A frequência absoluta de {{Q4}} é 2.","incorrect":true},{"name":"A12","label":"A frequência absoluta de {{Q4}} é 4.","incorrect":true}],"uniques":true},"algorithm":{"name":"trueFalse","template":"Multiple choice – multiple response","params":{"countCorrect":2,"countIncorrect":1,"showCheckIcon":true}}}</v>
      </c>
      <c r="AA616" s="11" t="s">
        <v>3085</v>
      </c>
      <c r="AB616" s="14" t="str">
        <f t="shared" si="2"/>
        <v>M4-EyP-1a-I-2</v>
      </c>
      <c r="AC616" s="14" t="str">
        <f t="shared" si="3"/>
        <v>M4-EyP-1a-I-2-BR</v>
      </c>
      <c r="AD616" s="7" t="s">
        <v>261</v>
      </c>
      <c r="AE616" s="16"/>
      <c r="AF616" s="16" t="s">
        <v>46</v>
      </c>
      <c r="AG616" s="7" t="s">
        <v>47</v>
      </c>
    </row>
    <row r="617" ht="75.0" customHeight="1">
      <c r="A617" s="9" t="s">
        <v>3076</v>
      </c>
      <c r="B617" s="12" t="s">
        <v>3077</v>
      </c>
      <c r="C617" s="16" t="s">
        <v>48</v>
      </c>
      <c r="D617" s="10" t="s">
        <v>35</v>
      </c>
      <c r="E617" s="9"/>
      <c r="F617" s="12" t="s">
        <v>3086</v>
      </c>
      <c r="G617" s="12" t="s">
        <v>3087</v>
      </c>
      <c r="H617" s="12"/>
      <c r="I617" s="9"/>
      <c r="J617" s="9" t="s">
        <v>92</v>
      </c>
      <c r="K617" s="12" t="s">
        <v>3088</v>
      </c>
      <c r="L617" s="12" t="s">
        <v>3089</v>
      </c>
      <c r="M617" s="16" t="s">
        <v>41</v>
      </c>
      <c r="N617" s="12" t="s">
        <v>3080</v>
      </c>
      <c r="O617" s="11" t="s">
        <v>3081</v>
      </c>
      <c r="P617" s="23"/>
      <c r="Q617" s="16"/>
      <c r="R617" s="23"/>
      <c r="S617" s="23"/>
      <c r="T617" s="23"/>
      <c r="U617" s="23"/>
      <c r="V617" s="23"/>
      <c r="W617" s="23"/>
      <c r="X617" s="16"/>
      <c r="Y617" s="9" t="s">
        <v>3082</v>
      </c>
      <c r="Z617" s="13" t="str">
        <f t="shared" si="1"/>
        <v>{"id":"M4-EyP-1a-E-1-BR","stimulus":"&lt;p&gt;Observe os dados do quadro e complete a tabela de frequência.&lt;/p&gt;&lt;div style=\"border: 3px solid #C77CB7; padding: 0.5rem;\"&gt;&lt;table style=\"width: 100%; background: none !important;\"&gt;&lt;tbody&gt;&lt;tr&gt;&lt;td style=\"width: 25%; text-align: center; border: none; background: none !important;\"&gt;{{Q3}}&lt;/td&gt;&lt;td style=\"width: 25%; text-align: center; border: none; background: none !important;\"&gt;{{Q1}}&lt;/td&gt;&lt;td style=\"width: 25%; text-align: center; border: none; background: none !important;\"&gt;{{Q3}}&lt;/td&gt;&lt;td style=\"width: 25%; text-align: center; border: none; background: none !important;\"&gt;{{Q1}}&lt;/td&gt;&lt;/tr&gt;&lt;tr&gt;&lt;td style=\"width: 25%; text-align: center; border: none; background: none !important;\"&gt;{{Q1}}&lt;/td&gt;&lt;td style=\"width: 25%; text-align: center; border: none; background: none !important;\"&gt;{{Q1}}&lt;/td&gt;&lt;td style=\"width: 25%; text-align: center; border: none; background: none !important;\"&gt;{{Q2}}&lt;/td&gt;&lt;td style=\"width: 25%; text-align: center; border: none; background: none !important;\"&gt;{{Q3}}&lt;/td&gt;&lt;/tr&gt;&lt;tr&gt;&lt;td style=\"width: 25%; text-align: center; border: none; background: none !important;\"&gt;{{Q1}}&lt;/td&gt;&lt;td style=\"width: 25%; text-align: center; border: none; background: none !important;\"&gt;{{Q3}}&lt;/td&gt;&lt;td style=\"width: 25%; text-align: center; border: none; background: none !important;\"&gt;{{Q1}}&lt;/td&gt;&lt;td style=\"width: 25%; text-align: center; border: none; background: none !important;\"&gt;{{Q2}}&lt;/td&gt;&lt;/tr&gt;&lt;/tbody&gt;&lt;/table&gt;&lt;/div&gt;","template":"&lt;table style=\"width: 100%;\"&gt;&lt;tbody&gt;&lt;tr&gt;&lt;td style=\"width: 50%; text-align: center; color: white; background-color: #C77CB7;\"&gt;&lt;strong&gt;Valores&lt;/strong&gt;&lt;/td&gt;&lt;td style=\"width: 50%; text-align: center; color: white; background-color: #C77CB7;\"&gt;&lt;strong&gt;Frecuencia absoluta&lt;/strong&gt;&lt;/td&gt;&lt;/tr&gt;&lt;tr&gt;&lt;td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center;\"&gt;{{response}}&lt;/td&gt;&lt;/tr&gt;&lt;/tbody&gt;&lt;/table&gt;","hint":"&lt;p&gt;A frequência absoluta de um dado é o número de vezes que ele é repetido.&lt;/p&gt;","feedback":"&lt;p&gt;A frequência absoluta de um dado é o número de vezes que ele é repetido.&lt;/p&gt;","seed":{"parameters":[{"name":"Q1","label":null,"min":1,"max":12,"step":1},{"name":"Q2","label":null,"min":1,"max":12,"step":1},{"name":"Q3","label":null,"min":1,"max":12,"step":1}],"calculated":[{"name":"A1","label":"{{function}}","function":"6"},{"name":"A2","label":"{{function}}","function":"2"},{"name":"A3","label":"{{function}}","function":"4"}],"uniques":true},"algorithm":{"name":"calculateOperation","params":{"method":"equivLiteral","keyboard":"NUMERICAL"}}}</v>
      </c>
      <c r="AA617" s="11" t="s">
        <v>3090</v>
      </c>
      <c r="AB617" s="14" t="str">
        <f t="shared" si="2"/>
        <v>M4-EyP-1a-E-1</v>
      </c>
      <c r="AC617" s="14" t="str">
        <f t="shared" si="3"/>
        <v>M4-EyP-1a-E-1-BR</v>
      </c>
      <c r="AD617" s="7" t="s">
        <v>261</v>
      </c>
      <c r="AE617" s="16"/>
      <c r="AF617" s="16" t="s">
        <v>46</v>
      </c>
      <c r="AG617" s="7" t="s">
        <v>47</v>
      </c>
    </row>
    <row r="618" ht="75.0" customHeight="1">
      <c r="A618" s="9" t="s">
        <v>3076</v>
      </c>
      <c r="B618" s="12" t="s">
        <v>3077</v>
      </c>
      <c r="C618" s="16" t="s">
        <v>48</v>
      </c>
      <c r="D618" s="10" t="s">
        <v>35</v>
      </c>
      <c r="E618" s="9"/>
      <c r="F618" s="12" t="s">
        <v>3091</v>
      </c>
      <c r="G618" s="12" t="s">
        <v>3087</v>
      </c>
      <c r="H618" s="12"/>
      <c r="I618" s="9"/>
      <c r="J618" s="9" t="s">
        <v>92</v>
      </c>
      <c r="K618" s="12" t="s">
        <v>3088</v>
      </c>
      <c r="L618" s="12" t="s">
        <v>3092</v>
      </c>
      <c r="M618" s="16" t="s">
        <v>41</v>
      </c>
      <c r="N618" s="12" t="s">
        <v>3080</v>
      </c>
      <c r="O618" s="11" t="s">
        <v>3081</v>
      </c>
      <c r="P618" s="23"/>
      <c r="Q618" s="16"/>
      <c r="R618" s="23"/>
      <c r="S618" s="23"/>
      <c r="T618" s="23"/>
      <c r="U618" s="23"/>
      <c r="V618" s="23"/>
      <c r="W618" s="23"/>
      <c r="X618" s="16"/>
      <c r="Y618" s="9" t="s">
        <v>3082</v>
      </c>
      <c r="Z618" s="13" t="str">
        <f t="shared" si="1"/>
        <v>{"id":"M4-EyP-1a-E-2-BR","stimulus":"&lt;p&gt;Observe os dados do quadro e complete a tabela de frequência.&lt;/p&gt;&lt;div style=\"border: 3px solid #C77CB7; padding: 0.5rem;\"&gt;&lt;table style=\"width: 100%; background: none !important;\"&gt;&lt;tbody&gt;&lt;tr&gt;&lt;td style=\"width: 25%; text-align: center; border: none; background: none !important;\"&gt;{{Q2}}&lt;/td&gt;&lt;td style=\"width: 25%; text-align: center; border: none; background: none !important;\"&gt;{{Q1}}&lt;/td&gt;&lt;td style=\"width: 25%; text-align: center; border: none; background: none !important;\"&gt;{{Q3}}&lt;/td&gt;&lt;td style=\"width: 25%; text-align: center; border: none; background: none !important;\"&gt;{{Q3}}&lt;/td&gt;&lt;/tr&gt;&lt;tr&gt;&lt;td style=\"width: 25%; text-align: center; border: none; background: none !important;\"&gt;{{Q2}}&lt;/td&gt;&lt;td style=\"width: 25%; text-align: center; border: none; background: none !important;\"&gt;{{Q3}}&lt;/td&gt;&lt;td style=\"width: 25%; text-align: center; border: none; background: none !important;\"&gt;{{Q2}}&lt;/td&gt;&lt;td style=\"width: 25%; text-align: center; border: none; background: none !important;\"&gt;{{Q1}}&lt;/td&gt;&lt;/tr&gt;&lt;tr&gt;&lt;td style=\"width: 25%; text-align: center; border: none; background: none !important;\"&gt;{{Q1}}&lt;/td&gt;&lt;td style=\"width: 25%; text-align: center; border: none; background: none !important;\"&gt;{{Q1}}&lt;/td&gt;&lt;td style=\"width: 25%; text-align: center; border: none; background: none !important;\"&gt;{{Q1}}&lt;/td&gt;&lt;td style=\"width: 25%; text-align: center; border: none; background: none !important;\"&gt;{{Q3}}&lt;/td&gt;&lt;/tr&gt;&lt;/tbody&gt;&lt;/table&gt;&lt;/div&gt;","template":"&lt;table style=\"width: 100%;\"&gt;&lt;tbody&gt;&lt;tr&gt;&lt;td style=\"width: 50%; text-align: center; color: white; background-color: #C77CB7;\"&gt;&lt;strong&gt;Valores&lt;/strong&gt;&lt;/td&gt;&lt;td style=\"width: 50%; text-align: center; color: white; background-color: #C77CB7;\"&gt;&lt;strong&gt;Frecuencia absoluta&lt;/strong&gt;&lt;/td&gt;&lt;/tr&gt;&lt;tr&gt;&lt;td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center;\"&gt;{{response}}&lt;/td&gt;&lt;/tr&gt;&lt;/tbody&gt;&lt;/table&gt;","hint":"&lt;p&gt;A frequência absoluta de um dado é o número de vezes que ele é repetido.&lt;/p&gt;","feedback":"&lt;p&gt;A frequência absoluta de um dado é o número de vezes que ele é repetido.&lt;/p&gt;","seed":{"parameters":[{"name":"Q1","label":null,"min":1,"max":12,"step":1},{"name":"Q2","label":null,"min":1,"max":12,"step":1},{"name":"Q3","label":null,"min":1,"max":12,"step":1}],"calculated":[{"name":"A1","label":"{{function}}","function":"5"},{"name":"A2","label":"{{function}}","function":"3"},{"name":"A3","label":"{{function}}","function":"4"}],"uniques":true},"algorithm":{"name":"calculateOperation","params":{"method":"equivLiteral","keyboard":"NUMERICAL"}}}</v>
      </c>
      <c r="AA618" s="11" t="s">
        <v>3093</v>
      </c>
      <c r="AB618" s="14" t="str">
        <f t="shared" si="2"/>
        <v>M4-EyP-1a-E-2</v>
      </c>
      <c r="AC618" s="14" t="str">
        <f t="shared" si="3"/>
        <v>M4-EyP-1a-E-2-BR</v>
      </c>
      <c r="AD618" s="7" t="s">
        <v>261</v>
      </c>
      <c r="AE618" s="16"/>
      <c r="AF618" s="16" t="s">
        <v>46</v>
      </c>
      <c r="AG618" s="7" t="s">
        <v>47</v>
      </c>
    </row>
    <row r="619" ht="75.0" customHeight="1">
      <c r="A619" s="9" t="s">
        <v>3076</v>
      </c>
      <c r="B619" s="12" t="s">
        <v>3077</v>
      </c>
      <c r="C619" s="16" t="s">
        <v>67</v>
      </c>
      <c r="D619" s="10" t="s">
        <v>35</v>
      </c>
      <c r="E619" s="9"/>
      <c r="F619" s="11" t="s">
        <v>3094</v>
      </c>
      <c r="G619" s="12" t="s">
        <v>3095</v>
      </c>
      <c r="H619" s="12"/>
      <c r="I619" s="9"/>
      <c r="J619" s="9" t="s">
        <v>92</v>
      </c>
      <c r="K619" s="11" t="s">
        <v>3096</v>
      </c>
      <c r="L619" s="12" t="s">
        <v>3097</v>
      </c>
      <c r="M619" s="16" t="s">
        <v>41</v>
      </c>
      <c r="N619" s="12" t="s">
        <v>3080</v>
      </c>
      <c r="O619" s="11" t="s">
        <v>3081</v>
      </c>
      <c r="P619" s="23"/>
      <c r="Q619" s="16"/>
      <c r="R619" s="23"/>
      <c r="S619" s="23"/>
      <c r="T619" s="23"/>
      <c r="U619" s="23"/>
      <c r="V619" s="23"/>
      <c r="W619" s="23"/>
      <c r="X619" s="16"/>
      <c r="Y619" s="9" t="s">
        <v>3082</v>
      </c>
      <c r="Z619" s="13" t="str">
        <f t="shared" si="1"/>
        <v>{"id":"M4-EyP-1a-A-1-BR","stimulus":"&lt;p&gt;Alfredo anotou a cor de todas as suas camisas nesta lista. Observe os dados e complete a tabela de frequência.&lt;/p&gt;&lt;div style=\"border: 3px solid #72D2CD; padding: 0.5rem;\"&gt;&lt;table style=\"width: 100%; background: none !important;\"&gt;&lt;tbody&gt;&lt;tr&gt;&lt;td style=\"width: 25%; text-align: center; border: none; background: none !important;\"&gt;{{Q1}}&lt;/td&gt;&lt;td style=\"width: 25%; text-align: center; border: none; background: none !important;\"&gt;{{Q2}}&lt;/td&gt;&lt;td style=\"width: 25%; text-align: center; border: none; background: none !important;\"&gt;{{Q2}}&lt;/td&gt;&lt;td style=\"width: 25%; text-align: center; border: none; background: none !important;\"&gt;{{Q3}}&lt;/td&gt;&lt;/tr&gt;&lt;tr&gt;&lt;td style=\"width: 25%; text-align: center; border: none; background: none !important;\"&gt;{{Q2}}&lt;/td&gt;&lt;td style=\"width: 25%; text-align: center; border: none; background: none !important;\"&gt;{{Q1}}&lt;/td&gt;&lt;td style=\"width: 25%; text-align: center; border: none; background: none !important;\"&gt;{{Q2}}&lt;/td&gt;&lt;td style=\"width: 25%; text-align: center; border: none; background: none !important;\"&gt;{{Q2}}&lt;/td&gt;&lt;/tr&gt;&lt;tr&gt;&lt;td style=\"width: 25%; text-align: center; border: none; background: none !important;\"&gt;{{Q1}}&lt;/td&gt;&lt;td style=\"width: 25%; text-align: center; border: none; background: none !important;\"&gt;{{Q1}}&lt;/td&gt;&lt;td style=\"width: 25%; text-align: center; border: none; background: none !important;\"&gt;{{Q1}}&lt;/td&gt;&lt;td style=\"width: 25%; text-align: center; border: none; background: none !important;\"&gt;{{Q2}}&lt;/td&gt;&lt;/tr&gt;&lt;/tr&gt;&lt;tr&gt;&lt;td style=\"width: 25%; text-align: center; border: none; background: none !important;\"&gt;{{Q1}}&lt;/td&gt;&lt;td style=\"width: 25%; text-align: center; border: none; background: none !important;\"&gt;{{Q2}}&lt;/td&gt;&lt;td style=\"width: 25%; text-align: center; border: none; background: none !important;\"&gt;{{Q3}}&lt;/td&gt;&lt;td style=\"width: 25%; text-align: center; border: none; background: none !important;\"&gt;{{Q3}}&lt;/td&gt;&lt;/tr&gt;&lt;/tbody&gt;&lt;/table&gt;&lt;/div&gt;","template":"&lt;table style=\"width: 100%;\"&gt;&lt;tbody&gt;&lt;tr&gt;&lt;td style=\"width: 50%; text-align: center; color: white; background-color: #72D2CD;\"&gt;&lt;strong&gt;Cor da camisa&lt;/strong&gt;&lt;/td&gt;&lt;td style=\"width: 50%; text-align: center; color: white; background-color: #72D2CD;\"&gt;&lt;strong&gt;Frequência absoluta&lt;/strong&gt;&lt;/td&gt;&lt;/tr&gt;&lt;tr&gt;&lt;td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center;\"&gt;{{response}}&lt;/td&gt;&lt;/tr&gt;&lt;/tbody&gt;&lt;/table&gt;","hint":"&lt;p&gt;A frequência absoluta de um dado é o número de vezes que ele é repetido.&lt;/p&gt;","feedback":"&lt;p&gt;A frequência absoluta de um dado é o número de vezes que ele é repetido.&lt;/p&gt;","seed":{"parameters":[{"name":"Q1","label":null,"list":["Azul","Branca","Verde"]},{"name":"Q2","label":null,"list":["Azul","Branca","Verde"]},{"name":"Q3","label":null,"list":["Azul","Branca","Verde"]}],"calculated":[{"name":"A1","label":"{{function}}","function":"6"},{"name":"A2","label":"{{function}}","function":"7"},{"name":"A3","label":"{{function}}","function":"3"}],"uniques":true},"algorithm":{"name":"calculateOperation","params":{"method":"equivLiteral","keyboard":"NUMERICAL"}}}</v>
      </c>
      <c r="AA619" s="11" t="s">
        <v>3098</v>
      </c>
      <c r="AB619" s="14" t="str">
        <f t="shared" si="2"/>
        <v>M4-EyP-1a-A-1</v>
      </c>
      <c r="AC619" s="14" t="str">
        <f t="shared" si="3"/>
        <v>M4-EyP-1a-A-1-BR</v>
      </c>
      <c r="AD619" s="7" t="s">
        <v>261</v>
      </c>
      <c r="AE619" s="16"/>
      <c r="AF619" s="16" t="s">
        <v>46</v>
      </c>
      <c r="AG619" s="7" t="s">
        <v>47</v>
      </c>
    </row>
    <row r="620" ht="75.0" customHeight="1">
      <c r="A620" s="9" t="s">
        <v>3076</v>
      </c>
      <c r="B620" s="12" t="s">
        <v>3077</v>
      </c>
      <c r="C620" s="16" t="s">
        <v>67</v>
      </c>
      <c r="D620" s="10" t="s">
        <v>35</v>
      </c>
      <c r="E620" s="9"/>
      <c r="F620" s="11" t="s">
        <v>3099</v>
      </c>
      <c r="G620" s="12" t="s">
        <v>3100</v>
      </c>
      <c r="H620" s="12"/>
      <c r="I620" s="9"/>
      <c r="J620" s="9" t="s">
        <v>92</v>
      </c>
      <c r="K620" s="11" t="s">
        <v>3101</v>
      </c>
      <c r="L620" s="12" t="s">
        <v>3102</v>
      </c>
      <c r="M620" s="16" t="s">
        <v>41</v>
      </c>
      <c r="N620" s="12" t="s">
        <v>3080</v>
      </c>
      <c r="O620" s="11" t="s">
        <v>3081</v>
      </c>
      <c r="P620" s="23"/>
      <c r="Q620" s="16"/>
      <c r="R620" s="23"/>
      <c r="S620" s="23"/>
      <c r="T620" s="23"/>
      <c r="U620" s="23"/>
      <c r="V620" s="23"/>
      <c r="W620" s="23"/>
      <c r="X620" s="16"/>
      <c r="Y620" s="9" t="s">
        <v>3082</v>
      </c>
      <c r="Z620" s="13" t="str">
        <f t="shared" si="1"/>
        <v>{"id":"M4-EyP-1a-A-2-BR","stimulus":"&lt;p&gt;Um grupo de amigos anotou em que andar do prédio cada um deles mora. Observe os dados e complete a tabela de frequência.&lt;/p&gt;&lt;div style=\"border: 3px solid #BDB1FB; padding: 0.5rem;\"&gt;&lt;table style=\"width: 100%; background: none !important;\"&gt;&lt;tbody&gt;&lt;tr&gt;&lt;td style=\"width: 33.3%; text-align: center; border: none; background: none !important;\"&gt;{{Q1}}&lt;/td&gt;&lt;td style=\"width: 33.3%; text-align: center; border: none; background: none !important;\"&gt;{{Q2}}&lt;/td&gt;&lt;td style=\"width: 33.3%; text-align: center; border: none; background: none !important;\"&gt;{{Q1}}&lt;/td&gt;&lt;/tr&gt;&lt;tr&gt;&lt;td style=\"width: 33.3%; text-align: center; border: none; background: none !important;\"&gt;{{Q1}}&lt;/td&gt;&lt;td style=\"width: 33.3%; text-align: center; border: none; background: none !important;\"&gt;{{Q2}}&lt;/td&gt;&lt;td style=\"width: 33.3%; text-align: center; border: none; background: none !important;\"&gt;{{Q2}}&lt;/td&gt;&lt;/tr&gt;&lt;tr&gt;&lt;td style=\"width: 33.3%; text-align: center; border: none; background: none !important;\"&gt;{{Q1}}&lt;/td&gt;&lt;td style=\"width: 33.3%; text-align: center; border: none; background: none !important;\"&gt;{{Q3}}&lt;/td&gt;&lt;td style=\"width: 33.3%; text-align: center; border: none; background: none !important;\"&gt;{{Q3}}&lt;/td&gt;&lt;/tr&gt;&lt;/tr&gt;&lt;/tbody&gt;&lt;/table&gt;&lt;/div&gt;","template":"&lt;table style=\"width: 100%;\"&gt;&lt;tbody&gt;&lt;tr&gt;&lt;td style=\"width: 50%; text-align: center; color: white; background-color: #BDB1FB;\"&gt;&lt;strong&gt;Andar&lt;/strong&gt;&lt;/td&gt;&lt;td style=\"width: 50%; text-align: center; color: white; background-color: #BDB1FB;\"&gt;&lt;strong&gt;Frequência absoluta&lt;/strong&gt;&lt;/td&gt;&lt;/tr&gt;&lt;tr&gt;&lt;td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center;\"&gt;{{response}}&lt;/td&gt;&lt;/tr&gt;&lt;/tbody&gt;&lt;/table&gt;","hint":"&lt;p&gt;A frequência absoluta de um dado é o número de vezes que ele é repetido.&lt;/p&gt;","feedback":"&lt;p&gt;A frequência absoluta de um dado é o número de vezes que ele é repetido.&lt;/p&gt;","seed":{"parameters":[{"name":"Q1","label":null,"list":["2 º andar","4 º andar","5 º andar","6 º andar"]},{"name":"Q2","label":null,"list":["2 º andar","4 º andar","5 º andar","6 º andar"]},{"name":"Q3","label":null,"list":["2 º andar","4 º andar","5 º andar","6 º andar"]}],"calculated":[{"name":"A1","label":"{{function}}","function":"4"},{"name":"A2","label":"{{function}}","function":"3"},{"name":"A3","label":"{{function}}","function":"2"}],"uniques":true},"algorithm":{"name":"calculateOperation","params":{"method":"equivLiteral","keyboard":"NUMERICAL"}}}</v>
      </c>
      <c r="AA620" s="11" t="s">
        <v>3103</v>
      </c>
      <c r="AB620" s="14" t="str">
        <f t="shared" si="2"/>
        <v>M4-EyP-1a-A-2</v>
      </c>
      <c r="AC620" s="14" t="str">
        <f t="shared" si="3"/>
        <v>M4-EyP-1a-A-2-BR</v>
      </c>
      <c r="AD620" s="7" t="s">
        <v>261</v>
      </c>
      <c r="AE620" s="16"/>
      <c r="AF620" s="16" t="s">
        <v>46</v>
      </c>
      <c r="AG620" s="7" t="s">
        <v>47</v>
      </c>
    </row>
    <row r="621" ht="75.0" customHeight="1">
      <c r="A621" s="9" t="s">
        <v>3076</v>
      </c>
      <c r="B621" s="12" t="s">
        <v>3077</v>
      </c>
      <c r="C621" s="16" t="s">
        <v>67</v>
      </c>
      <c r="D621" s="10" t="s">
        <v>35</v>
      </c>
      <c r="E621" s="9"/>
      <c r="F621" s="11" t="s">
        <v>3104</v>
      </c>
      <c r="G621" s="12" t="s">
        <v>3105</v>
      </c>
      <c r="H621" s="12"/>
      <c r="I621" s="9"/>
      <c r="J621" s="9" t="s">
        <v>92</v>
      </c>
      <c r="K621" s="11" t="s">
        <v>3106</v>
      </c>
      <c r="L621" s="12" t="s">
        <v>3107</v>
      </c>
      <c r="M621" s="16" t="s">
        <v>41</v>
      </c>
      <c r="N621" s="12" t="s">
        <v>3080</v>
      </c>
      <c r="O621" s="11" t="s">
        <v>3081</v>
      </c>
      <c r="P621" s="23"/>
      <c r="Q621" s="16"/>
      <c r="R621" s="23"/>
      <c r="S621" s="23"/>
      <c r="T621" s="23"/>
      <c r="U621" s="23"/>
      <c r="V621" s="23"/>
      <c r="W621" s="23"/>
      <c r="X621" s="16"/>
      <c r="Y621" s="9" t="s">
        <v>3082</v>
      </c>
      <c r="Z621" s="13" t="str">
        <f t="shared" si="1"/>
        <v>{"id":"M4-EyP-1a-A-3-BR","stimulus":"&lt;p&gt;A professora de Educação Física anotou os esportes preferidos de seus alunos. Observe os dados e complete a tabela de frequência.&lt;/p&gt;&lt;div style=\"border: 3px solid #FEA487; padding: 0.5rem;\"&gt;&lt;table style=\"width: 100%; background: none !important;\"&gt;&lt;tbody&gt;&lt;tr&gt;&lt;td style=\"width: 25%; text-align: center; border: none; background: none !important;\"&gt;{{Q2}}&lt;/td&gt;&lt;td style=\"width: 25%; text-align: center; border: none; background: none !important;\"&gt;{{Q2}}&lt;/td&gt;&lt;td style=\"width: 25%; text-align: center; border: none; background: none !important;\"&gt;{{Q2}}&lt;/td&gt;&lt;td style=\"width: 25%; text-align: center; border: none; background: none !important;\"&gt;{{Q3}}&lt;/td&gt;&lt;/tr&gt;&lt;tr&gt;&lt;td style=\"width: 25%; text-align: center; border: none; background: none !important;\"&gt;{{Q3}}&lt;/td&gt;&lt;td style=\"width: 25%; text-align: center; border: none; background: none !important;\"&gt;{{Q3}}&lt;/td&gt;&lt;td style=\"width: 25%; text-align: center; border: none; background: none !important;\"&gt;{{Q1}}&lt;/td&gt;&lt;td style=\"width: 25%; text-align: center; border: none; background: none !important;\"&gt;{{Q2}}&lt;/td&gt;&lt;/tr&gt;&lt;tr&gt;&lt;td style=\"width: 25%; text-align: center; border: none; background: none !important;\"&gt;{{Q3}}&lt;/td&gt;&lt;td style=\"width: 25%; text-align: center; border: none; background: none !important;\"&gt;{{Q1}}&lt;/td&gt;&lt;td style=\"width: 25%; text-align: center; border: none; background: none !important;\"&gt;{{Q3}}&lt;/td&gt;&lt;td style=\"width: 25%; text-align: center; border: none; background: none !important;\"&gt;{{Q3}}&lt;/td&gt;&lt;/tr&gt;&lt;/tbody&gt;&lt;/table&gt;&lt;/div&gt;","template":"&lt;table style=\"width: 100%;\"&gt;&lt;tbody&gt;&lt;tr&gt;&lt;td style=\"width: 50%; text-align: center; color: white; background-color: #FEA487;\"&gt;&lt;strong&gt;Esporte&lt;/strong&gt;&lt;/td&gt;&lt;td style=\"width: 50%; text-align: center; color: white; background-color: #FEA487;\"&gt;&lt;strong&gt;Frequência absoluta&lt;/strong&gt;&lt;/td&gt;&lt;/tr&gt;&lt;tr&gt;&lt;td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center;\"&gt;{{response}}&lt;/td&gt;&lt;/tr&gt;&lt;/tbody&gt;&lt;/table&gt;","hint":"&lt;p&gt;A frequência absoluta de um dado é o número de vezes que ele é repetido.&lt;/p&gt;","feedback":"&lt;p&gt;A frequência absoluta de um dado é o número de vezes que ele é repetido.&lt;/p&gt;","seed":{"parameters":[{"name":"Q1","label":null,"list":["Natação","Futsal","Vôlei"]},{"name":"Q2","label":null,"list":["Natação","Futsal","Vôlei"]},{"name":"Q3","label":null,"list":["Natação","Futsal","Vôlei"]}],"calculated":[{"name":"A1","label":"{{function}}","function":"2"},{"name":"A2","label":"{{function}}","function":"4"},{"name":"A3","label":"{{function}}","function":"6"}],"uniques":true},"algorithm":{"name":"calculateOperation","params":{"method":"equivLiteral","keyboard":"NUMERICAL"}}}</v>
      </c>
      <c r="AA621" s="11" t="s">
        <v>3108</v>
      </c>
      <c r="AB621" s="14" t="str">
        <f t="shared" si="2"/>
        <v>M4-EyP-1a-A-3</v>
      </c>
      <c r="AC621" s="14" t="str">
        <f t="shared" si="3"/>
        <v>M4-EyP-1a-A-3-BR</v>
      </c>
      <c r="AD621" s="7" t="s">
        <v>261</v>
      </c>
      <c r="AE621" s="16"/>
      <c r="AF621" s="16" t="s">
        <v>46</v>
      </c>
      <c r="AG621" s="7" t="s">
        <v>47</v>
      </c>
    </row>
    <row r="622" ht="75.0" customHeight="1">
      <c r="A622" s="7" t="s">
        <v>3109</v>
      </c>
      <c r="B622" s="12" t="s">
        <v>3110</v>
      </c>
      <c r="C622" s="16" t="s">
        <v>34</v>
      </c>
      <c r="D622" s="10" t="s">
        <v>35</v>
      </c>
      <c r="E622" s="9"/>
      <c r="F622" s="11" t="s">
        <v>3111</v>
      </c>
      <c r="G622" s="12"/>
      <c r="H622" s="12"/>
      <c r="I622" s="9" t="s">
        <v>37</v>
      </c>
      <c r="J622" s="9" t="s">
        <v>391</v>
      </c>
      <c r="K622" s="12" t="s">
        <v>3112</v>
      </c>
      <c r="L622" s="12"/>
      <c r="M622" s="16" t="s">
        <v>41</v>
      </c>
      <c r="N622" s="12" t="s">
        <v>3080</v>
      </c>
      <c r="O622" s="11" t="s">
        <v>3113</v>
      </c>
      <c r="P622" s="23"/>
      <c r="Q622" s="16"/>
      <c r="R622" s="23"/>
      <c r="S622" s="23"/>
      <c r="T622" s="23"/>
      <c r="U622" s="23"/>
      <c r="V622" s="23"/>
      <c r="W622" s="23"/>
      <c r="X622" s="16"/>
      <c r="Y622" s="9" t="s">
        <v>3082</v>
      </c>
      <c r="Z622" s="13" t="str">
        <f t="shared" si="1"/>
        <v>{"id":"M4-EyP-1b-I-1-BR","stimulus":"&lt;p&gt;Esta tabela de frequência mostra o número de irmãos que os colegas de classe de Jaime têm. Selecione a afirmação correta.&lt;/p&gt;&lt;table style=\"width: 100%;\"&gt;&lt;tbody&gt;&lt;tr&gt;&lt;td style=\"width: 50%; text-align: center; color: white; background-color: #C77CB7;\"&gt;&lt;strong&gt;Número de irmãos&lt;/strong&gt;&lt;/td&gt;&lt;td style=\"width: 50%; text-align: center; color: white; background-color: #C77CB7;\"&gt;&lt;strong&gt;Frequência absoluta&lt;/strong&gt;&lt;/td&gt;&lt;/tr&gt;&lt;tr&gt;&lt;td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center;\"&gt;{{Q6}}&lt;/td&gt;&lt;/tr&gt;&lt;/tbody&gt;&lt;/table&gt;","hint":"&lt;p&gt;A frequência absoluta de um dado é o número de vezes que ele é repetido.&lt;/p&gt;","feedback":"&lt;p&gt;A frequência absoluta de um dado é o número de vezes que ele é repetido.&lt;/p&gt;","seed":{"parameters":[{"name":"Q1","label":null,"min":2,"max":10,"step":1},{"name":"Q2","label":null,"min":2,"max":10,"step":1},{"name":"Q3","label":null,"min":2,"max":10,"step":1},{"name":"Q4","label":null,"min":2,"max":10,"step":1},{"name":"Q5","label":null,"min":2,"max":10,"step":1},{"name":"Q6","label":null,"min":2,"max":10,"step":1}],"calculated":[{"name":"A1","label":"Há {{Q2}} alunos que têm {{Q1}} irmãos."},{"name":"A2","label":"Há {{Q4}} alunos que têm {{Q3}} irmãos."},{"name":"A3","label":"Há {{Q6}} alunos que têm {{Q5}} irmãos."},{"name":"A4","label":"Há {{Q1}} alunos que têm {{Q2}} irmãos.","incorrect":true,"feedback":"&lt;p&gt;Há {{Q2}} alunos que têm {{Q1}} irmãos.&lt;/p&gt;"},{"name":"A5","label":"Há {{Q3}} alunos que têm {{Q4}} irmãos.","incorrect":true,"feedback":"&lt;p&gt;Há {{Q4}} alunos que têm {{Q3}} irmãos.&lt;/p&gt;"},{"name":"A6","label":"Há {{Q5}} alunos que têm {{Q6}} irmãos.","incorrect":true,"feedback":"&lt;p&gt;Há {{Q6}} alunos que têm {{Q5}} irmãos.&lt;/p&gt;"},{"name":"A7","label":"Há {{Q2}} alunos que têm {{Q3}} irmãos.","incorrect":true,"feedback":"&lt;p&gt;Há {{Q4}} alunos que têm {{Q3}} irmãos.&lt;/p&gt;"},{"name":"A8","label":"Há {{Q4}} alunos que têm {{Q5}} irmãos.","incorrect":true,"feedback":"&lt;p&gt;Há {{Q6}} alunos que têm {{Q5}} irmãos.&lt;/p&gt;"},{"name":"A9","label":"Há {{Q6}} alunos que têm {{Q1}} irmãos.","incorrect":true,"feedback":"&lt;p&gt;Há {{Q2}} alunos que têm {{Q1}} irmãos.&lt;/p&gt;"}],"uniques":true},"algorithm":{"name":"trueFalse","template":"Multiple choice – standard","params":{"countCorrect":1,"countIncorrect":2,"showCheckIcon":true}}}</v>
      </c>
      <c r="AA622" s="11" t="s">
        <v>3114</v>
      </c>
      <c r="AB622" s="14" t="str">
        <f t="shared" si="2"/>
        <v>M4-EyP-1b-I-1</v>
      </c>
      <c r="AC622" s="14" t="str">
        <f t="shared" si="3"/>
        <v>M4-EyP-1b-I-1-BR</v>
      </c>
      <c r="AD622" s="7" t="s">
        <v>261</v>
      </c>
      <c r="AE622" s="16"/>
      <c r="AF622" s="16" t="s">
        <v>46</v>
      </c>
      <c r="AG622" s="7" t="s">
        <v>47</v>
      </c>
    </row>
    <row r="623" ht="75.0" customHeight="1">
      <c r="A623" s="7" t="s">
        <v>3109</v>
      </c>
      <c r="B623" s="12" t="s">
        <v>3110</v>
      </c>
      <c r="C623" s="16" t="s">
        <v>34</v>
      </c>
      <c r="D623" s="10" t="s">
        <v>35</v>
      </c>
      <c r="E623" s="9"/>
      <c r="F623" s="11" t="s">
        <v>3115</v>
      </c>
      <c r="G623" s="12"/>
      <c r="H623" s="12"/>
      <c r="I623" s="9" t="s">
        <v>37</v>
      </c>
      <c r="J623" s="9" t="s">
        <v>391</v>
      </c>
      <c r="K623" s="12" t="s">
        <v>3112</v>
      </c>
      <c r="L623" s="12"/>
      <c r="M623" s="16" t="s">
        <v>41</v>
      </c>
      <c r="N623" s="12" t="s">
        <v>3080</v>
      </c>
      <c r="O623" s="11" t="s">
        <v>3116</v>
      </c>
      <c r="P623" s="23"/>
      <c r="Q623" s="16"/>
      <c r="R623" s="23"/>
      <c r="S623" s="23"/>
      <c r="T623" s="23"/>
      <c r="U623" s="23"/>
      <c r="V623" s="23"/>
      <c r="W623" s="23"/>
      <c r="X623" s="16"/>
      <c r="Y623" s="9" t="s">
        <v>3082</v>
      </c>
      <c r="Z623" s="13" t="str">
        <f t="shared" si="1"/>
        <v>{"id":"M4-EyP-1b-I-2-BR","stimulus":"&lt;p&gt;Em um restaurante, foi anotado em um quadro o número de pessoas que estão comendo em cada mesa. Selecione a afirmação correta.&lt;/p&gt;&lt;table style=\"width: 100%;\"&gt;&lt;tbody&gt;&lt;tr&gt;&lt;td style=\"width: 50%; text-align: center; color: white; background-color: #C77CB7;\"&gt;&lt;strong&gt;Pessoas por mesa&lt;/strong&gt;&lt;/td&gt;&lt;td style=\"width: 50%; text-align: center; color: white; background-color: #C77CB7;\"&gt;&lt;strong&gt;Frequência absoluta&lt;/strong&gt;&lt;/td&gt;&lt;/tr&gt;&lt;tr&gt;&lt;td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center;\"&gt;{{Q6}}&lt;/td&gt;&lt;/tr&gt;&lt;/tbody&gt;&lt;/table&gt;","hint":"&lt;p&gt;A frequência absoluta de um dado é o número de vezes que ele é repetido.&lt;/p&gt;","feedback":"&lt;p&gt;A frequência absoluta de um dado é o número de vezes que ele é repetido.&lt;/p&gt;","seed":{"parameters":[{"name":"Q1","label":null,"min":2,"max":10,"step":1},{"name":"Q2","label":null,"min":2,"max":10,"step":1},{"name":"Q3","label":null,"min":2,"max":10,"step":1},{"name":"Q4","label":null,"min":2,"max":10,"step":1},{"name":"Q5","label":null,"min":2,"max":10,"step":1},{"name":"Q6","label":null,"min":2,"max":10,"step":1}],"calculated":[{"name":"A1","label":"H;a {{Q2}} mesas com {{Q1}} pessoas."},{"name":"A2","label":"Há {{Q4}} mesas com {{Q3}} pessoas."},{"name":"A3","label":"Há {{Q6}} mesas com {{Q5}} pessoas."},{"name":"A4","label":"Há {{Q1}} mesas com {{Q2}} pessoas.","incorrect":true,"feedback":"&lt;p&gt;Há {{Q2}} mesas com {{Q1}} pessoas.&lt;/p&gt;"},{"name":"A5","label":"Há {{Q3}} mesas com {{Q4}} pessoas.","incorrect":true,"feedback":"&lt;p&gt;Há {{Q4}} mesas com {{Q3}} pessoas.&lt;/p&gt;"},{"name":"A6","label":"Há {{Q5}} mesas com {{Q6}} pessoas.","incorrect":true,"feedback":"&lt;p&gt;Há {{Q6}} mesas com {{Q5}} pessoas.&lt;/p&gt;"},{"name":"A7","label":"Há {{Q2}} mesas com {{Q3}} pessoas.","incorrect":true,"feedback":"&lt;p&gt;Há {{Q4}} mesas com {{Q3}} pessoas.&lt;/p&gt;"},{"name":"A8","label":"Há {{Q4}} mesas com {{Q1}} pessoas.","incorrect":true,"feedback":"&lt;p&gt;Há {{Q2}} mesas com {{Q1}} pessoas.&lt;/p&gt;"},{"name":"A9","label":"Há {{Q6}} mesas com {{Q3}} pessoas.","incorrect":true,"feedback":"&lt;p&gt;Há {{Q4}} mesas com {{Q3}} pessoas.&lt;/p&gt;"}],"uniques":true},"algorithm":{"name":"trueFalse","template":"Multiple choice – standard","params":{"countCorrect":1,"countIncorrect":2,"showCheckIcon":true}}}</v>
      </c>
      <c r="AA623" s="11" t="s">
        <v>3117</v>
      </c>
      <c r="AB623" s="14" t="str">
        <f t="shared" si="2"/>
        <v>M4-EyP-1b-I-2</v>
      </c>
      <c r="AC623" s="14" t="str">
        <f t="shared" si="3"/>
        <v>M4-EyP-1b-I-2-BR</v>
      </c>
      <c r="AD623" s="7" t="s">
        <v>261</v>
      </c>
      <c r="AE623" s="16"/>
      <c r="AF623" s="16" t="s">
        <v>46</v>
      </c>
      <c r="AG623" s="7" t="s">
        <v>47</v>
      </c>
    </row>
    <row r="624" ht="75.0" customHeight="1">
      <c r="A624" s="7" t="s">
        <v>3109</v>
      </c>
      <c r="B624" s="12" t="s">
        <v>3110</v>
      </c>
      <c r="C624" s="7" t="s">
        <v>34</v>
      </c>
      <c r="D624" s="10" t="s">
        <v>35</v>
      </c>
      <c r="E624" s="9"/>
      <c r="F624" s="11" t="s">
        <v>3118</v>
      </c>
      <c r="G624" s="12"/>
      <c r="H624" s="12"/>
      <c r="I624" s="9" t="s">
        <v>37</v>
      </c>
      <c r="J624" s="9" t="s">
        <v>391</v>
      </c>
      <c r="K624" s="12" t="s">
        <v>3119</v>
      </c>
      <c r="L624" s="12"/>
      <c r="M624" s="16" t="s">
        <v>41</v>
      </c>
      <c r="N624" s="12" t="s">
        <v>3080</v>
      </c>
      <c r="O624" s="11" t="s">
        <v>3120</v>
      </c>
      <c r="P624" s="23"/>
      <c r="Q624" s="16"/>
      <c r="R624" s="23"/>
      <c r="S624" s="23"/>
      <c r="T624" s="23"/>
      <c r="U624" s="23"/>
      <c r="V624" s="23"/>
      <c r="W624" s="23"/>
      <c r="X624" s="16"/>
      <c r="Y624" s="9" t="s">
        <v>3082</v>
      </c>
      <c r="Z624" s="13" t="str">
        <f t="shared" si="1"/>
        <v>{"id":"M4-EyP-1b-I-3-BR","stimulus":"&lt;p&gt;Um grupo de músicos anotaram nesta tabela quantos deles tocam cada instrumento. Selecione a afirmação correta.&lt;/p&gt;&lt;table style=\"width: 100%;\"&gt;&lt;tbody&gt;&lt;tr&gt;&lt;td style=\"width: 50%; text-align: center; color: white; background-color: #C77CB7;\"&gt;&lt;strong&gt;Instrumento&lt;/strong&gt;&lt;/td&gt;&lt;td style=\"width: 50%; text-align: center; color: white; background-color: #C77CB7;\"&gt;&lt;strong&gt;Frequência absoluta&lt;/strong&gt;&lt;/td&gt;&lt;/tr&gt;&lt;tr&gt;&lt;td style=\"width: 50%; text-align: center;\"&gt;{{Q1}}&lt;/td&gt;&lt;td style=\"width: 50%; text-align: center;\"&gt;{{Q4}}&lt;/td&gt;&lt;/tr&gt;&lt;tr&gt;&lt;td style=\"width: 50%; text-align: center;\"&gt;{{Q2}}&lt;/td&gt;&lt;td style=\"width: 50%; text-align: center;\"&gt;{{Q5}}&lt;/td&gt;&lt;/tr&gt;&lt;tr&gt;&lt;td style=\"width: 50%; text-align: center;\"&gt;{{Q3}}&lt;/td&gt;&lt;td style=\"width: 50%; text-align: center;\"&gt;{{Q6}}&lt;/td&gt;&lt;/tr&gt;&lt;/tbody&gt;&lt;/table&gt;","hint":"&lt;p&gt;A frequência absoluta de um dado é o número de vezes que o dado se repete.&lt;/p&gt;","feedback":"&lt;p&gt;A frequência absoluta de um dado é o número de vezes que o dado se repete.&lt;/p&gt;","seed":{"parameters":[{"name":"Q1","label":null,"list":["saxofone","piano","violino","xilofone","ukulele","arcodeão"]},{"name":"Q2","label":null,"list":["saxofone","piano","violino","xilofone","ukulele","arcodeão"]},{"name":"Q3","label":null,"list":["saxofone","piano","violino","xilofone","ukulele","arcodeão"]},{"name":"Q4","label":null,"min":2,"max":10,"step":1},{"name":"Q5","label":null,"min":2,"max":10,"step":1},{"name":"Q6","label":null,"min":2,"max":10,"step":1}],"calculated":[{"name":"A1","label":"{{Q4}} músicos tocam {{Q1}}."},{"name":"A2","label":"{{Q5}} músicos tocam {{Q2}}."},{"name":"A3","label":"{{Q6}} músicos tocam {{Q3}}."},{"name":"A4","label":"{{Q4}} músicos tocam {{Q2}}.","incorrect":true,"feedback":"&lt;p&gt;{{Q5}} músicos tocam {{Q2}}.&lt;/p&gt;"},{"name":"A5","label":"{{Q4}} músicos tocam {{Q3}}.","incorrect":true,"feedback":"&lt;p&gt;{{Q6}} músicos tocam {{Q3}}.&lt;/p&gt;"},{"name":"A6","label":"{{Q5}} músicos tocam {{Q1}}.","incorrect":true,"feedback":"&lt;p&gt;{{Q4}} músicos tocam {{Q1}}.&lt;/p&gt;"},{"name":"A7","label":"{{Q5}} músicos tocam {{Q3}}.","incorrect":true,"feedback":"&lt;p&gt;{{Q6}} músicos tocam {{Q3}}.&lt;/p&gt;"},{"name":"A8","label":"{{Q6}} músicos tocam {{Q1}}.","incorrect":true,"feedback":"&lt;p&gt;{{Q4}} músicos tocam {{Q1}}.&lt;/p&gt;"},{"name":"A9","label":"{{Q6}} músicos tocam {{Q2}}.","incorrect":true,"feedback":"&lt;p&gt;{{Q5}} músicos tocam {{Q2}}.&lt;/p&gt;"}],"uniques":true},"algorithm":{"name":"trueFalse","template":"Multiple choice – standard","params":{"countCorrect":1,"countIncorrect":2,"showCheckIcon":true}}}</v>
      </c>
      <c r="AA624" s="11" t="s">
        <v>3121</v>
      </c>
      <c r="AB624" s="14" t="str">
        <f t="shared" si="2"/>
        <v>M4-EyP-1b-I-3</v>
      </c>
      <c r="AC624" s="14" t="str">
        <f t="shared" si="3"/>
        <v>M4-EyP-1b-I-3-BR</v>
      </c>
      <c r="AD624" s="7" t="s">
        <v>261</v>
      </c>
      <c r="AE624" s="16"/>
      <c r="AF624" s="16" t="s">
        <v>46</v>
      </c>
      <c r="AG624" s="7" t="s">
        <v>47</v>
      </c>
    </row>
    <row r="625" ht="75.0" customHeight="1">
      <c r="A625" s="7" t="s">
        <v>3109</v>
      </c>
      <c r="B625" s="12" t="s">
        <v>3110</v>
      </c>
      <c r="C625" s="16" t="s">
        <v>48</v>
      </c>
      <c r="D625" s="10" t="s">
        <v>35</v>
      </c>
      <c r="E625" s="9"/>
      <c r="F625" s="11" t="s">
        <v>3122</v>
      </c>
      <c r="G625" s="12" t="s">
        <v>3123</v>
      </c>
      <c r="H625" s="12"/>
      <c r="I625" s="9"/>
      <c r="J625" s="9" t="s">
        <v>92</v>
      </c>
      <c r="K625" s="12" t="s">
        <v>3124</v>
      </c>
      <c r="L625" s="12" t="s">
        <v>3125</v>
      </c>
      <c r="M625" s="16" t="s">
        <v>41</v>
      </c>
      <c r="N625" s="12" t="s">
        <v>3080</v>
      </c>
      <c r="O625" s="11" t="s">
        <v>3081</v>
      </c>
      <c r="P625" s="23"/>
      <c r="Q625" s="16"/>
      <c r="R625" s="23"/>
      <c r="S625" s="23"/>
      <c r="T625" s="23"/>
      <c r="U625" s="23"/>
      <c r="V625" s="23"/>
      <c r="W625" s="23"/>
      <c r="X625" s="16"/>
      <c r="Y625" s="9" t="s">
        <v>3082</v>
      </c>
      <c r="Z625" s="13" t="str">
        <f t="shared" si="1"/>
        <v>{"id":"M4-EyP-1b-E-1-BR","stimulus":"&lt;p&gt;Fernanda escreveu nesta tabela os números que ela tirou depois de jogar um dado de seis faces várias vezes. Complete as seguintes frases.&lt;/p&gt;&lt;table style=\"width: 100%;\"&gt;&lt;tbody&gt;&lt;tr&gt;&lt;td style=\"width: 50%; text-align: center; color: white; background-color: #72D2CD;\"&gt;&lt;strong&gt;Número&lt;/strong&gt;&lt;/td&gt;&lt;td style=\"width: 50%; text-align: center; color: white; background-color: #72D2CD;\"&gt;&lt;strong&gt;Frequência absoluta&lt;/strong&gt;&lt;/td&gt;&lt;/tr&gt;&lt;tr&gt;&lt;td style=\"width: 50%; text-align: center;\"&gt;1&lt;/td&gt;&lt;td style=\"width: 50%; text-align: center;\"&gt;{{Q1}}&lt;/td&gt;&lt;/tr&gt;&lt;tr&gt;&lt;td style=\"width: 50%; text-align: center;\"&gt;2&lt;/td&gt;&lt;td style=\"width: 50%; text-align: center;\"&gt;{{Q2}}&lt;/td&gt;&lt;/tr&gt;&lt;tr&gt;&lt;td style=\"width: 50%; text-align: center;\"&gt;3&lt;/td&gt;&lt;td style=\"width: 50%; text-align: center;\"&gt;{{Q3}}&lt;/td&gt;&lt;/tr&gt;&lt;tr&gt;&lt;td style=\"width: 50%; text-align: center;\"&gt;4&lt;/td&gt;&lt;td style=\"width: 50%; text-align: center;\"&gt;{{Q4}}&lt;/td&gt;&lt;/tr&gt;&lt;tr&gt;&lt;td style=\"width: 50%; text-align: center;\"&gt;5&lt;/td&gt;&lt;td style=\"width: 50%; text-align: center;\"&gt;{{Q5}}&lt;/td&gt;&lt;/tr&gt;&lt;tr&gt;&lt;td style=\"width: 50%; text-align: center;\"&gt;6&lt;/td&gt;&lt;td style=\"width: 50%; text-align: center;\"&gt;{{Q6}}&lt;/td&gt;&lt;/tr&gt;&lt;/tbody&gt;&lt;/table&gt;","template":"&lt;p&gt;O número {{response}} saiu {{Q2}} vezes.&lt;/p&gt;&lt;p&gt;O número {{response}} saiu {{Q4}} vezes.&lt;/p&gt;","hint":"&lt;p&gt;A frequência absoluta de um dado é o número de vezes que o dado se repete.&lt;/p&gt;","feedback":"&lt;p&gt;A frequência absoluta de um dado é o número de vezes que o dado se repete.&lt;/p&gt;","seed":{"parameters":[{"name":"Q1","label":null,"min":1,"max":15,"step":1},{"name":"Q2","label":null,"min":1,"max":15,"step":1},{"name":"Q3","label":null,"min":1,"max":15,"step":1},{"name":"Q4","label":null,"min":1,"max":15,"step":1},{"name":"Q5","label":null,"min":1,"max":15,"step":1},{"name":"Q6","label":null,"min":1,"max":15,"step":1}],"calculated":[{"name":"A1","label":"{{function}}","function":"2"},{"name":"A2","label":"{{function}}","function":"4"}],"uniques":true},"algorithm":{"name":"calculateOperation","params":{"method":"equivLiteral","keyboard":"NUMERICAL"}}}</v>
      </c>
      <c r="AA625" s="11" t="s">
        <v>3126</v>
      </c>
      <c r="AB625" s="14" t="str">
        <f t="shared" si="2"/>
        <v>M4-EyP-1b-E-1</v>
      </c>
      <c r="AC625" s="14" t="str">
        <f t="shared" si="3"/>
        <v>M4-EyP-1b-E-1-BR</v>
      </c>
      <c r="AD625" s="7" t="s">
        <v>261</v>
      </c>
      <c r="AE625" s="16"/>
      <c r="AF625" s="16" t="s">
        <v>46</v>
      </c>
      <c r="AG625" s="7" t="s">
        <v>47</v>
      </c>
    </row>
    <row r="626" ht="75.0" customHeight="1">
      <c r="A626" s="7" t="s">
        <v>3109</v>
      </c>
      <c r="B626" s="12" t="s">
        <v>3110</v>
      </c>
      <c r="C626" s="7" t="s">
        <v>48</v>
      </c>
      <c r="D626" s="10" t="s">
        <v>35</v>
      </c>
      <c r="E626" s="9"/>
      <c r="F626" s="11" t="s">
        <v>3127</v>
      </c>
      <c r="G626" s="11" t="s">
        <v>3128</v>
      </c>
      <c r="H626" s="12"/>
      <c r="I626" s="9"/>
      <c r="J626" s="9" t="s">
        <v>92</v>
      </c>
      <c r="K626" s="11" t="s">
        <v>3129</v>
      </c>
      <c r="L626" s="12" t="s">
        <v>3130</v>
      </c>
      <c r="M626" s="16" t="s">
        <v>41</v>
      </c>
      <c r="N626" s="12" t="s">
        <v>3080</v>
      </c>
      <c r="O626" s="11" t="s">
        <v>3081</v>
      </c>
      <c r="P626" s="23"/>
      <c r="Q626" s="16"/>
      <c r="R626" s="23"/>
      <c r="S626" s="23"/>
      <c r="T626" s="23"/>
      <c r="U626" s="23"/>
      <c r="V626" s="23"/>
      <c r="W626" s="23"/>
      <c r="X626" s="16"/>
      <c r="Y626" s="9" t="s">
        <v>3082</v>
      </c>
      <c r="Z626" s="13" t="str">
        <f t="shared" si="1"/>
        <v>{"id":"M4-EyP-1b-E-2-BR","stimulus":"&lt;p&gt;Nesta tabela foram anotados os pratos favoritos de um grupo de crianças. Complete as seguintes frases.&lt;/p&gt;&lt;table style=\"width: 100%;\"&gt;&lt;tbody&gt;&lt;tr&gt;&lt;td style=\"width: 50%; text-align: center; color: white; background-color: #72D2CD;\"&gt;&lt;strong&gt;Pratos favoritos&lt;/strong&gt;&lt;/td&gt;&lt;td style=\"width: 50%; text-align: center; color: white; background-color: #72D2CD;\"&gt;&lt;strong&gt;Frequência absoluta&lt;/strong&gt;&lt;/td&gt;&lt;/tr&gt;&lt;tr&gt;&lt;td style=\"width: 50%; text-align: center;\"&gt;{{Q7}}&lt;/td&gt;&lt;td style=\"width: 50%; text-align: center;\"&gt;{{Q1}}&lt;/td&gt;&lt;/tr&gt;&lt;tr&gt;&lt;td style=\"width: 50%; text-align: center;\"&gt;{{Q8}}&lt;/td&gt;&lt;td style=\"width: 50%; text-align: center;\"&gt;{{Q2}}&lt;/td&gt;&lt;/tr&gt;&lt;tr&gt;&lt;td style=\"width: 50%; text-align: center;\"&gt;{{Q9}}&lt;/td&gt;&lt;td style=\"width: 50%; text-align: center;\"&gt;{{Q3}}&lt;/td&gt;&lt;/tr&gt;&lt;tr&gt;&lt;td style=\"width: 50%; text-align: center;\"&gt;{{Q10}}&lt;/td&gt;&lt;td style=\"width: 50%; text-align: center;\"&gt;{{Q4}}&lt;/td&gt;&lt;/tr&gt;&lt;/tbody&gt;&lt;/table&gt;","template":"&lt;p&gt;O prato favorito de {{response}} crianças é {{Q7}}.&lt;/p&gt;&lt;p&gt;O prato favorito de {{response}} crianças é {{Q10}}.&lt;/p&gt;","hint":"&lt;p&gt;A frequência absoluta de um dado é o número de vezes que o dado se repete.&lt;/p&gt;","feedback":"&lt;p&gt;A frequência absoluta de um dado é o número de vezes que o dado se repete.&lt;/p&gt;","seed":{"parameters":[{"name":"Q1","label":null,"min":50,"max":100,"step":1},{"name":"Q2","label":null,"min":50,"max":100,"step":1},{"name":"Q3","label":null,"min":50,"max":100,"step":1},{"name":"Q4","label":null,"min":50,"max":100,"step":1},{"name":"Q7","label":null,"list":["sopa","estrogonofe","feijoada","macarrão","arroz com feijão","lasanha"]},{"name":"Q8","label":null,"list":["sopa","estrogonofe","feijoada","macarrão","arroz com feijão","lasanha"]},{"name":"Q9","label":null,"list":["sopa","estrogonofe","feijoada","macarrão","arroz com feijão","lasanha"]},{"name":"Q10","label":null,"list":["sopa","estrogonofe","feijoada","macarrão","arroz com feijão","lasanha"]}],"calculated":[{"name":"A1","label":"{{function}}","function":"{{Q1}}"},{"name":"A2","label":"{{function}}","function":"{{Q4}}"}],"uniques":true},"algorithm":{"name":"calculateOperation","params":{"method":"equivLiteral","keyboard":"NUMERICAL"}}}</v>
      </c>
      <c r="AA626" s="11" t="s">
        <v>3131</v>
      </c>
      <c r="AB626" s="14" t="str">
        <f t="shared" si="2"/>
        <v>M4-EyP-1b-E-2</v>
      </c>
      <c r="AC626" s="14" t="str">
        <f t="shared" si="3"/>
        <v>M4-EyP-1b-E-2-BR</v>
      </c>
      <c r="AD626" s="7" t="s">
        <v>261</v>
      </c>
      <c r="AE626" s="16"/>
      <c r="AF626" s="16" t="s">
        <v>46</v>
      </c>
      <c r="AG626" s="7" t="s">
        <v>47</v>
      </c>
    </row>
    <row r="627" ht="75.0" customHeight="1">
      <c r="A627" s="7" t="s">
        <v>3109</v>
      </c>
      <c r="B627" s="12" t="s">
        <v>3110</v>
      </c>
      <c r="C627" s="7" t="s">
        <v>48</v>
      </c>
      <c r="D627" s="10" t="s">
        <v>35</v>
      </c>
      <c r="E627" s="9"/>
      <c r="F627" s="11" t="s">
        <v>3132</v>
      </c>
      <c r="G627" s="12" t="s">
        <v>3133</v>
      </c>
      <c r="H627" s="12"/>
      <c r="I627" s="9"/>
      <c r="J627" s="9" t="s">
        <v>92</v>
      </c>
      <c r="K627" s="12" t="s">
        <v>3134</v>
      </c>
      <c r="L627" s="12" t="s">
        <v>3135</v>
      </c>
      <c r="M627" s="16" t="s">
        <v>41</v>
      </c>
      <c r="N627" s="12" t="s">
        <v>3080</v>
      </c>
      <c r="O627" s="11" t="s">
        <v>3081</v>
      </c>
      <c r="P627" s="23"/>
      <c r="Q627" s="16"/>
      <c r="R627" s="23"/>
      <c r="S627" s="23"/>
      <c r="T627" s="23"/>
      <c r="U627" s="23"/>
      <c r="V627" s="23"/>
      <c r="W627" s="23"/>
      <c r="X627" s="16"/>
      <c r="Y627" s="9" t="s">
        <v>3082</v>
      </c>
      <c r="Z627" s="13" t="str">
        <f t="shared" si="1"/>
        <v>{"id":"M4-EyP-1b-E-3-BR","stimulus":"&lt;p&gt;Caio registrou o número de viagens que seus amigos fizeram no ano passado. Complete as seguintes frases.&lt;/p&gt;&lt;table style=\"width: 100%;\"&gt;&lt;tbody&gt;&lt;tr&gt;&lt;td style=\"width: 50%; text-align: center; color: white; background-color: #72D2CD;\"&gt;&lt;strong&gt;Amigos&lt;/strong&gt;&lt;/td&gt;&lt;td style=\"width: 50%; text-align: center; color: white; background-color: #72D2CD;\"&gt;&lt;strong&gt;Frequência absoluta&lt;/strong&gt;&lt;/td&gt;&lt;/tr&gt;&lt;tr&gt;&lt;td style=\"width: 50%; text-align: center;\"&gt;{{Q7}}&lt;/td&gt;&lt;td style=\"width: 50%; text-align: center;\"&gt;{{Q1}}&lt;/td&gt;&lt;/tr&gt;&lt;tr&gt;&lt;td style=\"width: 50%; text-align: center;\"&gt;{{Q8}}&lt;/td&gt;&lt;td style=\"width: 50%; text-align: center;\"&gt;{{Q2}}&lt;/td&gt;&lt;/tr&gt;&lt;tr&gt;&lt;td style=\"width: 50%; text-align: center;\"&gt;{{Q9}}&lt;/td&gt;&lt;td style=\"width: 50%; text-align: center;\"&gt;{{Q3}}&lt;/td&gt;&lt;/tr&gt;&lt;tr&gt;&lt;td style=\"width: 50%; text-align: center;\"&gt;{{Q10}}&lt;/td&gt;&lt;td style=\"width: 50%; text-align: center;\"&gt;{{Q4}}&lt;/td&gt;&lt;/tr&gt;&lt;tr&gt;&lt;td style=\"width: 50%; text-align: center;\"&gt;{{Q11}}&lt;/td&gt;&lt;td style=\"width: 50%; text-align: center;\"&gt;{{Q5}}&lt;/td&gt;&lt;/tr&gt;&lt;tr&gt;&lt;td style=\"width: 50%; text-align: center;\"&gt;{{Q12}}&lt;/td&gt;&lt;td style=\"width: 50%; text-align: center;\"&gt;{{Q6}}&lt;/td&gt;&lt;/tr&gt;&lt;/tbody&gt;&lt;/table&gt;","template":"&lt;p&gt;O amigo que menos viajou fez {{response}} viagens.&lt;/p&gt;&lt;p&gt;O amigo que mais viajou fez {{response}} viagens.&lt;/p&gt;","hint":"&lt;p&gt;A frequência absoluta de um dado é o número de vezes que o dado se repete.&lt;/p&gt;","feedback":"&lt;p&gt;A frequência absoluta de um dado é o número de vezes que o dado se repete.&lt;/p&gt;","seed":{"parameters":[{"name":"Q1","label":null,"min":1,"max":10,"step":1},{"name":"Q2","label":null,"min":1,"max":10,"step":1},{"name":"Q3","label":null,"min":1,"max":10,"step":1},{"name":"Q4","label":null,"min":1,"max":10,"step":1},{"name":"Q5","label":null,"min":1,"max":10,"step":1},{"name":"Q6","label":null,"min":1,"max":10,"step":1},{"name":"Q7","label":null,"list":["João","Nicolas","Rafael","Pedro","Lucas","Adriano"]},{"name":"Q8","label":null,"list":["João","Nicolas","Rafael","Pedro","Lucas","Adriano"]},{"name":"Q9","label":null,"list":["João","Nicolas","Rafael","Pedro","Lucas","Adriano"]},{"name":"Q10","label":null,"list":["João","Nicolas","Rafael","Pedro","Lucas","Adriano"]},{"name":"Q11","label":null,"list":["João","Nicolas","Rafael","Pedro","Lucas","Adriano"]},{"name":"Q12","label":null,"list":["João","Nicolas","Rafael","Pedro","Lucas","Adriano"]}],"calculated":[{"name":"A1","label":"{{function}}","function":"math.min({{Q1}}, {{Q2}}, {{Q3}}, {{Q4}}, {{Q5}}, {{Q6}},)"},{"name":"A2","label":"{{function}}","function":"math.max({{Q1}}, {{Q2}}, {{Q3}}, {{Q4}}, {{Q5}}, {{Q6}},)"}],"uniques":true},"algorithm":{"name":"calculateOperation","params":{"method":"equivLiteral","keyboard":"NUMERICAL"}}}</v>
      </c>
      <c r="AA627" s="11" t="s">
        <v>3136</v>
      </c>
      <c r="AB627" s="14" t="str">
        <f t="shared" si="2"/>
        <v>M4-EyP-1b-E-3</v>
      </c>
      <c r="AC627" s="14" t="str">
        <f t="shared" si="3"/>
        <v>M4-EyP-1b-E-3-BR</v>
      </c>
      <c r="AD627" s="7" t="s">
        <v>261</v>
      </c>
      <c r="AE627" s="16"/>
      <c r="AF627" s="16" t="s">
        <v>46</v>
      </c>
      <c r="AG627" s="7" t="s">
        <v>47</v>
      </c>
    </row>
    <row r="628" ht="75.0" customHeight="1">
      <c r="A628" s="9" t="s">
        <v>3137</v>
      </c>
      <c r="B628" s="12" t="s">
        <v>3138</v>
      </c>
      <c r="C628" s="16" t="s">
        <v>34</v>
      </c>
      <c r="D628" s="10" t="s">
        <v>35</v>
      </c>
      <c r="E628" s="9"/>
      <c r="F628" s="12" t="s">
        <v>3139</v>
      </c>
      <c r="G628" s="12"/>
      <c r="H628" s="12"/>
      <c r="I628" s="9"/>
      <c r="J628" s="9" t="s">
        <v>110</v>
      </c>
      <c r="K628" s="11" t="s">
        <v>3140</v>
      </c>
      <c r="L628" s="12"/>
      <c r="M628" s="16" t="s">
        <v>41</v>
      </c>
      <c r="N628" s="12" t="s">
        <v>3141</v>
      </c>
      <c r="O628" s="11" t="s">
        <v>3142</v>
      </c>
      <c r="P628" s="23"/>
      <c r="Q628" s="16"/>
      <c r="R628" s="23"/>
      <c r="S628" s="23"/>
      <c r="T628" s="23"/>
      <c r="U628" s="23"/>
      <c r="V628" s="23"/>
      <c r="W628" s="23"/>
      <c r="X628" s="16"/>
      <c r="Y628" s="9" t="s">
        <v>3082</v>
      </c>
      <c r="Z628" s="13" t="str">
        <f t="shared" si="1"/>
        <v>{"id":"M4-EyP-2a-I-1-BR","stimulus":"&lt;p&gt;O gráfico a seguir representa a quantidade de músicas que cinco amigos pediram ao DJ em uma festa. Indique se as seguintes afirmações estão corretas ou incorretas.&lt;/p&gt;&lt;div style=\"display:flex; justify-content:center;\"&gt;&lt;div class=\"fr-chart ct-chart ct-minor-seventh\" data-chart='{\"type\": \"bar\", \"series\": [{\"name\": \"Músicas\", \"data\": [{{Q1}},{{Q2}},{{Q3}},{{Q4}},{{Q5}}]}], \"labels\":[\"Rafael\",\"Camilo\",\"Renata\",\"Letícia\",\"Joaquim\"],\"options\": {\"axisY\": {\"onlyInteger\": true}}}'&gt;&lt;/div&gt;&lt;/div&gt;","hint":"&lt;p&gt;A altura que cada barra atinge representa o número de músicas que cada um solicitou.&lt;/p&gt;","feedback":"&lt;p&gt;A altura que cada barra atinge representa o número de músicas que cada um solicitou.&lt;/p&gt;","seed":{"parameters":[{"name":"Q1","label":null,"list":[2,3,4,5,6,7]},{"name":"Q2","label":null,"list":[2,3,4,5,6,7]},{"name":"Q3","label":null,"list":[2,3,4,5,6,7]},{"name":"Q4","label":null,"list":[2,3,4,5,6,7]},{"name":"Q5","label":null,"list":[2,3,4,5,6,7]}],"calculated":[{"name":"A1","label":"Rafael pediu {{Q1}} músicas."},{"name":"A2","label":"Camilo pediu {{Q2}} músicas."},{"name":"A3","label":"Renata pediu {{Q3}} músicas."},{"name":"A4","label":"Letícia pediu {{Q4}} músicas."},{"name":"A5","label":"Joaquim pediu {{Q5}} músicas."},{"name":"A6","label":"Rafael pediu {{Q2}} músicas.","incorrect":true,"feedback":"&lt;p&gt;Rafael pediu {{Q1}} músicas.&lt;/p&gt;"},{"name":"A7","label":"Rafael pediu {{Q4}} músicas.","incorrect":true,"feedback":"&lt;p&gt;Rafael pediu {{Q1}} músicas.&lt;/p&gt;"},{"name":"A8","label":"Camilo pediu {{Q1}} músicas.","incorrect":true,"feedback":"&lt;p&gt;Camilo pediu {{Q2}} músicas.&lt;/p&gt;"},{"name":"A9","label":"Camilo pediu {{Q3}} músicas.","incorrect":true,"feedback":"&lt;p&gt;Camilo pediu {{Q2}} músicas.&lt;/p&gt;"},{"name":"A10","label":"Renata pediu {{Q5}} músicas.","incorrect":true,"feedback":"&lt;p&gt;Renata pediu {{Q3}} músicas.&lt;/p&gt;"},{"name":"A11","label":"Renata pediu {{Q1}} músicas.","incorrect":true,"feedback":"&lt;p&gt;Renata pediu {{Q3}} músicas.&lt;/p&gt;"},{"name":"A12","label":"Letícia pediu {{Q2}} músicas.","incorrect":true,"feedback":"&lt;p&gt;Letícia pediu {{Q4}} músicas.&lt;/p&gt;"},{"name":"A13","label":"Letícia pediu {{Q3}} músicas.","incorrect":true,"feedback":"&lt;p&gt;Letícia pediu {{Q4}} músicas.&lt;/p&gt;"},{"name":"A14","label":"Joaquim pediu {{Q4}} músicas.","incorrect":true,"feedback":"&lt;p&gt;Joaquim pediu {{Q5}} músicas.&lt;/p&gt;"},{"name":"A15","label":"Joaquim pediu {{Q2}} músicas.","incorrect":true,"feedback":"&lt;p&gt;Joaquim pediu {{Q5}} músicas.&lt;/p&gt;"}],"uniques":true},"algorithm":{"name":"trueFalse","template":"Choice matrix – inline","params":{"countCorrect":2,"countIncorrect":1,"showCheckIcon":false,"options":["Correta","Incorreta"]}}}</v>
      </c>
      <c r="AA628" s="12" t="s">
        <v>3143</v>
      </c>
      <c r="AB628" s="14" t="str">
        <f t="shared" si="2"/>
        <v>M4-EyP-2a-I-1</v>
      </c>
      <c r="AC628" s="14" t="str">
        <f t="shared" si="3"/>
        <v>M4-EyP-2a-I-1-BR</v>
      </c>
      <c r="AD628" s="7" t="s">
        <v>261</v>
      </c>
      <c r="AE628" s="16"/>
      <c r="AF628" s="16" t="s">
        <v>46</v>
      </c>
      <c r="AG628" s="7" t="s">
        <v>47</v>
      </c>
    </row>
    <row r="629" ht="75.0" customHeight="1">
      <c r="A629" s="9" t="s">
        <v>3137</v>
      </c>
      <c r="B629" s="12" t="s">
        <v>3138</v>
      </c>
      <c r="C629" s="7" t="s">
        <v>34</v>
      </c>
      <c r="D629" s="10" t="s">
        <v>35</v>
      </c>
      <c r="E629" s="9"/>
      <c r="F629" s="11" t="s">
        <v>3144</v>
      </c>
      <c r="G629" s="12"/>
      <c r="H629" s="12"/>
      <c r="I629" s="9"/>
      <c r="J629" s="9" t="s">
        <v>110</v>
      </c>
      <c r="K629" s="11" t="s">
        <v>3145</v>
      </c>
      <c r="L629" s="12"/>
      <c r="M629" s="16" t="s">
        <v>41</v>
      </c>
      <c r="N629" s="12" t="s">
        <v>3146</v>
      </c>
      <c r="O629" s="11" t="s">
        <v>3147</v>
      </c>
      <c r="P629" s="23"/>
      <c r="Q629" s="16"/>
      <c r="R629" s="23"/>
      <c r="S629" s="23"/>
      <c r="T629" s="23"/>
      <c r="U629" s="23"/>
      <c r="V629" s="23"/>
      <c r="W629" s="23"/>
      <c r="X629" s="16"/>
      <c r="Y629" s="9" t="s">
        <v>3082</v>
      </c>
      <c r="Z629" s="13" t="str">
        <f t="shared" si="1"/>
        <v>{"id":"M4-EyP-2a-I-2-BR","stimulus":"&lt;p&gt;Este gráfico mostra o número de vezes que Larissa foi a cada um desses lugares durante o verão. Indique se as seguintes afirmações estão corretas ou incorretas.&lt;/p&gt;&lt;div style=\"display:flex; justify-content:center;\"&gt;&lt;div class=\"fr-chart ct-chart ct-minor-seventh\" data-chart='{\"type\": \"bar\", \"series\": [{\"name\": \"Lugares\", \"data\": [{{Q1}},{{Q2}},{{Q3}},{{Q4}}]}], \"labels\":[\"{{Q5}}\",\"{{Q6}}\",\"{{Q7}}\",\"{{Q8}}\"],\"options\": {\"axisY\": {\"onlyInteger\": true}}}'&gt;&lt;/div&gt;&lt;/div&gt;","hint":"&lt;p&gt;A altura alcançada por cada barra representa o número de vezes que Larissa foi a cada local.&lt;/p&gt;","feedback":"&lt;p&gt;A altura alcançada por cada barra representa o número de vezes que Larissa foi a cada local.&lt;/p&gt;","seed":{"parameters":[{"name":"Q1","label":null,"list":[2,3,4,5,6,7]},{"name":"Q2","label":null,"list":[2,3,4,5,6,7]},{"name":"Q3","label":null,"list":[2,3,4,5,6,7]},{"name":"Q4","label":null,"list":[2,3,4,5,6,7]},{"name":"Q5","label":null,"list":["ao museu","à piscina","ao sítio","ao parque","à praia"]},{"name":"Q6","label":null,"list":["ao museu","à piscina","ao sítio","ao parque","à praia"]},{"name":"Q7","label":null,"list":["ao museu","à piscina","ao sítio","ao parque","à praia"]},{"name":"Q8","label":null,"list":["ao museu","à piscina","ao sítio","ao parque","à praia"]}],"calculated":[{"name":"A1","label":"Ela foi {{Q1}} vezes {{Q5}}."},{"name":"A2","label":"Ela foi {{Q2}} vezes {{Q6}}."},{"name":"A3","label":"Ela foi {{Q3}} vezes {{Q7}}."},{"name":"A4","label":"Ela foi {{Q4}} vezes {{Q8}}."},{"name":"A5","label":"Ela foi {{Q2}} vezes {{Q5}}.","incorrect":true,"feedback":"Ela foi {{Q1}} vezes {{Q5}}."},{"name":"A6","label":"Ela foi {{Q3}} vezes {{Q5}}.","incorrect":true,"feedback":"Ela foi {{Q1}} vezes {{Q5}}."},{"name":"A7","label":"Ela foi {{Q4}} vezes {{Q6}}.","incorrect":true,"feedback":"Ela foi {{Q2}} vezes {{Q6}}."},{"name":"A8","label":"Ela foi {{Q1}} vezes {{Q6}}.","incorrect":true,"feedback":"Ela foi {{Q2}} vezes {{Q6}}."},{"name":"A9","label":"Ela foi {{Q1}} vezes {{Q7}}.","incorrect":true,"feedback":"Ela foi {{Q3}} vezes {{Q7}}."},{"name":"A10","label":"Ela foi {{Q4}} vezes {{Q7}}.","incorrect":true,"feedback":"Ela foi {{Q3}} vezes {{Q7}}."},{"name":"A11","label":"Ela foi {{Q2}} vezes {{Q8}}.","incorrect":true,"feedback":"Ela foi {{Q4}} vezes {{Q8}}."},{"name":"A12","label":"Ela foi {{Q3}} vezes {{Q8}}.","incorrect":true,"feedback":"Ela foi {{Q4}} vezes {{Q8}}."}],"uniques":true},"algorithm":{"name":"trueFalse","template":"Choice matrix – inline","params":{"countCorrect":2,"countIncorrect":1,"showCheckIcon":false,"options":["Correta","Incorreta"]}}}</v>
      </c>
      <c r="AA629" s="12" t="s">
        <v>3148</v>
      </c>
      <c r="AB629" s="14" t="str">
        <f t="shared" si="2"/>
        <v>M4-EyP-2a-I-2</v>
      </c>
      <c r="AC629" s="14" t="str">
        <f t="shared" si="3"/>
        <v>M4-EyP-2a-I-2-BR</v>
      </c>
      <c r="AD629" s="7" t="s">
        <v>261</v>
      </c>
      <c r="AE629" s="16"/>
      <c r="AF629" s="16" t="s">
        <v>46</v>
      </c>
      <c r="AG629" s="7" t="s">
        <v>47</v>
      </c>
    </row>
    <row r="630" ht="75.0" customHeight="1">
      <c r="A630" s="9" t="s">
        <v>3137</v>
      </c>
      <c r="B630" s="12" t="s">
        <v>3138</v>
      </c>
      <c r="C630" s="7" t="s">
        <v>34</v>
      </c>
      <c r="D630" s="10" t="s">
        <v>35</v>
      </c>
      <c r="E630" s="9"/>
      <c r="F630" s="11" t="s">
        <v>3149</v>
      </c>
      <c r="G630" s="12"/>
      <c r="H630" s="12"/>
      <c r="I630" s="9"/>
      <c r="J630" s="9" t="s">
        <v>110</v>
      </c>
      <c r="K630" s="12" t="s">
        <v>3150</v>
      </c>
      <c r="L630" s="12"/>
      <c r="M630" s="16" t="s">
        <v>41</v>
      </c>
      <c r="N630" s="12" t="s">
        <v>3151</v>
      </c>
      <c r="O630" s="11" t="s">
        <v>3152</v>
      </c>
      <c r="P630" s="23"/>
      <c r="Q630" s="16"/>
      <c r="R630" s="23"/>
      <c r="S630" s="23"/>
      <c r="T630" s="23"/>
      <c r="U630" s="23"/>
      <c r="V630" s="23"/>
      <c r="W630" s="23"/>
      <c r="X630" s="16"/>
      <c r="Y630" s="9" t="s">
        <v>3082</v>
      </c>
      <c r="Z630" s="13" t="str">
        <f t="shared" si="1"/>
        <v>{"id":"M4-EyP-2a-I-3-BR","stimulus":"&lt;p&gt;Os alunos do 4º ano foram questionados sobre qual profissão gostariam de seguir quando crescessem. Suas respostas estão neste gráfico. Indique se as afirmações estão corretas ou incorretas.&lt;/p&gt;&lt;div style=\"display:flex; justify-content:center;\"&gt;&lt;div class=\"fr-chart ct-chart ct-minor-seventh\" data-chart='{\"type\": \"bar\", \"series\": [{\"name\": \"Profissões\", \"data\": [{{Q1}},{{Q2}},{{Q3}},{{Q4}}]}], \"labels\":[\"{{Q5}}\",\"{{Q6}}\",\"{{Q7}}\",\"{{Q8}}\"],\"options\": {\"axisY\": {\"onlyInteger\": true}}}'&gt;&lt;/div&gt;&lt;/div&gt;","hint":"&lt;p&gt;A altura que cada barra atinge representa o número de alunos que querem a profissão.&lt;/p&gt;","feedback":"&lt;p&gt;A altura que cada barra atinge representa o número de alunos que querem a profissão.&lt;/p&gt;","seed":{"parameters":[{"name":"Q1","label":null,"min":2,"max":10,"step":1},{"name":"Q2","label":null,"min":2,"max":10,"step":1},{"name":"Q3","label":null,"min":2,"max":10,"step":1},{"name":"Q4","label":null,"min":2,"max":10,"step":1},{"name":"Q5","label":null,"list":["juiz","atleta","jornalista","ator","professor","médico","músico","cientista"]},{"name":"Q6","label":null,"list":["juiz","atleta","jornalista","ator","professor","médico","músico","cientista"]},{"name":"Q7","label":null,"list":["juiz","atleta","jornalista","ator","professor","médico","músico","cientista"]},{"name":"Q8","label":null,"list":["juiz","atleta","jornalista","ator","professor","médico","músico","cientista"]}],"calculated":[{"name":"A1","label":"{{Q1}} estudantes querem ser {{Q5}}."},{"name":"A2","label":"{{Q2}} estudantes querem ser {{Q6}}."},{"name":"A3","label":"{{Q3}} estudantes querem ser {{Q7}}."},{"name":"A4","label":"{{Q4}} estudantes querem ser {{Q8}}."},{"name":"A5","label":"{{Q2}} estudantes querem ser {{Q5}}.","incorrect":true,"feedback":"{{Q2}} estudantes querem ser {{Q5}}."},{"name":"A6","label":"{{Q3}} estudantes querem ser {{Q5}}.","incorrect":true,"feedback":"{{Q3}} estudantes querem ser {{Q5}}."},{"name":"A7","label":"{{Q1}} estudantes querem ser {{Q6}}.","incorrect":true,"feedback":"{{Q1}} estudantes querem ser {{Q6}}."},{"name":"A8","label":"{{Q4}} estudantes querem ser {{Q6}}.","incorrect":true,"feedback":"{{Q4}} estudantes querem ser {{Q6}}."},{"name":"A9","label":"{{Q2}} estudantes querem ser {{Q7}}.","incorrect":true,"feedback":"{{Q2}} estudantes querem ser {{Q7}}."},{"name":"A10","label":"{{Q4}} estudantes querem ser {{Q7}}.","incorrect":true,"feedback":"{{Q4}} estudantes querem ser {{Q7}}."},{"name":"A11","label":"{{Q1}} estudantes querem ser {{Q8}}.","incorrect":true,"feedback":"{{Q1}} estudantes querem ser {{Q8}}."},{"name":"A12","label":"{{Q2}} estudantes querem ser {{Q8}}.","incorrect":true,"feedback":"{{Q2}} estudantes querem ser {{Q8}}."}],"uniques":true},"algorithm":{"name":"trueFalse","template":"Choice matrix – inline","params":{"countCorrect":2,"countIncorrect":1,"showCheckIcon":false,"options":["Correta","Incorreta"]}}}</v>
      </c>
      <c r="AA630" s="12" t="s">
        <v>3153</v>
      </c>
      <c r="AB630" s="14" t="str">
        <f t="shared" si="2"/>
        <v>M4-EyP-2a-I-3</v>
      </c>
      <c r="AC630" s="14" t="str">
        <f t="shared" si="3"/>
        <v>M4-EyP-2a-I-3-BR</v>
      </c>
      <c r="AD630" s="7" t="s">
        <v>261</v>
      </c>
      <c r="AE630" s="16"/>
      <c r="AF630" s="16" t="s">
        <v>46</v>
      </c>
      <c r="AG630" s="7" t="s">
        <v>47</v>
      </c>
    </row>
    <row r="631" ht="75.0" customHeight="1">
      <c r="A631" s="9" t="s">
        <v>3137</v>
      </c>
      <c r="B631" s="12" t="s">
        <v>3138</v>
      </c>
      <c r="C631" s="7" t="s">
        <v>48</v>
      </c>
      <c r="D631" s="10" t="s">
        <v>35</v>
      </c>
      <c r="E631" s="9"/>
      <c r="F631" s="29" t="s">
        <v>3154</v>
      </c>
      <c r="G631" s="12" t="s">
        <v>3155</v>
      </c>
      <c r="H631" s="12"/>
      <c r="I631" s="9"/>
      <c r="J631" s="9" t="s">
        <v>51</v>
      </c>
      <c r="K631" s="11" t="s">
        <v>3156</v>
      </c>
      <c r="L631" s="12" t="s">
        <v>3157</v>
      </c>
      <c r="M631" s="16" t="s">
        <v>41</v>
      </c>
      <c r="N631" s="12" t="s">
        <v>3158</v>
      </c>
      <c r="O631" s="11" t="s">
        <v>3158</v>
      </c>
      <c r="P631" s="23"/>
      <c r="Q631" s="16"/>
      <c r="R631" s="23"/>
      <c r="S631" s="23"/>
      <c r="T631" s="23"/>
      <c r="U631" s="23"/>
      <c r="V631" s="23"/>
      <c r="W631" s="23"/>
      <c r="X631" s="16"/>
      <c r="Y631" s="9" t="s">
        <v>3082</v>
      </c>
      <c r="Z631" s="13" t="str">
        <f t="shared" si="1"/>
        <v>{"id":"M4-EyP-2a-E-1-BR","stimulus":"&lt;p&gt;O gráfico a seguir mostra as disciplinas preferidas de um grupo de alunos. Complete as frases a seguir.&lt;/p&gt;&lt;div style=\"display:flex; justify-content:center;\"&gt;&lt;div class=\"fr-chart ct-chart ct-minor-seventh\" data-chart='{\"type\": \"bar\", \"series\": [{\"name\": \"Disciplinas\", \"data\": [{{Q1}},{{Q2}},{{Q3}}]}], \"labels\":[\"{{Q4}}\",\"{{Q5}}\",\"{{Q6}}\"],\"options\": {\"axisY\": {\"onlyInteger\": true}}}'&gt;&lt;/div&gt;&lt;/div&gt;","template":"&lt;p&gt;{{response}} alunos preferem a disciplina de {{Q4}}.&lt;/p&gt;&lt;p&gt;{{response}} alunos preferem a disciplina de {{Q6}}.&lt;/p&gt;","hint":"&lt;p&gt;A altura que cada barra atinge representa os alunos que preferem a disciplina.&lt;/p&gt;","feedback":"&lt;p&gt;A altura que cada barra atinge representa os alunos que preferem a disciplina.&lt;/p&gt;","seed":{"parameters":[{"name":"Q1","label":null,"list":[10,11,12,13,14,15]},{"name":"Q2","label":null,"list":[10,11,12,13,14,15]},{"name":"Q3","label":null,"list":[10,11,12,13,14,15]},{"name":"Q4","label":null,"list":["Matemática","Inglês","Português","Ciências","Educação Física","Artes"]},{"name":"Q5","label":null,"list":["Matemática","Inglês","Português","Ciências","Educação Física","Artes"]},{"name":"Q6","label":null,"list":["Matemática","Inglês","Português","Ciências","Educação Física","Artes"]}],"calculated":[{"name":"A1","label":"{{function}}","function":"{{Q1}}"},{"name":"A2","label":"{{function}}","function":"{{Q3}}"}],"uniques":true},"algorithm":{"name":"calculateOperation","params":{"method":"equivLiteral","keyboard":"NUMERICAL"}}}</v>
      </c>
      <c r="AA631" s="11" t="s">
        <v>3159</v>
      </c>
      <c r="AB631" s="14" t="str">
        <f t="shared" si="2"/>
        <v>M4-EyP-2a-E-1</v>
      </c>
      <c r="AC631" s="14" t="str">
        <f t="shared" si="3"/>
        <v>M4-EyP-2a-E-1-BR</v>
      </c>
      <c r="AD631" s="7" t="s">
        <v>261</v>
      </c>
      <c r="AE631" s="16"/>
      <c r="AF631" s="16" t="s">
        <v>46</v>
      </c>
      <c r="AG631" s="7" t="s">
        <v>47</v>
      </c>
    </row>
    <row r="632" ht="75.0" customHeight="1">
      <c r="A632" s="9" t="s">
        <v>3137</v>
      </c>
      <c r="B632" s="12" t="s">
        <v>3138</v>
      </c>
      <c r="C632" s="7" t="s">
        <v>48</v>
      </c>
      <c r="D632" s="10" t="s">
        <v>35</v>
      </c>
      <c r="E632" s="9"/>
      <c r="F632" s="12" t="s">
        <v>3160</v>
      </c>
      <c r="G632" s="12" t="s">
        <v>3161</v>
      </c>
      <c r="H632" s="12"/>
      <c r="I632" s="9"/>
      <c r="J632" s="9" t="s">
        <v>51</v>
      </c>
      <c r="K632" s="12" t="s">
        <v>3162</v>
      </c>
      <c r="L632" s="12" t="s">
        <v>3163</v>
      </c>
      <c r="M632" s="16" t="s">
        <v>41</v>
      </c>
      <c r="N632" s="11" t="s">
        <v>3164</v>
      </c>
      <c r="O632" s="11" t="s">
        <v>3164</v>
      </c>
      <c r="P632" s="23"/>
      <c r="Q632" s="16"/>
      <c r="R632" s="23"/>
      <c r="S632" s="23"/>
      <c r="T632" s="23"/>
      <c r="U632" s="23"/>
      <c r="V632" s="23"/>
      <c r="W632" s="23"/>
      <c r="X632" s="16"/>
      <c r="Y632" s="9" t="s">
        <v>3082</v>
      </c>
      <c r="Z632" s="13" t="str">
        <f t="shared" si="1"/>
        <v>{"id":"M4-EyP-2a-E-2-BR","stimulus":"&lt;p&gt;Um grupo de pessoas foi questionado sobre a cor favorita delas e suas respostas foram representadas no gráfico a seguir. Observe-o e complete as frases.&lt;/p&gt;&lt;div style=\"display:flex; justify-content:center;\"&gt;&lt;div class=\"fr-chart ct-chart ct-minor-seventh\" data-chart='{\"type\": \"bar\", \"series\": [{\"name\": \"Cores\", \"data\": [{{Q1}},{{Q2}},{{Q3}},{{Q4}}]}], \"labels\":[\"{{Q5}}\",\"{{Q6}}\",\"{{Q7}}\",\"{{Q8}}\"],\"options\": {\"axisY\": {\"onlyInteger\": true}}}'&gt;&lt;/div&gt;&lt;/div&gt;","template":"&lt;p&gt;A cor favorita de {{response}} pessoas é a {{Q6}}.&lt;/p&gt;&lt;p&gt;A cor favorita de {{response}} pessoas é a {{Q8}}.&lt;/p&gt;","hint":"&lt;p&gt;A altura que cada barra atinge representa o número de pessoas que preferem cada cor.&lt;/p&gt;","feedback":"&lt;p&gt;A altura que cada barra atinge representa o número de pessoas que preferem cada cor.&lt;/p&gt;","seed":{"parameters":[{"name":"Q1","label":null,"min":1,"max":10,"step":1},{"name":"Q2","label":null,"min":1,"max":10,"step":1},{"name":"Q3","label":null,"min":1,"max":10,"step":1},{"name":"Q4","label":null,"min":1,"max":10,"step":1},{"name":"Q5","label":null,"list":["vermelha","laranja","amarela","verde","azul","roxa","branca","preta","rosa"]},{"name":"Q6","label":null,"list":["vermelha","laranja","amarela","verde","azul","roxa","branca","preta","rosa"]},{"name":"Q7","label":null,"list":["vermelha","laranja","amarela","verde","azul","roxa","branca","preta","rosa"]},{"name":"Q8","label":null,"list":["vermelha","laranja","amarela","verde","azul","roxa","branca","preta","rosa"]}],"calculated":[{"name":"A1","label":"{{function}}","function":"{{Q2}}"},{"name":"A2","label":"{{function}}","function":"{{Q4}}"}],"uniques":true},"algorithm":{"name":"calculateOperation","params":{"method":"equivLiteral","keyboard":"NUMERICAL"}}}</v>
      </c>
      <c r="AA632" s="11" t="s">
        <v>3165</v>
      </c>
      <c r="AB632" s="14" t="str">
        <f t="shared" si="2"/>
        <v>M4-EyP-2a-E-2</v>
      </c>
      <c r="AC632" s="14" t="str">
        <f t="shared" si="3"/>
        <v>M4-EyP-2a-E-2-BR</v>
      </c>
      <c r="AD632" s="7" t="s">
        <v>261</v>
      </c>
      <c r="AE632" s="16"/>
      <c r="AF632" s="16" t="s">
        <v>46</v>
      </c>
      <c r="AG632" s="7" t="s">
        <v>47</v>
      </c>
    </row>
    <row r="633" ht="75.0" customHeight="1">
      <c r="A633" s="9" t="s">
        <v>3137</v>
      </c>
      <c r="B633" s="12" t="s">
        <v>3138</v>
      </c>
      <c r="C633" s="7" t="s">
        <v>48</v>
      </c>
      <c r="D633" s="10" t="s">
        <v>35</v>
      </c>
      <c r="E633" s="9"/>
      <c r="F633" s="12" t="s">
        <v>3166</v>
      </c>
      <c r="G633" s="8" t="s">
        <v>3167</v>
      </c>
      <c r="H633" s="12"/>
      <c r="I633" s="9"/>
      <c r="J633" s="9" t="s">
        <v>92</v>
      </c>
      <c r="K633" s="12" t="s">
        <v>3168</v>
      </c>
      <c r="L633" s="12" t="s">
        <v>3169</v>
      </c>
      <c r="M633" s="16" t="s">
        <v>41</v>
      </c>
      <c r="N633" s="11" t="s">
        <v>3170</v>
      </c>
      <c r="O633" s="11" t="s">
        <v>3170</v>
      </c>
      <c r="P633" s="23"/>
      <c r="Q633" s="16"/>
      <c r="R633" s="23"/>
      <c r="S633" s="23"/>
      <c r="T633" s="23"/>
      <c r="U633" s="23"/>
      <c r="V633" s="23"/>
      <c r="W633" s="23"/>
      <c r="X633" s="16"/>
      <c r="Y633" s="9" t="s">
        <v>3082</v>
      </c>
      <c r="Z633" s="13" t="str">
        <f t="shared" si="1"/>
        <v>{"id":"M4-EyP-2a-E-3-BR","stimulus":"&lt;p&gt;Neste gráfico estão representadas as vendas de uma loja de roupas durante o último dia. Complete a seguinte afirmação.&lt;/p&gt;&lt;div style=\"display:flex; justify-content:center;\"&gt;&lt;div class=\"fr-chart ct-chart ct-minor-seventh\" data-chart='{\"type\": \"bar\", \"series\": [{\"name\": \"Vendas\", \"data\": [{{Q1}},{{Q2}},{{Q3}}]}], \"labels\":[\"{{Q4}}\",\"{{Q5}}\",\"{{Q6}}\"],\"options\": {\"axisY\": {\"onlyInteger\": true}}}'&gt;&lt;/div&gt;&lt;/div&gt;","template":"&lt;p&gt;Venderam-se {{response}} {{Q4}} e {{response}} {{Q5}}.&lt;/p&gt;","hint":"&lt;p&gt;A altura que cada barra atinge representa o número de vendas de cada item na loja.&lt;/p&gt;","feedback":"&lt;p&gt;A altura que cada barra atinge representa o número de vendas de cada item na loja.&lt;/p&gt;","seed":{"parameters":[{"name":"Q1","label":null,"min":5,"max":15,"step":1},{"name":"Q2","label":null,"min":5,"max":15,"step":1},{"name":"Q3","label":null,"min":5,"max":15,"step":1},{"name":"Q4","label":null,"list":["calças","camisas","jaquetas","sapatos","vestidos"]},{"name":"Q5","label":null,"list":["calças","camisas","jaquetas","sapatos","vestidos"]},{"name":"Q6","label":null,"list":["calças","camisas","jaquetas","sapatos","vestidos"]}],"calculated":[{"name":"A1","label":"{{function}}","function":"{{Q1}}"},{"name":"A2","label":"{{function}}","function":"{{Q2}}"}],"uniques":true},"algorithm":{"name":"calculateOperation","params":{"method":"equivLiteral","keyboard":"NUMERICAL"}}}</v>
      </c>
      <c r="AA633" s="11" t="s">
        <v>3171</v>
      </c>
      <c r="AB633" s="14" t="str">
        <f t="shared" si="2"/>
        <v>M4-EyP-2a-E-3</v>
      </c>
      <c r="AC633" s="14" t="str">
        <f t="shared" si="3"/>
        <v>M4-EyP-2a-E-3-BR</v>
      </c>
      <c r="AD633" s="7" t="s">
        <v>261</v>
      </c>
      <c r="AE633" s="16"/>
      <c r="AF633" s="16" t="s">
        <v>46</v>
      </c>
      <c r="AG633" s="7" t="s">
        <v>47</v>
      </c>
    </row>
    <row r="634" ht="75.0" customHeight="1">
      <c r="A634" s="9" t="s">
        <v>3172</v>
      </c>
      <c r="B634" s="12" t="s">
        <v>3173</v>
      </c>
      <c r="C634" s="33" t="s">
        <v>34</v>
      </c>
      <c r="D634" s="10" t="s">
        <v>35</v>
      </c>
      <c r="E634" s="9"/>
      <c r="F634" s="11" t="s">
        <v>3174</v>
      </c>
      <c r="G634" s="8"/>
      <c r="H634" s="12"/>
      <c r="I634" s="9" t="s">
        <v>84</v>
      </c>
      <c r="J634" s="9" t="s">
        <v>3175</v>
      </c>
      <c r="K634" s="12" t="s">
        <v>3176</v>
      </c>
      <c r="L634" s="51"/>
      <c r="M634" s="16" t="s">
        <v>41</v>
      </c>
      <c r="N634" s="12" t="s">
        <v>3177</v>
      </c>
      <c r="O634" s="12" t="s">
        <v>3177</v>
      </c>
      <c r="P634" s="23"/>
      <c r="Q634" s="16"/>
      <c r="R634" s="23"/>
      <c r="S634" s="23"/>
      <c r="T634" s="23"/>
      <c r="U634" s="23"/>
      <c r="V634" s="23"/>
      <c r="W634" s="23"/>
      <c r="X634" s="16"/>
      <c r="Y634" s="9" t="s">
        <v>3082</v>
      </c>
      <c r="Z634" s="13" t="str">
        <f t="shared" si="1"/>
        <v>{
    "id": "M4-EyP-2b-I-1-BR",
    "stimulus": "&lt;p&gt;Para decorar sua loja, Alice comprou flores nas cores mostradas na tabela. Construa o gráfico de barras a partir dessas informações.&lt;/p&gt;",
    "hint": "A altura das barras representa o número de flores de cada cor.",
    "feedback": "A altura das barras representa o número de flores de cada cor.",
    "seed": {
        "parameters": [
            {
                "name": "Q1",
                "label": "Verdes",
                "img": "",
                "theme": "theme-green",
                "min": 1,
                "max": 10,
                "step": 1
            },
            {
                "name": "Q2",
                "label": "Rosas",
                "img": "",
                "theme": "theme-bordeaux",
                "min": 1,
                "max": 10,
                "step": 1
            },
            {
                "name": "Q3",
                "label": "Amarelas",
                "img": "",
                "theme": "theme-light-orange",
                "min": 1,
                "max": 10,
                "step": 1
            },
            {
                "name": "Q4",
                "label": "Azuis",
                "img": "",
                "theme": "theme-light-blue",
                "min": 1,
                "max": 10,
                "step": 1
            },
            {
                "name": "Q5",
                "label": "Violetas",
                "img": "",
                "theme": "theme-violet",
                "min": 1,
                "max": 10,
                "step": 1
            }
        ],
        "uniques": true
    },
    "algorithm": {
        "name": "barchart",
        "params": {
            "labelY": "Flores",
            "labelsX": [
                {
                    "label": "Unidades",
                    "theme": "theme-bordeaux"
                }
            ],
            "tableEnable": true,
            "tablePosition": "LEFT",
            "multiplier": 1
        }
    }
}</v>
      </c>
      <c r="AA634" s="11" t="s">
        <v>3178</v>
      </c>
      <c r="AB634" s="14" t="str">
        <f t="shared" si="2"/>
        <v>M4-EyP-2b-I-1</v>
      </c>
      <c r="AC634" s="14" t="str">
        <f t="shared" si="3"/>
        <v>M4-EyP-2b-I-1-BR</v>
      </c>
      <c r="AD634" s="7"/>
      <c r="AE634" s="16"/>
      <c r="AF634" s="16" t="s">
        <v>46</v>
      </c>
      <c r="AG634" s="7" t="s">
        <v>47</v>
      </c>
    </row>
    <row r="635" ht="75.0" customHeight="1">
      <c r="A635" s="9" t="s">
        <v>3172</v>
      </c>
      <c r="B635" s="12" t="s">
        <v>3173</v>
      </c>
      <c r="C635" s="33" t="s">
        <v>34</v>
      </c>
      <c r="D635" s="10" t="s">
        <v>35</v>
      </c>
      <c r="E635" s="9"/>
      <c r="F635" s="21" t="s">
        <v>3179</v>
      </c>
      <c r="G635" s="8"/>
      <c r="H635" s="12"/>
      <c r="I635" s="9" t="s">
        <v>84</v>
      </c>
      <c r="J635" s="9" t="s">
        <v>3175</v>
      </c>
      <c r="K635" s="12" t="s">
        <v>3180</v>
      </c>
      <c r="L635" s="51"/>
      <c r="M635" s="16" t="s">
        <v>41</v>
      </c>
      <c r="N635" s="12" t="s">
        <v>3181</v>
      </c>
      <c r="O635" s="12" t="s">
        <v>3181</v>
      </c>
      <c r="P635" s="23"/>
      <c r="Q635" s="16"/>
      <c r="R635" s="23"/>
      <c r="S635" s="23"/>
      <c r="T635" s="23"/>
      <c r="U635" s="23"/>
      <c r="V635" s="23"/>
      <c r="W635" s="23"/>
      <c r="X635" s="16"/>
      <c r="Y635" s="9" t="s">
        <v>3082</v>
      </c>
      <c r="Z635" s="13" t="str">
        <f t="shared" si="1"/>
        <v>{
    "id": "M4-EyP-2b-I-2-BR",
    "stimulus": "&lt;p&gt;Um saco contém doces desses sabores. Construa o gráfico de barras a partir das informações da tabela.&lt;/p&gt;",
    "hint": "&lt;p&gt;A altura das barras representa o número de doces de cada sabor.&lt;/p&gt;",
    "feedback": "&lt;p&gt;A altura das barras representa o número de doces de cada sabor.&lt;/p&gt;",
    "seed": {
        "parameters": [
            {
                "name": "Q1",
                "label": "Limão",
                "img": "",
                "theme": "theme-light-orange",
                "min": 1,
                "max": 10,
                "step": 1
            },
            {
                "name": "Q2",
                "label": "Morango",
                "img": "",
                "theme": "theme-bordeaux",
                "min": 1,
                "max": 10,
                "step": 1
            },
            {
                "name": "Q3",
                "label": "Laranja",
                "img": "",
                "theme": "theme-dark-orange",
                "min": 1,
                "max": 10,
                "step": 1
            },
            {
                "name": "Q4",
                "label": "Menta",
                "img": "",
                "theme": "theme-green",
                "min": 1,
                "max": 10,
                "step": 1
            }
        ],
        "uniques": true
    },
    "algorithm": {
        "name": "barchart",
        "params": {
            "labelY": "Doces",
            "labelsX": [
                {
                    "label": "Unidades",
                    "theme": "theme-bordeaux"
                }
            ],
            "tableEnable": true,
            "tablePosition": "LEFT",
            "multiplier": 1
        }
    }
}</v>
      </c>
      <c r="AA635" s="11" t="s">
        <v>3182</v>
      </c>
      <c r="AB635" s="14" t="str">
        <f t="shared" si="2"/>
        <v>M4-EyP-2b-I-2</v>
      </c>
      <c r="AC635" s="14" t="str">
        <f t="shared" si="3"/>
        <v>M4-EyP-2b-I-2-BR</v>
      </c>
      <c r="AD635" s="7"/>
      <c r="AE635" s="16"/>
      <c r="AF635" s="16" t="s">
        <v>46</v>
      </c>
      <c r="AG635" s="7" t="s">
        <v>47</v>
      </c>
    </row>
    <row r="636" ht="75.0" customHeight="1">
      <c r="A636" s="9" t="s">
        <v>3172</v>
      </c>
      <c r="B636" s="12" t="s">
        <v>3173</v>
      </c>
      <c r="C636" s="33" t="s">
        <v>34</v>
      </c>
      <c r="D636" s="10" t="s">
        <v>35</v>
      </c>
      <c r="E636" s="9"/>
      <c r="F636" s="21" t="s">
        <v>3183</v>
      </c>
      <c r="G636" s="8"/>
      <c r="H636" s="12"/>
      <c r="I636" s="9" t="s">
        <v>84</v>
      </c>
      <c r="J636" s="9" t="s">
        <v>3175</v>
      </c>
      <c r="K636" s="12" t="s">
        <v>3184</v>
      </c>
      <c r="L636" s="51"/>
      <c r="M636" s="16" t="s">
        <v>41</v>
      </c>
      <c r="N636" s="12" t="s">
        <v>3185</v>
      </c>
      <c r="O636" s="12" t="s">
        <v>3185</v>
      </c>
      <c r="P636" s="23"/>
      <c r="Q636" s="16"/>
      <c r="R636" s="23"/>
      <c r="S636" s="23"/>
      <c r="T636" s="23"/>
      <c r="U636" s="23"/>
      <c r="V636" s="23"/>
      <c r="W636" s="23"/>
      <c r="X636" s="16"/>
      <c r="Y636" s="9" t="s">
        <v>3082</v>
      </c>
      <c r="Z636" s="13" t="str">
        <f t="shared" si="1"/>
        <v>{
    "id": "M4-EyP-2b-I-3-BR",
    "stimulus": "&lt;p&gt;Na caixa de ferramentas do avô de Fabio estão as seguintes ferramentas. Construa o gráfico de barras a partir das informações da tabela.&lt;/p&gt;",
    "hint": "&lt;p&gt;A altura das barras representa o número de ferramentas de cada tipo na caixa.&lt;/p&gt;",
    "feedback": "&lt;p&gt;A altura das barras representa o número de ferramentas de cada tipo na caixa.&lt;/p&gt;",
    "seed": {
        "parameters": [
            {
                "name": "Q1",
                "label": "Chaves de fenda",
                "img": "",
                "theme": "theme-violet",
                "min": 2,
                "max": 6,
                "step": 1
            },
            {
                "name": "Q2",
                "label": "Chaves fixas",
                "img": "",
                "theme": "theme-violet",
                "min": 4,
                "max": 10,
                "step": 1
            },
            {
                "name": "Q3",
                "label": "Martelos",
                "img": "",
                "theme": "theme-violet",
                "min": 1,
                "max": 3,
                "step": 1
            },
            {
                "name": "Q4",
                "label": "Alicates",
                "img": "",
                "theme": "theme-violet",
                "min": 2,
                "max": 5,
                "step": 1
            },
            {
                "name": "Q5",
                "label": "Furadeiras",
                "img": "",
                "theme": "theme-violet",
                "min": 2,
                "max": 5,
                "step": 1
            }
        ],
        "uniques": true
    },
    "algorithm": {
        "name": "barchart",
        "params": {
            "labelY": "Ferramentas",
            "labelsX": [
                {
                    "label": "Unidades",
                    "theme": "theme-green"
                }
            ],
            "tableEnable": true,
            "tablePosition": "LEFT",
            "multiplier": 1
        }
    }
}</v>
      </c>
      <c r="AA636" s="11" t="s">
        <v>3186</v>
      </c>
      <c r="AB636" s="14" t="str">
        <f t="shared" si="2"/>
        <v>M4-EyP-2b-I-3</v>
      </c>
      <c r="AC636" s="14" t="str">
        <f t="shared" si="3"/>
        <v>M4-EyP-2b-I-3-BR</v>
      </c>
      <c r="AD636" s="7"/>
      <c r="AE636" s="16"/>
      <c r="AF636" s="16" t="s">
        <v>46</v>
      </c>
      <c r="AG636" s="7" t="s">
        <v>47</v>
      </c>
    </row>
    <row r="637" ht="75.0" customHeight="1">
      <c r="A637" s="9" t="s">
        <v>3187</v>
      </c>
      <c r="B637" s="12" t="s">
        <v>3188</v>
      </c>
      <c r="C637" s="16" t="s">
        <v>34</v>
      </c>
      <c r="D637" s="10" t="s">
        <v>35</v>
      </c>
      <c r="E637" s="7"/>
      <c r="F637" s="12" t="s">
        <v>3189</v>
      </c>
      <c r="G637" s="12"/>
      <c r="H637" s="12"/>
      <c r="I637" s="9" t="s">
        <v>84</v>
      </c>
      <c r="J637" s="9" t="s">
        <v>110</v>
      </c>
      <c r="K637" s="11" t="s">
        <v>3190</v>
      </c>
      <c r="L637" s="12" t="s">
        <v>112</v>
      </c>
      <c r="M637" s="16" t="s">
        <v>41</v>
      </c>
      <c r="N637" s="11" t="s">
        <v>3191</v>
      </c>
      <c r="O637" s="11" t="s">
        <v>3192</v>
      </c>
      <c r="P637" s="23"/>
      <c r="Q637" s="16"/>
      <c r="R637" s="23"/>
      <c r="S637" s="23"/>
      <c r="T637" s="23"/>
      <c r="U637" s="23"/>
      <c r="V637" s="23"/>
      <c r="W637" s="23"/>
      <c r="X637" s="16"/>
      <c r="Y637" s="9" t="s">
        <v>3082</v>
      </c>
      <c r="Z637" s="13" t="str">
        <f t="shared" si="1"/>
        <v>{
    "id": "M4-EyP-3a-I-1-BR",
    "stimulus": "&lt;p&gt;A curva de frequência a seguir representa o número de filmes que algumas crianças assistiram no último mês. Ela indica se essas afirmações estão corretas ou não.&lt;/p&gt;&lt;div style=\"display:flex; justify-content:center;\"&gt;&lt;div class=\"fr-chart ct-chart ct-minor-seventh\" data-chart='{\"type\": \"line\", \"series\": [{\"name\": \"Películas\", \"data\": [{{Q1}},{{Q2}},{{Q3}},{{Q4}}]}], \"labels\":[\"{{Q5}}\",\"{{Q6}}\",\"{{Q7}}\",\"{{Q8}}\"], \"options\":{\"low\":0, \"axisY\": {\"onlyInteger\": true}}}'&gt;&lt;/div&gt;&lt;/div&gt;",
    "hint": "&lt;p&gt;A altura da curva representa o número de filmes que cada pessoa assistiu.&lt;/p&gt;",
    "feedback": "&lt;p&gt;A altura da curva representa o número de filmes que cada pessoa assistiu.&lt;/p&gt;",
    "seed": {
        "parameters": [
            {
                "name": "Q1",
                "label": "",
                "min": 2,
                "max": 12,
                "step": 1
            },
            {
                "name": "Q2",
                "label": "",
                "min": 2,
                "max": 12,
                "step": 1
            },
            {
                "name": "Q3",
                "label": "",
                "min": 2,
                "max": 12,
                "step": 1
            },
            {
                "name": "Q4",
                "label": "",
                "min": 2,
                "max": 12,
                "step": 1
            },
            {
                "name": "Q5",
                "label": "",
                "list": [
                    "Sonia",
                    "Hugo",
                    "Ana",
                    "Manuel",
                    "Emma",
                    "Javier",
                    "Blanca"
                ]
            },
            {
                "name": "Q6",
                "label": "",
                "list": [
                    "Sonia",
                    "Hugo",
                    "Ana",
                    "Manuel",
                    "Emma",
                    "Javier",
                    "Blanca"
                ]
            },
            {
                "name": "Q7",
                "label": "",
                "list": [
                    "Sonia",
                    "Hugo",
                    "Ana",
                    "Manuel",
                    "Emma",
                    "Javier",
                    "Blanca"
                ]
            },
            {
                "name": "Q8",
                "label": "",
                "list": [
                    "Sonia",
                    "Hugo",
                    "Ana",
                    "Manuel",
                    "Emma",
                    "Javier",
                    "Blanca"
                ]
            }
        ],
        "calculated": [
            {
                "name": "A1",
                "label": "{{Q5}} viu {{Q1}} filmes."
            },
            {
                "name": "A2",
                "label": "{{Q6}} viu {{Q2}} filmes."
            },
            {
                "name": "A3",
                "label": "{{Q7}} viu {{Q3}} filmes."
            },
            {
                "name": "A4",
                "label": "{{Q8}} viu {{Q4}} filmes."
            },
            {
                "name": "A5",
                "label": "{{Q5}} viu {{Q2}} filmes.",
                "incorrect": true,
                "feedback": "&lt;p&gt;{{Q5}} viu {{Q1}} filmes.&lt;/p&gt;"
            },
            {
                "name": "A6",
                "label": "{{Q5}} viu {{Q3}}  filmes",
                "incorrect": true,
                "feedback": "&lt;p&gt;{{Q5}} viu {{Q1}}  filmes&lt;/p&gt;"
            },
            {
                "name": "A7",
                "label": "{{Q6}} viu {{Q1}}  filmes.",
                "incorrect": true,
                "feedback": "&lt;p&gt;{{Q6}} viu {{Q2}}  filmes.&lt;/p&gt;"
            },
            {
                "name": "A8",
                "label": "{{Q6}} viu {{Q3}}  filmes.",
                "incorrect": true,
                "feedback": "&lt;p&gt;{{Q6}} viu {{Q2}} filmes.&lt;/p&gt;"
            },
            {
                "name": "A9",
                "label": "{{Q7}} viu {{Q2}} películas.",
                "incorrect": true,
                "feedback": "&lt;p&gt;{{Q7}} viu {{Q3}} filmes.&lt;/p&gt;"
            },
            {
                "name": "A10",
                "label": "{{Q7}} viu {{Q4}} filmes.",
                "incorrect": true,
                "feedback": "&lt;p&gt;{{Q7}} viu {{Q3}} filmes.&lt;/p&gt;"
            },
            {
                "name": "A11",
                "label": "{{Q8}} viu {{Q1}} filmes.",
                "incorrect": true,
                "feedback": "&lt;p&gt;{{Q8}} viu {{Q4}} filmes.&lt;/p&gt;"
            },
            {
                "name": "A12",
                "label": "{{Q8}} viu {{Q3}} filmes.",
                "incorrect": true,
                "feedback": "&lt;p&gt;{{Q8}} viu {{Q4}} filmes.&lt;/p&gt;"
            }
        ],
        "uniques": true
    },
    "algorithm": {
        "name": "trueFalse",
        "template": "Choice matrix – inline",
        "params": {
            "countCorrect": 2,
            "countIncorrect": 1,
            "showCheckIcon": false,
            "options": [
                "Verdadero",
                "Falso"
            ]
        }
    }
}</v>
      </c>
      <c r="AA637" s="21" t="s">
        <v>3193</v>
      </c>
      <c r="AB637" s="14" t="str">
        <f t="shared" si="2"/>
        <v>M4-EyP-3a-I-1</v>
      </c>
      <c r="AC637" s="14" t="str">
        <f t="shared" si="3"/>
        <v>M4-EyP-3a-I-1-BR</v>
      </c>
      <c r="AD637" s="7" t="s">
        <v>261</v>
      </c>
      <c r="AE637" s="16"/>
      <c r="AF637" s="16"/>
      <c r="AG637" s="7" t="s">
        <v>47</v>
      </c>
    </row>
    <row r="638" ht="75.0" customHeight="1">
      <c r="A638" s="9" t="s">
        <v>3187</v>
      </c>
      <c r="B638" s="12" t="s">
        <v>3188</v>
      </c>
      <c r="C638" s="7" t="s">
        <v>34</v>
      </c>
      <c r="D638" s="10" t="s">
        <v>35</v>
      </c>
      <c r="E638" s="9"/>
      <c r="F638" s="11" t="s">
        <v>3194</v>
      </c>
      <c r="G638" s="8"/>
      <c r="H638" s="12"/>
      <c r="I638" s="9" t="s">
        <v>84</v>
      </c>
      <c r="J638" s="9" t="s">
        <v>110</v>
      </c>
      <c r="K638" s="11" t="s">
        <v>3195</v>
      </c>
      <c r="L638" s="12" t="s">
        <v>112</v>
      </c>
      <c r="M638" s="16" t="s">
        <v>41</v>
      </c>
      <c r="N638" s="11" t="s">
        <v>3196</v>
      </c>
      <c r="O638" s="11" t="s">
        <v>3197</v>
      </c>
      <c r="P638" s="23"/>
      <c r="Q638" s="16"/>
      <c r="R638" s="23"/>
      <c r="S638" s="23"/>
      <c r="T638" s="23"/>
      <c r="U638" s="23"/>
      <c r="V638" s="23"/>
      <c r="W638" s="23"/>
      <c r="X638" s="16"/>
      <c r="Y638" s="9" t="s">
        <v>3082</v>
      </c>
      <c r="Z638" s="13" t="str">
        <f t="shared" si="1"/>
        <v>{
    "id": "M4-EyP-3a-I-2-BR",
    "stimulus": "&lt;p&gt;Em uma escola foi realizada uma pesquisa para saber quais sobremesas os alunos preferem. A partir dessas informações foi criado o gráfico a seguir. Indique se essas afirmações estão corretas ou não.&lt;/p&gt;&lt;div style=\"display:flex; justify-content:center;\"&gt;&lt;div class=\"fr-chart ct-chart ct-minor-seventh\" data-chart='{\"type\": \"line\", \"series\": [{\"name\": \"Postres\", \"data\": [{{Q1}},{{Q2}},{{Q3}}]}], \"labels\":[\"{{Q4}}\",\"{{Q5}}\",\"{{Q6}}\"], \"options\":{\"low\":0, \"axisY\": {\"onlyInteger\": true}}}'&gt;&lt;/div&gt;&lt;/div&gt;",
    "hint": "&lt;p&gt;A altura da curva representa o número de alunos que preferem uma sobremesa.&lt;/p&gt;",
    "feedback": "&lt;p&gt;A altura da curva representa o número de alunos que preferem uma sobremesa.&lt;/p&gt;",
    "seed": {
        "parameters": [
            {
                "name": "Q1",
                "label": "",
                "min": 2,
                "max": 10,
                "step": 1
            },
            {
                "name": "Q2",
                "label": "",
                "min": 2,
                "max": 10,
                "step": 1
            },
            {
                "name": "Q3",
                "label": "",
                "min": 2,
                "max": 10,
                "step": 1
            },
            {
                "name": "Q4",
                "label": "",
                "list": [
                    "fruta",
                    "bolo",
                    "congeladas",
                    "iogurte"
                ]
            },
            {
                "name": "Q5",
                "label": "",
                "list": [
                    "fruta",
                    "bolo",
                    "congeladas",
                    "iogurte"
                ]
            },
            {
                "name": "Q6",
                "label": "",
                "list": [
                    "fruta",
                    "bolo",
                    "congeladas",
                    "iogurte"
                ]
            }
        ],
        "calculated": [
            {
                "name": "A1",
                "label": "{{Q1}} alunos preferem {{Q4}}."
            },
            {
                "name": "A2",
                "label": "{{Q2}} alunos preferem {{Q5}}."
            },
            {
                "name": "A3",
                "label": "{{Q3}} alunos preferem {{Q6}}."
            },
            {
                "name": "A4",
                "label": "{{Q2}} alunos preferem {{Q4}}.",
                "incorrect": true,
                "feedback": "&lt;p&gt;{{Q1}} alunos preferem {{Q4}}.&lt;/p&gt;"
            },
            {
                "name": "A5",
                "label": "{{Q3}} alunos preferem {{Q4}}.",
                "incorrect": true,
                "feedback": "&lt;p&gt;{{Q1}} alunos preferem {{Q4}}.&lt;/p&gt;"
            },
            {
                "name": "A6",
                "label": "{{Q1}} alunos preferem {{Q5}}.",
                "incorrect": true,
                "feedback": " {{Q2}} alunos preferem {{Q5}}."
            },
            {
                "name": "A7",
                "label": " {{Q2}} alunos preferem {{Q5}}.",
                "incorrect": true,
                "feedback": "&lt;p&gt;{{Q5}} recebeu {{Q2}} votos.&lt;/p&gt;"
            },
            {
                "name": "A8",
                "label": "{{Q1}} alunos preferem {{Q6}}.",
                "incorrect": true,
                "feedback": "&lt;p&gt;{{Q3}} alunos preferem {{Q6}}.&lt;/p&gt;"
            },
            {
                "name": "A9",
                "label": "{{Q2}} alunos preferem {{Q6}}.",
                "incorrect": true,
                "feedback": "&lt;p&gt;{{Q3}} alunos preferem {{Q6}}.&lt;/p&gt;"
            }
        ],
        "uniques": true
    },
    "algorithm": {
        "name": "trueFalse",
        "template": "Choice matrix – inline",
        "params": {
            "countCorrect": 2,
            "countIncorrect": 1,
            "showCheckIcon": false,
            "options": [
                "Verdadero",
                "Falso"
            ]
        }
    }
}</v>
      </c>
      <c r="AA638" s="21" t="s">
        <v>3198</v>
      </c>
      <c r="AB638" s="14" t="str">
        <f t="shared" si="2"/>
        <v>M4-EyP-3a-I-2</v>
      </c>
      <c r="AC638" s="14" t="str">
        <f t="shared" si="3"/>
        <v>M4-EyP-3a-I-2-BR</v>
      </c>
      <c r="AD638" s="7" t="s">
        <v>261</v>
      </c>
      <c r="AE638" s="16"/>
      <c r="AF638" s="16"/>
      <c r="AG638" s="7" t="s">
        <v>47</v>
      </c>
    </row>
    <row r="639" ht="75.0" customHeight="1">
      <c r="A639" s="9" t="s">
        <v>3187</v>
      </c>
      <c r="B639" s="12" t="s">
        <v>3188</v>
      </c>
      <c r="C639" s="7" t="s">
        <v>34</v>
      </c>
      <c r="D639" s="10" t="s">
        <v>35</v>
      </c>
      <c r="E639" s="9"/>
      <c r="F639" s="11" t="s">
        <v>3199</v>
      </c>
      <c r="G639" s="12"/>
      <c r="H639" s="12"/>
      <c r="I639" s="9" t="s">
        <v>84</v>
      </c>
      <c r="J639" s="9" t="s">
        <v>110</v>
      </c>
      <c r="K639" s="11" t="s">
        <v>3200</v>
      </c>
      <c r="L639" s="12" t="s">
        <v>112</v>
      </c>
      <c r="M639" s="16" t="s">
        <v>41</v>
      </c>
      <c r="N639" s="11" t="s">
        <v>3201</v>
      </c>
      <c r="O639" s="11" t="s">
        <v>3202</v>
      </c>
      <c r="P639" s="23"/>
      <c r="Q639" s="16"/>
      <c r="R639" s="23"/>
      <c r="S639" s="23"/>
      <c r="T639" s="23"/>
      <c r="U639" s="23"/>
      <c r="V639" s="23"/>
      <c r="W639" s="23"/>
      <c r="X639" s="16"/>
      <c r="Y639" s="9" t="s">
        <v>3082</v>
      </c>
      <c r="Z639" s="13" t="str">
        <f t="shared" si="1"/>
        <v>{
    "id": "M4-EyP-3a-I-3-BR",
    "stimulus": "&lt;p&gt;Estes são os resultados da votação que eles fizeram em uma classe para eleger seu representante. Indique se essas declarações estão corretas ou não.&lt;/p&gt;&lt;div style=\"display:flex; justify-content:center;\"&gt;&lt;div class=\"fr-chart ct-chart ct-minor-seventh\" data-chart='{\"type\": \"line\", \"series\": [{\"name\": \"Votos\", \"data\": [{{Q1}},{{Q2}},{{Q3}}]}], \"labels\":[\"{{Q4}}\",\"{{Q5}}\",\"{{Q6}}\"], \"options\":{\"low\":0, \"axisY\": {\"onlyInteger\": true}}}'&gt;&lt;/div&gt;&lt;/div&gt;",
    "hint": "&lt;p&gt;A altura que a curva atinge representa os votos que cada candidato recebeu.&lt;/p&gt;",
    "feedback": "&lt;p&gt;A altura que a curva atinge representa os votos que cada candidato recebeu.&lt;/p&gt;",
    "seed": {
        "parameters": [
            {
                "name": "Q1",
                "label": "",
                "min": 2,
                "max": 12,
                "step": 1
            },
            {
                "name": "Q2",
                "label": "",
                "min": 2,
                "max": 12,
                "step": 1
            },
            {
                "name": "Q3",
                "label": "",
                "min": 2,
                "max": 12,
                "step": 1
            },
            {
                "name": "Q4",
                "label": "",
                "list": [
                    "Gilberto",
                    "Mar",
                    "Luciano",
                    "Sara",
                    "Nelson",
                    "Diane"
                ]
            },
            {
                "name": "Q5",
                "label": "",
                "list": [
                    "Gilberto",
                    "Mar",
                    "Luciano",
                    "Sara",
                    "Nelson",
                    "Diane"
                ]
            },
            {
                "name": "Q6",
                "label": "",
                "list": [
                    "Gilberto",
                    "Mar",
                    "Luciano",
                    "Sara",
                    "Nelson",
                    "Diane"
                ]
            }
        ],
        "calculated": [
            {
                "name": "A1",
                "label": "{{Q4}} ha recibido {{Q1}} votos."
            },
            {
                "name": "A2",
                "label": "{{Q5}} ha recibido {{Q2}} votos."
            },
            {
                "name": "A3",
                "label": "{{Q6}} ha recibido {{Q3}} votos."
            },
            {
                "name": "A4",
                "label": "{{Q4}} ha recibido {{Q2}} votos.",
                "incorrect": true,
                "feedback": "&lt;p&gt;{{Q4}} ha recibido {{Q1}} votos.&lt;/p&gt;"
            },
            {
                "name": "A5",
                "label": "{{Q4}} ha recibido {{Q3}} votos.",
                "incorrect": true,
                "feedback": "&lt;p&gt;{{Q4}} ha recibido {{Q1}} votos.&lt;/p&gt;"
            },
            {
                "name": "A6",
                "label": "{{Q5}} ha recibido {{Q1}} votos.",
                "incorrect": true,
                "feedback": "{{Q5}} ha recibido {{Q2}} votos."
            },
            {
                "name": "A7",
                "label": "{{Q5}} ha recibido {{Q3}} votos.",
                "incorrect": true,
                "feedback": "&lt;p&gt;{{Q5}} ha recibido {{Q2}} votos.&lt;/p&gt;"
            },
            {
                "name": "A8",
                "label": "{{Q6}} ha recibido {{Q1}} votos.",
                "incorrect": true,
                "feedback": "&lt;p&gt;{{Q6}} ha recibido {{Q3}} votos.&lt;/p&gt;"
            },
            {
                "name": "A9",
                "label": "{{Q6}} ha recibido {{Q2}} votos.",
                "incorrect": true,
                "feedback": "&lt;p&gt;{{Q6}} ha recibido {{Q3}} votos.&lt;/p&gt;"
            }
        ],
        "uniques": true
    },
    "algorithm": {
        "name": "trueFalse",
        "template": "Choice matrix – inline",
        "params": {
            "countCorrect": 2,
            "countIncorrect": 1,
            "showCheckIcon": false,
            "options": [
                "Verdadero",
                "Falso"
            ]
        }
    }
}</v>
      </c>
      <c r="AA639" s="21" t="s">
        <v>3203</v>
      </c>
      <c r="AB639" s="14" t="str">
        <f t="shared" si="2"/>
        <v>M4-EyP-3a-I-3</v>
      </c>
      <c r="AC639" s="14" t="str">
        <f t="shared" si="3"/>
        <v>M4-EyP-3a-I-3-BR</v>
      </c>
      <c r="AD639" s="7" t="s">
        <v>261</v>
      </c>
      <c r="AE639" s="16"/>
      <c r="AF639" s="16"/>
      <c r="AG639" s="7" t="s">
        <v>47</v>
      </c>
    </row>
    <row r="640" ht="75.0" customHeight="1">
      <c r="A640" s="9" t="s">
        <v>3187</v>
      </c>
      <c r="B640" s="12" t="s">
        <v>3188</v>
      </c>
      <c r="C640" s="7" t="s">
        <v>48</v>
      </c>
      <c r="D640" s="10" t="s">
        <v>35</v>
      </c>
      <c r="E640" s="9"/>
      <c r="F640" s="11" t="s">
        <v>3204</v>
      </c>
      <c r="G640" s="12" t="s">
        <v>3205</v>
      </c>
      <c r="H640" s="12"/>
      <c r="I640" s="9" t="s">
        <v>84</v>
      </c>
      <c r="J640" s="9" t="s">
        <v>51</v>
      </c>
      <c r="K640" s="12" t="s">
        <v>3206</v>
      </c>
      <c r="L640" s="12" t="s">
        <v>3169</v>
      </c>
      <c r="M640" s="16" t="s">
        <v>41</v>
      </c>
      <c r="N640" s="11" t="s">
        <v>3207</v>
      </c>
      <c r="O640" s="11" t="s">
        <v>3207</v>
      </c>
      <c r="P640" s="23"/>
      <c r="Q640" s="16"/>
      <c r="R640" s="23"/>
      <c r="S640" s="23"/>
      <c r="T640" s="23"/>
      <c r="U640" s="23"/>
      <c r="V640" s="23"/>
      <c r="W640" s="23"/>
      <c r="X640" s="16"/>
      <c r="Y640" s="9" t="s">
        <v>3082</v>
      </c>
      <c r="Z640" s="13" t="str">
        <f t="shared" si="1"/>
        <v>{
    "id": "M4-EyP-3a-E-1-BR",
    "stimulus": "&lt;p&gt;Este gráfico mostra o número de dias que choveu durante o último mês em várias cidades. Observe o gráfico e complete as afirmações a seguir.&lt;/p&gt;&lt;div style=\"display:flex; justify-content:center;\"&gt;&lt;div class=\"fr-chart ct-chart ct-minor-seventh\" data-chart='{\"type\": \"line\", \"series\": [{\"name\": \"Ciudades\", \"data\": [{{Q1}},{{Q2}},{{Q3}}]}], \"labels\":[\"{{Q4}}\",\"{{Q5}}\",\"{{Q6}}\"], \"options\":{\"low\":0, \"axisY\": {\"onlyInteger\": true}}}'&gt;&lt;/div&gt;&lt;/div&gt;",
    "template": "&lt;p&gt;Em {{Q4}} choveu por {{response}} dias.&lt;/p&gt;&lt;p&gt;Em {{Q5}} choveu por {{response}} dias.&lt;/p&gt;",
    "hint": "&lt;p&gt;A altura atingida pela curva representa o número de dias que choveu em cada cidade.&lt;/p&gt;",
    "feedback": "&lt;p&gt;A altura atingida pela curva representa o número de dias que choveu em cada cidade.&lt;/p&gt;",
    "seed": {
        "parameters": [
            {
                "name": "Q1",
                "label": "",
                "list": [
                    2,
                    3,
                    4,
                    5,
                    6,
                    7
                ]
            },
            {
                "name": "Q2",
                "label": "",
                "list": [
                    2,
                    3,
                    4,
                    5,
                    6,
                    7
                ]
            },
            {
                "name": "Q3",
                "label": "",
                "list": [
                    2,
                    3,
                    4,
                    5,
                    6,
                    7
                ]
            },
            {
                "name": "Q4",
                "label": "",
                "list": [
                    "París",
                    "Bilbao",
                    "Tokio",
                    "Roma",
                    "El Cairo",
                    "Toronto"
                ]
            },
            {
                "name": "Q5",
                "label": "",
                "list": [
                    "París",
                    "Bilbao",
                    "Tokio",
                    "Roma",
                    "El Cairo",
                    "Toronto"
                ]
            },
            {
                "name": "Q6",
                "label": "",
                "list": [
                    "París",
                    "Bilbao",
                    "Tokio",
                    "Roma",
                    "El Cairo",
                    "Toronto"
                ]
            }
        ],
        "calculated": [
            {
                "name": "A1",
                "label": "{{function}}",
                "function": "{{Q1}}"
            },
            {
                "name": "A2",
                "label": "{{function}}",
                "function": "{{Q2}}"
            }
        ],
        "uniques": true
    },
    "algorithm": {
        "name": "calculateOperation",
        "template": "Cloze with text"
    }
}</v>
      </c>
      <c r="AA640" s="21" t="s">
        <v>3208</v>
      </c>
      <c r="AB640" s="14" t="str">
        <f t="shared" si="2"/>
        <v>M4-EyP-3a-E-1</v>
      </c>
      <c r="AC640" s="14" t="str">
        <f t="shared" si="3"/>
        <v>M4-EyP-3a-E-1-BR</v>
      </c>
      <c r="AD640" s="7" t="s">
        <v>261</v>
      </c>
      <c r="AE640" s="16"/>
      <c r="AF640" s="16"/>
      <c r="AG640" s="7" t="s">
        <v>47</v>
      </c>
    </row>
    <row r="641" ht="75.0" customHeight="1">
      <c r="A641" s="9" t="s">
        <v>3187</v>
      </c>
      <c r="B641" s="12" t="s">
        <v>3188</v>
      </c>
      <c r="C641" s="7" t="s">
        <v>48</v>
      </c>
      <c r="D641" s="10" t="s">
        <v>35</v>
      </c>
      <c r="E641" s="9"/>
      <c r="F641" s="11" t="s">
        <v>3209</v>
      </c>
      <c r="G641" s="11" t="s">
        <v>3210</v>
      </c>
      <c r="H641" s="12"/>
      <c r="I641" s="9" t="s">
        <v>84</v>
      </c>
      <c r="J641" s="9" t="s">
        <v>51</v>
      </c>
      <c r="K641" s="11" t="s">
        <v>3211</v>
      </c>
      <c r="L641" s="12" t="s">
        <v>3212</v>
      </c>
      <c r="M641" s="16" t="s">
        <v>41</v>
      </c>
      <c r="N641" s="12" t="s">
        <v>3213</v>
      </c>
      <c r="O641" s="12" t="s">
        <v>3213</v>
      </c>
      <c r="P641" s="23"/>
      <c r="Q641" s="16"/>
      <c r="R641" s="23"/>
      <c r="S641" s="23"/>
      <c r="T641" s="23"/>
      <c r="U641" s="23"/>
      <c r="V641" s="23"/>
      <c r="W641" s="23"/>
      <c r="X641" s="16"/>
      <c r="Y641" s="9" t="s">
        <v>3082</v>
      </c>
      <c r="Z641" s="13" t="str">
        <f t="shared" si="1"/>
        <v>{
    "id": "M4-EyP-3a-E-2-BR",
    "stimulus": "&lt;p&gt;O professor de Educação Física fez um gráfico com o número de cestas feitas pelos seguintes alunos. Complete estas frases.&lt;/p&gt;&lt;div style=\"display:flex; justify-content:center;\"&gt;&lt;div class=\"fr-chart ct-chart ct-minor-seventh\" data-chart='{\"type\": \"line\", \"series\": [{\"name\": \"Canastas\", \"data\": [{{Q1}},{{Q2}},{{Q3}},{{Q4}}]}], \"labels\":[\"{{Q5}}\",\"{{Q6}}\",\"{{Q7}}\",\"{{Q8}}\"], \"options\":{\"low\":0, \"axisY\": {\"onlyInteger\": true}}}'&gt;&lt;/div&gt;&lt;/div&gt;",
    "template": "&lt;p&gt;{{Q7}} fez {{response}} cestas.&lt;/p&gt;&lt;p&gt;{{Q5}} fez {{response}} cestas.&lt;/p&gt;",
    "hint": "&lt;p&gt;A altura alcançada pela curva representa o número de cestas que cada aluno tem.&lt;/p&gt;",
    "feedback": "&lt;p&gt;A altura atingida pela curva representa o número de cestas que cada aluno fez.&lt;/p&gt;",
    "seed": {
        "parameters": [
            {
                "name": "Q1",
                "label": "",
                "min": 5,
                "max": 12,
                "step": 1
            },
            {
                "name": "Q2",
                "label": "",
                "min": 5,
                "max": 12,
                "step": 1
            },
            {
                "name": "Q3",
                "label": "",
                "min": 5,
                "max": 12,
                "step": 1
            },
            {
                "name": "Q4",
                "label": "",
                "min": 5,
                "max": 12,
                "step": 1
            },
            {
                "name": "Q5",
                "label": "",
                "list": [
                    "Pablo",
                    "Juliana",
                    "Lucas",
                    "Nora",
                    "Rafael",
                    "Elena"
                ]
            },
            {
                "name": "Q6",
                "label": "",
                "list": [
                    "Pablo",
                    "Juliana",
                    "Lucas",
                    "Nora",
                    "Rafael",
                    "Elena"
                ]
            },
            {
                "name": "Q7",
                "label": "",
                "list": [
                    "Pablo",
                    "Juliana",
                    "Lucas",
                    "Nora",
                    "Rafael",
                    "Elena"
                ]
            },
            {
                "name": "Q8",
                "label": "",
                "list": [
                    "Pablo",
                    "Juliana",
                    "Lucas",
                    "Nora",
                    "Rafael",
                    "Elena"
                ]
            }
        ],
        "calculated": [
            {
                "name": "A1",
                "label": "{{function}}",
                "function": "{{Q3}}"
            },
            {
                "name": "A2",
                "label": "{{function}}",
                "function": "{{Q1}}"
            }
        ],
        "uniques": true
    },
    "algorithm": {
        "name": "calculateOperation",
        "template": "Cloze with text"
    }
}</v>
      </c>
      <c r="AA641" s="21" t="s">
        <v>3214</v>
      </c>
      <c r="AB641" s="14" t="str">
        <f t="shared" si="2"/>
        <v>M4-EyP-3a-E-2</v>
      </c>
      <c r="AC641" s="14" t="str">
        <f t="shared" si="3"/>
        <v>M4-EyP-3a-E-2-BR</v>
      </c>
      <c r="AD641" s="7" t="s">
        <v>261</v>
      </c>
      <c r="AE641" s="16"/>
      <c r="AF641" s="16"/>
      <c r="AG641" s="7" t="s">
        <v>47</v>
      </c>
    </row>
    <row r="642" ht="75.0" customHeight="1">
      <c r="A642" s="9" t="s">
        <v>3187</v>
      </c>
      <c r="B642" s="12" t="s">
        <v>3188</v>
      </c>
      <c r="C642" s="7" t="s">
        <v>48</v>
      </c>
      <c r="D642" s="10" t="s">
        <v>35</v>
      </c>
      <c r="E642" s="9"/>
      <c r="F642" s="11" t="s">
        <v>3215</v>
      </c>
      <c r="G642" s="12" t="s">
        <v>3216</v>
      </c>
      <c r="H642" s="12"/>
      <c r="I642" s="9" t="s">
        <v>84</v>
      </c>
      <c r="J642" s="9" t="s">
        <v>51</v>
      </c>
      <c r="K642" s="12" t="s">
        <v>3217</v>
      </c>
      <c r="L642" s="12" t="s">
        <v>3218</v>
      </c>
      <c r="M642" s="16" t="s">
        <v>41</v>
      </c>
      <c r="N642" s="11" t="s">
        <v>3219</v>
      </c>
      <c r="O642" s="11" t="s">
        <v>3219</v>
      </c>
      <c r="P642" s="23"/>
      <c r="Q642" s="16"/>
      <c r="R642" s="23"/>
      <c r="S642" s="23"/>
      <c r="T642" s="23"/>
      <c r="U642" s="23"/>
      <c r="V642" s="23"/>
      <c r="W642" s="23"/>
      <c r="X642" s="16"/>
      <c r="Y642" s="9" t="s">
        <v>3082</v>
      </c>
      <c r="Z642" s="13" t="str">
        <f t="shared" si="1"/>
        <v>{
    "id": "M4-EyP-3a-E-3-BR",
    "stimulus": "&lt;p&gt;Para fazer alguns trabalhos manuais em sala de aula, cada aluno trouxe tantos pedaços de papelão coloridos quantos aparecem na tabela. Observe e complete as seguintes afirmações.&lt;/p&gt;&lt;div style=\"display:flex; justify-content:center;\"&gt;&lt;div class=\"fr-chart ct-chart ct-minor-seventh\" data-chart='{\"type\": \"line\", \"series\": [{\"name\": \"Cartulinas\", \"data\": [{{Q1}},{{Q2}},{{Q3}},{{Q4}}]}], \"labels\":[\"{{Q5}}\",\"{{Q6}}\",\"{{Q7}}\",\"{{Q8}}\"], \"options\":{\"low\":0, \"axisY\": {\"onlyInteger\": true}}}'&gt;&lt;/div&gt;&lt;/div&gt;",
    "template": "&lt;p&gt;{{Q8}} trouxe {{response}} cartões.&lt;/p&gt;&lt;p&gt;{{Q5}} trouxe {{response}} cartões&lt;/p&gt;",
    "hint": "&lt;p&gt;A altura da curva representa o número de cartões que cada aluno trouxe.&lt;/p&gt;",
    "feedback": "&lt;p&gt;A altura da curva representa o número de cartões que cada aluno trouxe.&lt;/p&gt;",
    "seed": {
        "parameters": [
            {
                "name": "Q1",
                "label": "",
                "min": 2,
                "max": 12,
                "step": 1
            },
            {
                "name": "Q2",
                "label": "",
                "min": 2,
                "max": 12,
                "step": 1
            },
            {
                "name": "Q3",
                "label": "",
                "min": 2,
                "max": 12,
                "step": 1
            },
            {
                "name": "Q4",
                "label": "",
                "min": 2,
                "max": 12,
                "step": 1
            },
            {
                "name": "Q5",
                "label": "",
                "list": [
                    "Bruno",
                    "Juliana",
                    "Lucas",
                    "Nora",
                    "Marcelo",
                    "Simone"
                ]
            },
            {
                "name": "Q6",
                "label": "",
                "list": [
                    "Bruno",
                    "Juliana",
                    "Lucas",
                    "Nora",
                    "Marcelo",
                    "Simone"
                ]
            },
            {
                "name": "Q7",
                "label": "",
                "list": [
                    "Bruno",
                    "Juliana",
                    "Lucas",
                    "Nora",
                    "Marcelo",
                    "Simone"
                ]
            },
            {
                "name": "Q8",
                "label": "",
                "list": [
                    "Bruno",
                    "Juliana",
                    "Lucas",
                    "Nora",
                    "Marcelo",
                    "Simone"
                ]
            }
        ],
        "calculated": [
            {
                "name": "A1",
                "label": "{{function}}",
                "function": "{{Q4}}"
            },
            {
                "name": "A2",
                "label": "{{function}}",
                "function": "{{Q1}}"
            }
        ],
        "uniques": true
    },
    "algorithm": {
        "name": "calculateOperation",
        "template": "Cloze with text"
    }
}</v>
      </c>
      <c r="AA642" s="21" t="s">
        <v>3220</v>
      </c>
      <c r="AB642" s="14" t="str">
        <f t="shared" si="2"/>
        <v>M4-EyP-3a-E-3</v>
      </c>
      <c r="AC642" s="14" t="str">
        <f t="shared" si="3"/>
        <v>M4-EyP-3a-E-3-BR</v>
      </c>
      <c r="AD642" s="7" t="s">
        <v>261</v>
      </c>
      <c r="AE642" s="16"/>
      <c r="AF642" s="16"/>
      <c r="AG642" s="7" t="s">
        <v>47</v>
      </c>
    </row>
    <row r="643" ht="75.0" customHeight="1">
      <c r="A643" s="9" t="s">
        <v>3221</v>
      </c>
      <c r="B643" s="12" t="s">
        <v>3222</v>
      </c>
      <c r="C643" s="16" t="s">
        <v>34</v>
      </c>
      <c r="D643" s="10" t="s">
        <v>35</v>
      </c>
      <c r="E643" s="9"/>
      <c r="F643" s="11" t="s">
        <v>3223</v>
      </c>
      <c r="G643" s="12"/>
      <c r="H643" s="12"/>
      <c r="I643" s="9"/>
      <c r="J643" s="9" t="s">
        <v>110</v>
      </c>
      <c r="K643" s="11" t="s">
        <v>3224</v>
      </c>
      <c r="L643" s="12" t="s">
        <v>3225</v>
      </c>
      <c r="M643" s="16" t="s">
        <v>41</v>
      </c>
      <c r="N643" s="12" t="s">
        <v>3226</v>
      </c>
      <c r="O643" s="11" t="s">
        <v>3227</v>
      </c>
      <c r="P643" s="23"/>
      <c r="Q643" s="16"/>
      <c r="R643" s="23"/>
      <c r="S643" s="23"/>
      <c r="T643" s="23"/>
      <c r="U643" s="23"/>
      <c r="V643" s="23"/>
      <c r="W643" s="23"/>
      <c r="X643" s="16"/>
      <c r="Y643" s="9" t="s">
        <v>3082</v>
      </c>
      <c r="Z643" s="13" t="str">
        <f t="shared" si="1"/>
        <v>{"id":"M4-EyP-4a-I-1-BR","stimulus":"&lt;p&gt;Este pictograma representa o número de carros parados em um estacionamento de acordo com a cor de cada um. Cada ícone equivale a 5 carros. Indique se as seguintes afirmações são verdadeiras ou falsas.&lt;/p&gt;&lt;div style=\"display:flex; justify-content:center;\"&gt;&lt;div class=\"fr-chart\" data-chart='{\"type\": \"pictograph\", \"series\": [{\"img\": \"{{Q1.img}}\", \"value\":{{Q1}} },{\"img\": \"{{Q2.img}}\", \"value\":{{Q2}}},{\"img\": \"{{Q3.img}}\", \"value\":{{Q3}}},{\"img\": \"{{Q4.img}}\", \"value\":{{Q4}}}], \"labels\":[\"{{Q5}}\",\"{{Q6}}\",\"{{Q7}}\",\"{{Q8}}\"]}'&gt;&lt;/div&gt;&lt;/div&gt;","hint":"&lt;p&gt;Cada coluna de ícones representa o número de carros de cada cor.&lt;/p&gt;","feedback":"&lt;p&gt;Cada coluna de ícones representa o número de carros de cada cor.&lt;/p&gt;","seed":{"parameters":[{"name":"Q1","label":null,"img":"https://blueberry-assets.oneclick.es/M4_EyP_4a_1.svg","list":[2,3,4,5]},{"name":"Q2","label":null,"img":"https://blueberry-assets.oneclick.es/M4_EyP_4a_1.svg","list":[2,3,4,5]},{"name":"Q3","label":null,"img":"https://blueberry-assets.oneclick.es/M4_EyP_4a_1.svg","list":[2,3,4,5]},{"name":"Q4","label":null,"img":"https://blueberry-assets.oneclick.es/M4_EyP_4a_1.svg","list":[2,3,4,5]},{"name":"Q5","label":null,"list":["vermelhos","pretos","brancos","pratas"]},{"name":"Q6","label":null,"list":["vermelhos","pretos","brancos","pratas"]},{"name":"Q7","label":null,"list":["vermelhos","pretos","brancos","pratas"]},{"name":"Q8","label":null,"list":["vermelhos","pretos","brancos","pratas"]}],"calculated":[{"name":"T1","label":"{{function}}","function":"{{Q1}}*5","temp":true},{"name":"T2","label":"{{function}}","function":"{{Q2}}*5","temp":true},{"name":"T3","label":"{{function}}","function":"{{Q3}}*5","temp":true},{"name":"A1","label":"Há {{T1}} carros {{Q5}} estacionados."},{"name":"A2","label":"Há {{T3}} carros {{Q7}} estacionados."},{"name":"A3","label":"Há {{T2}} carros {{Q6}} estacionados."},{"name":"A4","label":"Há {{T2}} carros {{Q5}} estacionados.","incorrect":true,"feedback":"&lt;p&gt;Há {{T1}} carros {{Q5}} estacionados.&lt;/p&gt;"},{"name":"A5","label":"Há {{Q4}} carros {{Q7}} estacionados.","incorrect":true,"feedback":"&lt;p&gt;Há {{T3}} carros {{Q7}} estacionados.&lt;/p&gt;"},{"name":"A6","label":"Há {{Q2}} carros {{Q6}} estacionados.","incorrect":true,"feedback":"&lt;p&gt;Há {{T2}} carros {{Q6}} estacionados.&lt;/p&gt;"},{"name":"A7","label":"Há {{Q4}} carros {{Q7}} estacionados.","incorrect":true,"feedback":"&lt;p&gt;Há {{T3}} carros {{Q7}} estacionados.&lt;/p&gt;"},{"name":"A8","label":"Há {{Q1}} carros {{Q7}} estacionados.","incorrect":true,"feedback":"&lt;p&gt;Há {{T1}} carros {{Q7}} estacionados.&lt;/p&gt;"}],"uniques":true},"algorithm":{"name":"trueFalse","template":"Choice matrix – inline","params":{"countCorrect":1,"countIncorrect":2,"showCheckIcon":false,"options":["Verdadeira","Falsa"]}}}</v>
      </c>
      <c r="AA643" s="11" t="s">
        <v>3228</v>
      </c>
      <c r="AB643" s="14" t="str">
        <f t="shared" si="2"/>
        <v>M4-EyP-4a-I-1</v>
      </c>
      <c r="AC643" s="14" t="str">
        <f t="shared" si="3"/>
        <v>M4-EyP-4a-I-1-BR</v>
      </c>
      <c r="AD643" s="7" t="s">
        <v>261</v>
      </c>
      <c r="AE643" s="16"/>
      <c r="AF643" s="16" t="s">
        <v>46</v>
      </c>
      <c r="AG643" s="7" t="s">
        <v>47</v>
      </c>
    </row>
    <row r="644" ht="75.0" customHeight="1">
      <c r="A644" s="9" t="s">
        <v>3221</v>
      </c>
      <c r="B644" s="12" t="s">
        <v>3222</v>
      </c>
      <c r="C644" s="7" t="s">
        <v>34</v>
      </c>
      <c r="D644" s="10" t="s">
        <v>35</v>
      </c>
      <c r="E644" s="9"/>
      <c r="F644" s="11" t="s">
        <v>3229</v>
      </c>
      <c r="G644" s="8"/>
      <c r="H644" s="12"/>
      <c r="I644" s="9"/>
      <c r="J644" s="9" t="s">
        <v>110</v>
      </c>
      <c r="K644" s="12" t="s">
        <v>3230</v>
      </c>
      <c r="L644" s="12" t="s">
        <v>3231</v>
      </c>
      <c r="M644" s="16" t="s">
        <v>41</v>
      </c>
      <c r="N644" s="12" t="s">
        <v>3232</v>
      </c>
      <c r="O644" s="12" t="s">
        <v>3232</v>
      </c>
      <c r="P644" s="23"/>
      <c r="Q644" s="16"/>
      <c r="R644" s="23"/>
      <c r="S644" s="23"/>
      <c r="T644" s="23"/>
      <c r="U644" s="23"/>
      <c r="V644" s="23"/>
      <c r="W644" s="23"/>
      <c r="X644" s="16"/>
      <c r="Y644" s="9" t="s">
        <v>3082</v>
      </c>
      <c r="Z644" s="13" t="str">
        <f t="shared" si="1"/>
        <v>{"id":"M4-EyP-4a-I-2-BR","stimulus":"&lt;p&gt;Este pictograma representa quantos membros de um clube esportivo realizam cada atividade. Cada ícone equivale a 10 pessoas. Indique se as seguintes afirmações são verdadeiras ou falsas.&lt;/p&gt;&lt;div style=\"display:flex; justify-content:center;\"&gt;&lt;div class=\"fr-chart\" data-chart='{\"type\": \"pictograph\", \"series\": [{\"img\": \"{{Q1.img}}\", \"value\":{{Q1}} },{\"img\": \"{{Q2.img}}\", \"value\":{{Q2}}},{\"img\": \"{{Q3.img}}\", \"value\":{{Q3}}},{\"img\": \"{{Q4.img}}\", \"value\":{{Q4}}}], \"labels\":[\"{{Q5}}\",\"{{Q6}}\",\"{{Q7}}\",\"{{Q8}}\"]}'&gt;&lt;/div&gt;&lt;/div&gt;","hint":"&lt;p&gt;Cada coluna de ícones representa o número de pessoas que realizam o esporte.&lt;/p&gt;","feedback":"&lt;p&gt;Cada coluna de ícones representa o número de pessoas que realizam o esporte.&lt;/p&gt;","seed":{"parameters":[{"name":"Q1","label":null,"img":"https://blueberry-assets.oneclick.es/M4_EyP_4a_2.svg","list":[1,2,3,4,5]},{"name":"Q2","label":null,"img":"https://blueberry-assets.oneclick.es/M4_EyP_4a_2.svg","list":[1,2,3,4,5]},{"name":"Q3","label":null,"img":"https://blueberry-assets.oneclick.es/M4_EyP_4a_2.svg","list":[1,2,3,4,5]},{"name":"Q4","label":null,"img":"https://blueberry-assets.oneclick.es/M4_EyP_4a_2.svg","list":[1,2,3,4,5]},{"name":"Q5","label":null,"list":["basquete","futebol","tênis","vôlei"]},{"name":"Q6","label":null,"list":["basquete","futebol","tênis","vôlei"]},{"name":"Q7","label":null,"list":["basquete","futebol","tênis","vôlei"]},{"name":"Q8","label":null,"list":["basquete","futebol","tênis","vôlei"]}],"calculated":[{"name":"T1","label":"{{function}}","function":"{{Q1}}*10","temp":true},{"name":"T2","label":"{{function}}","function":"{{Q2}}*10","temp":true},{"name":"T3","label":"{{function}}","function":"{{Q3}}*10","temp":true},{"name":"T4","label":"{{function}}","function":"{{Q4}}*10","temp":true},{"name":"A1","label":"{{T1}} pessoas praticam {{Q5}}."},{"name":"A2","label":"{{T2}} pessoas praticam {{Q6}}."},{"name":"A3","label":"{{T3}} pessoas praticam {{Q7}}."},{"name":"A4","label":"{{T4}} pessoas praticam {{Q8}}."},{"name":"A5","label":"{{T1}} pessoas praticam {{Q6}}.","incorrect":true},{"name":"A6","label":"{{T1}} pessoas praticam {{Q7}}.","incorrect":true},{"name":"A7","label":"{{T2}} pessoas praticam {{Q5}}.","incorrect":true},{"name":"A8","label":"{{T2}} pessoas praticam {{Q8}}.","incorrect":true},{"name":"A9","label":"{{T3}} pessoas praticam {{Q5}}.","incorrect":true},{"name":"A10","label":"{{T3}} pessoas praticam {{Q6}}.","incorrect":true},{"name":"A11","label":"{{T4}} pessoas praticam {{Q6}}.","incorrect":true},{"name":"A12","label":"{{T4}} pessoas praticam {{Q7}}.","incorrect":true}],"uniques":true},"algorithm":{"name":"trueFalse","template":"Choice matrix – inline","params":{"countCorrect":2,"countIncorrect":2,"showCheckIcon":false,"options":["Verdadeira","Falsa"]}}}</v>
      </c>
      <c r="AA644" s="11" t="s">
        <v>3233</v>
      </c>
      <c r="AB644" s="14" t="str">
        <f t="shared" si="2"/>
        <v>M4-EyP-4a-I-2</v>
      </c>
      <c r="AC644" s="14" t="str">
        <f t="shared" si="3"/>
        <v>M4-EyP-4a-I-2-BR</v>
      </c>
      <c r="AD644" s="7" t="s">
        <v>261</v>
      </c>
      <c r="AE644" s="16"/>
      <c r="AF644" s="16" t="s">
        <v>46</v>
      </c>
      <c r="AG644" s="7" t="s">
        <v>47</v>
      </c>
    </row>
    <row r="645" ht="75.0" customHeight="1">
      <c r="A645" s="9" t="s">
        <v>3221</v>
      </c>
      <c r="B645" s="12" t="s">
        <v>3222</v>
      </c>
      <c r="C645" s="7" t="s">
        <v>34</v>
      </c>
      <c r="D645" s="10" t="s">
        <v>35</v>
      </c>
      <c r="E645" s="9"/>
      <c r="F645" s="11" t="s">
        <v>3234</v>
      </c>
      <c r="G645" s="8"/>
      <c r="H645" s="12"/>
      <c r="I645" s="9"/>
      <c r="J645" s="9" t="s">
        <v>110</v>
      </c>
      <c r="K645" s="11" t="s">
        <v>3235</v>
      </c>
      <c r="L645" s="12" t="s">
        <v>3236</v>
      </c>
      <c r="M645" s="16" t="s">
        <v>41</v>
      </c>
      <c r="N645" s="11" t="s">
        <v>3237</v>
      </c>
      <c r="O645" s="11" t="s">
        <v>3237</v>
      </c>
      <c r="P645" s="23"/>
      <c r="Q645" s="16"/>
      <c r="R645" s="23"/>
      <c r="S645" s="23"/>
      <c r="T645" s="23"/>
      <c r="U645" s="23"/>
      <c r="V645" s="23"/>
      <c r="W645" s="23"/>
      <c r="X645" s="16"/>
      <c r="Y645" s="9" t="s">
        <v>3082</v>
      </c>
      <c r="Z645" s="13" t="str">
        <f t="shared" si="1"/>
        <v>{"id":"M4-EyP-4a-I-3-BR","stimulus":"&lt;p&gt;Depois de uma viagem a {{Q1}}, três amigos registraram o número de fotos que tiraram em um gráfico como este. Cada ícone equivale a 20 fotografias. Indique se as seguintes afirmações são verdadeiras ou falsas.&lt;/p&gt;&lt;div style=\"display:flex; justify-content:center;\"&gt;&lt;div class=\"fr-chart\" data-chart='{\"type\": \"pictograph\", \"series\": [{\"img\": \"{{Q2.img}}\", \"value\":{{Q2}}},{\"img\": \"{{Q3.img}}\", \"value\":{{Q3}}},{\"img\": \"{{Q4.img}}\", \"value\":{{Q4}}}], \"labels\":[\"Javier\",\"Isabel\",\"Patrícia\"]}'&gt;&lt;/div&gt;&lt;/div&gt;","hint":"&lt;p&gt;Cada coluna de ícones representa o número de fotos que cada amigo tirou.&lt;/p&gt;","feedback":"&lt;p&gt;Cada coluna de ícones representa o número de fotos que cada amigo tirou.&lt;/p&gt;","seed":{"parameters":[{"name":"Q1","label":null,"list":["Viena","Roma","Paris"]},{"name":"Q2","label":null,"img":"https://blueberry-assets.oneclick.es/M4_EyP_4a_3.svg","list":[1,2,3,4,5]},{"name":"Q3","label":null,"img":"https://blueberry-assets.oneclick.es/M4_EyP_4a_3.svg","list":[1,2,3,4,5]},{"name":"Q4","label":null,"img":"https://blueberry-assets.oneclick.es/M4_EyP_4a_3.svg","list":[1,2,3,4,5]}],"calculated":[{"name":"T1","label":"{{function}}","function":"{{Q2}}*20","temp":true},{"name":"T2","label":"{{function}}","function":"{{Q3}}*20","temp":true},{"name":"T3","label":"{{function}}","function":"{{Q4}}*20","temp":true},{"name":"A1","label":"Javier tirou {{T1}} fotos."},{"name":"A2","label":"Isabel tirou {{T2}} fotos."},{"name":"A3","label":"Patrícia tirou {{T3}} fotos."},{"name":"A4","label":"Javier tirou {{Q2}} fotos.","incorrect":true},{"name":"A5","label":"Javier tirou {{T3}} fotos.","incorrect":true},{"name":"A6","label":"Isabel tirou {{Q3}} fotos.","incorrect":true},{"name":"A7","label":"Isabel tirou {{T1}} fotos.","incorrect":true},{"name":"A8","label":"Patrícia tirou {{Q4}} fotos.","incorrect":true},{"name":"A9","label":"Patrícia tirou {{T2}} fotos.","incorrect":true}],"uniques":true},"algorithm":{"name":"trueFalse","template":"Choice matrix – inline","params":{"countCorrect":1,"countIncorrect":2,"showCheckIcon":false,"options":["Verdadeira","Falsa"]}}}</v>
      </c>
      <c r="AA645" s="11" t="s">
        <v>3238</v>
      </c>
      <c r="AB645" s="14" t="str">
        <f t="shared" si="2"/>
        <v>M4-EyP-4a-I-3</v>
      </c>
      <c r="AC645" s="14" t="str">
        <f t="shared" si="3"/>
        <v>M4-EyP-4a-I-3-BR</v>
      </c>
      <c r="AD645" s="7" t="s">
        <v>261</v>
      </c>
      <c r="AE645" s="16"/>
      <c r="AF645" s="16" t="s">
        <v>46</v>
      </c>
      <c r="AG645" s="7" t="s">
        <v>47</v>
      </c>
    </row>
    <row r="646" ht="75.0" customHeight="1">
      <c r="A646" s="9" t="s">
        <v>3221</v>
      </c>
      <c r="B646" s="12" t="s">
        <v>3222</v>
      </c>
      <c r="C646" s="7" t="s">
        <v>48</v>
      </c>
      <c r="D646" s="10" t="s">
        <v>35</v>
      </c>
      <c r="E646" s="9"/>
      <c r="F646" s="11" t="s">
        <v>3239</v>
      </c>
      <c r="G646" s="18" t="s">
        <v>3240</v>
      </c>
      <c r="H646" s="12"/>
      <c r="I646" s="9"/>
      <c r="J646" s="9" t="s">
        <v>92</v>
      </c>
      <c r="K646" s="12" t="s">
        <v>3241</v>
      </c>
      <c r="L646" s="8" t="s">
        <v>3242</v>
      </c>
      <c r="M646" s="16" t="s">
        <v>41</v>
      </c>
      <c r="N646" s="12" t="s">
        <v>3243</v>
      </c>
      <c r="O646" s="12" t="s">
        <v>3243</v>
      </c>
      <c r="P646" s="23"/>
      <c r="Q646" s="16"/>
      <c r="R646" s="23"/>
      <c r="S646" s="23"/>
      <c r="T646" s="23"/>
      <c r="U646" s="23"/>
      <c r="V646" s="23"/>
      <c r="W646" s="23"/>
      <c r="X646" s="16"/>
      <c r="Y646" s="9" t="s">
        <v>3082</v>
      </c>
      <c r="Z646" s="13" t="str">
        <f t="shared" si="1"/>
        <v>{"id":"M4-EyP-4a-E-1-BR","stimulus":"&lt;p&gt;Giovani registrou em um pictograma como este o número de estrelas cadentes que viu durante uma semana. Complete as seguintes afirmações.&lt;/p&gt;&lt;div style=\"display:flex; justify-content:center;\"&gt;&lt;div class=\"fr-chart\" data-chart='{\"type\": \"pictograph\", \"series\": [{\"img\": \"{{Q1.img}}\", \"value\":{{Q1}}},{\"img\": \"{{Q2.img}}\", \"value\":{{Q2}}},{\"img\": \"{{Q3.img}}\", \"value\":{{Q3}}},{\"img\": \"{{Q4.img}}\", \"value\":{{Q4}}},{\"img\": \"{{Q5.img}}\", \"value\":{{Q5}}}], \"labels\":[\"Segunda-feira\",\"Terça-feira\",\"Quarta-feira\",\"Quinta-feira\",\"Sexta-feira\"]}'&gt;&lt;/div&gt;&lt;/div&gt;","template":"&lt;p&gt;Ele viu {{response}} estrelas no dia em que observou mais ocorrências e {{response}} no dia em que observou menos.&lt;/p&gt;","hint":"&lt;p&gt;Cada coluna de ícones representa o número de estrelas que Giovani viu em um dia.&lt;/p&gt;","feedback":"&lt;p&gt;Cada coluna de ícones representa o número de estrelas que Giovani viu em um dia.&lt;/p&gt;","seed":{"parameters":[{"name":"Q1","label":null,"img":"https://blueberry-assets.oneclick.es/M4_EyP_4a_4.svg","list":[1,2,3,4,5,6]},{"name":"Q2","label":null,"img":"https://blueberry-assets.oneclick.es/M4_EyP_4a_4.svg","list":[1,2,3,4,5,6]},{"name":"Q3","label":null,"img":"https://blueberry-assets.oneclick.es/M4_EyP_4a_4.svg","list":[1,2,3,4,5,6]},{"name":"Q4","label":null,"img":"https://blueberry-assets.oneclick.es/M4_EyP_4a_4.svg","list":[1,2,3,4,5,6]},{"name":"Q5","label":null,"img":"https://blueberry-assets.oneclick.es/M4_EyP_4a_4.svg","list":[1,2,3,4,5,6]}],"calculated":[{"name":"A1","label":"{{function}}","function":"math.max({{Q1}},{{Q2}},{{Q3}},{{Q4}},{{Q5}})"},{"name":"A2","label":"{{function}}","function":"math.min({{Q1}},{{Q2}},{{Q3}},{{Q4}},{{Q5}})"}],"uniques":false},"algorithm":{"name":"calculateOperation","params":{"method":"equivLiteral","keyboard":"NUMERICAL"}}}</v>
      </c>
      <c r="AA646" s="11" t="s">
        <v>3244</v>
      </c>
      <c r="AB646" s="14" t="str">
        <f t="shared" si="2"/>
        <v>M4-EyP-4a-E-1</v>
      </c>
      <c r="AC646" s="14" t="str">
        <f t="shared" si="3"/>
        <v>M4-EyP-4a-E-1-BR</v>
      </c>
      <c r="AD646" s="7" t="s">
        <v>261</v>
      </c>
      <c r="AE646" s="16"/>
      <c r="AF646" s="16" t="s">
        <v>46</v>
      </c>
      <c r="AG646" s="7" t="s">
        <v>47</v>
      </c>
    </row>
    <row r="647" ht="75.0" customHeight="1">
      <c r="A647" s="9" t="s">
        <v>3221</v>
      </c>
      <c r="B647" s="12" t="s">
        <v>3222</v>
      </c>
      <c r="C647" s="7" t="s">
        <v>48</v>
      </c>
      <c r="D647" s="10" t="s">
        <v>35</v>
      </c>
      <c r="E647" s="9"/>
      <c r="F647" s="11" t="s">
        <v>3245</v>
      </c>
      <c r="G647" s="8" t="s">
        <v>3246</v>
      </c>
      <c r="H647" s="12"/>
      <c r="I647" s="9"/>
      <c r="J647" s="9" t="s">
        <v>92</v>
      </c>
      <c r="K647" s="12" t="s">
        <v>3247</v>
      </c>
      <c r="L647" s="12" t="s">
        <v>3248</v>
      </c>
      <c r="M647" s="16" t="s">
        <v>41</v>
      </c>
      <c r="N647" s="12" t="s">
        <v>3249</v>
      </c>
      <c r="O647" s="12" t="s">
        <v>3249</v>
      </c>
      <c r="P647" s="23"/>
      <c r="Q647" s="16"/>
      <c r="R647" s="23"/>
      <c r="S647" s="23"/>
      <c r="T647" s="23"/>
      <c r="U647" s="23"/>
      <c r="V647" s="23"/>
      <c r="W647" s="23"/>
      <c r="X647" s="16"/>
      <c r="Y647" s="9" t="s">
        <v>3082</v>
      </c>
      <c r="Z647" s="13" t="str">
        <f t="shared" si="1"/>
        <v>{"id":"M4-EyP-4a-E-2-BR","stimulus":"&lt;p&gt;Este gráfico representa o número de viagens em que o pai de Alice usa o carro durante a semana. Cada ícone representa 3 viagens. Complete as seguintes frases.&lt;/p&gt;&lt;div style=\"display:flex; justify-content:center;\"&gt;&lt;div class=\"fr-chart\" data-chart='{\"type\": \"pictograph\", \"series\": [{\"img\": \"{{Q1.img}}\", \"value\":{{Q1}}},{\"img\": \"{{Q2.img}}\", \"value\":{{Q2}}},{\"img\": \"{{Q3.img}}\", \"value\":{{Q3}}},{\"img\": \"{{Q4.img}}\", \"value\":{{Q4}}},{\"img\": \"{{Q5.img}}\", \"value\":{{Q5}}}], \"labels\":[\"Segunda-feira\",\"Terça-feira\",\"Quarta-feira\",\"Quinta-feira\",\"Sexta-feira\"]}'&gt;&lt;/div&gt;&lt;/div&gt;","template":"&lt;p&gt;Às segundas ele usa o carro {{response}} vezes.&lt;/p&gt;&lt;p&gt;Às quintas ele usa o carro {{response}} vezes.&lt;/p&gt;","hint":"&lt;p&gt;Cada coluna de ícones representa o número de viagens com carro que o pai de Alice faz em um dia.&lt;/p&gt;","feedback":"&lt;p&gt;Cada coluna de ícones representa o número de viagens com carro que o pai de Alice faz em um dia.&lt;/p&gt;","seed":{"parameters":[{"name":"Q1","label":null,"img":"https://blueberry-assets.oneclick.es/M4_EyP_4a_1.svg","list":[1,2,3,4,5,6]},{"name":"Q2","label":null,"img":"https://blueberry-assets.oneclick.es/M4_EyP_4a_1.svg","list":[1,2,3,4,5,6]},{"name":"Q3","label":null,"img":"https://blueberry-assets.oneclick.es/M4_EyP_4a_1.svg","list":[1,2,3,4,5,6]},{"name":"Q4","label":null,"img":"https://blueberry-assets.oneclick.es/M4_EyP_4a_1.svg","list":[1,2,3,4,5,6]},{"name":"Q5","label":null,"img":"https://blueberry-assets.oneclick.es/M4_EyP_4a_1.svg","list":[1,2,3,4,5,6]}],"calculated":[{"name":"A1","label":"{{function}}","function":"{{Q1}}*3"},{"name":"A2","label":"{{function}}","function":"{{Q4}}*3"}],"uniques":false},"algorithm":{"name":"calculateOperation","params":{"method":"equivLiteral","keyboard":"NUMERICAL"}}}</v>
      </c>
      <c r="AA647" s="11" t="s">
        <v>3250</v>
      </c>
      <c r="AB647" s="14" t="str">
        <f t="shared" si="2"/>
        <v>M4-EyP-4a-E-2</v>
      </c>
      <c r="AC647" s="14" t="str">
        <f t="shared" si="3"/>
        <v>M4-EyP-4a-E-2-BR</v>
      </c>
      <c r="AD647" s="7" t="s">
        <v>261</v>
      </c>
      <c r="AE647" s="16"/>
      <c r="AF647" s="16" t="s">
        <v>46</v>
      </c>
      <c r="AG647" s="7" t="s">
        <v>47</v>
      </c>
    </row>
    <row r="648" ht="75.0" customHeight="1">
      <c r="A648" s="9" t="s">
        <v>3221</v>
      </c>
      <c r="B648" s="12" t="s">
        <v>3222</v>
      </c>
      <c r="C648" s="7" t="s">
        <v>48</v>
      </c>
      <c r="D648" s="10" t="s">
        <v>35</v>
      </c>
      <c r="E648" s="9"/>
      <c r="F648" s="11" t="s">
        <v>3251</v>
      </c>
      <c r="G648" s="8" t="s">
        <v>3252</v>
      </c>
      <c r="H648" s="12"/>
      <c r="I648" s="9"/>
      <c r="J648" s="9" t="s">
        <v>92</v>
      </c>
      <c r="K648" s="11" t="s">
        <v>3253</v>
      </c>
      <c r="L648" s="12" t="s">
        <v>3254</v>
      </c>
      <c r="M648" s="16" t="s">
        <v>41</v>
      </c>
      <c r="N648" s="12" t="s">
        <v>3255</v>
      </c>
      <c r="O648" s="12" t="s">
        <v>3255</v>
      </c>
      <c r="P648" s="23"/>
      <c r="Q648" s="16"/>
      <c r="R648" s="23"/>
      <c r="S648" s="23"/>
      <c r="T648" s="23"/>
      <c r="U648" s="23"/>
      <c r="V648" s="23"/>
      <c r="W648" s="23"/>
      <c r="X648" s="16"/>
      <c r="Y648" s="9" t="s">
        <v>3082</v>
      </c>
      <c r="Z648" s="13" t="str">
        <f t="shared" si="1"/>
        <v>{"id":"M4-EyP-4a-E-3-BR","stimulus":"&lt;p&gt;{{Q4}}, {{Q5}} e {{Q6}} criaram este gráfico para registrar quantas frutas eles comem durante a semana. Cada ícone representa 2 porções de fruta. Complete as seguintes afirmações.&lt;/p&gt;&lt;div style=\"display:flex; justify-content:center;\"&gt;&lt;div class=\"fr-chart\" data-chart='{\"type\": \"pictograph\", \"series\": [{\"img\": \"{{Q1.img}}\", \"value\":{{Q1}}},{\"img\": \"{{Q2.img}}\", \"value\":{{Q2}}},{\"img\": \"{{Q3.img}}\", \"value\":{{Q3}}}], \"labels\":[\"{{Q4}}\",\"{{Q5}}\",\"{{Q6}}\"]}'&gt;&lt;/div&gt;&lt;/div&gt;","template":"&lt;p&gt;{{Q4}} come {{response}} porções de fruta por semana.&lt;/p&gt;&lt;p&gt;{{Q5}} come {{response}} porções de fruta por semana.&lt;/p&gt;&lt;p&gt;{{Q6}} come {{response}} porções de fruta por semana.&lt;/p&gt;","hint":"&lt;p&gt;Cada coluna de ícones representa o número de porções de frutas que eles comem por semana.&lt;/p&gt;","feedback":"&lt;p&gt;Cada coluna de ícones representa o número de porções de frutas que eles comem por semana.&lt;/p&gt;","seed":{"parameters":[{"name":"Q1","label":null,"img":"https://blueberry-assets.oneclick.es/M4_EyP_4a_5.svg","min":3,"max":5,"step":1},{"name":"Q2","label":null,"img":"https://blueberry-assets.oneclick.es/M4_EyP_4a_5.svg","min":3,"max":5,"step":1},{"name":"Q3","label":null,"img":"https://blueberry-assets.oneclick.es/M4_EyP_4a_5.svg","min":3,"max":5,"step":1},{"name":"Q4","label":null,"list":["Denis","Gabriela","Oscar","Beatriz"]},{"name":"Q5","label":null,"list":["Denis","Gabriela","Oscar","Beatriz"]},{"name":"Q6","label":null,"list":["Denis","Gabriela","Oscar","Beatriz"]}],"calculated":[{"name":"A1","label":"{{function}}","function":"{{Q1}}*2"},{"name":"A2","label":"{{function}}","function":"{{Q2}}*2"},{"name":"A3","label":"{{function}}","function":"{{Q3}}*2"}],"uniques":true},"algorithm":{"name":"calculateOperation","params":{"method":"equivLiteral","keyboard":"NUMERICAL"}}}</v>
      </c>
      <c r="AA648" s="11" t="s">
        <v>3256</v>
      </c>
      <c r="AB648" s="14" t="str">
        <f t="shared" si="2"/>
        <v>M4-EyP-4a-E-3</v>
      </c>
      <c r="AC648" s="14" t="str">
        <f t="shared" si="3"/>
        <v>M4-EyP-4a-E-3-BR</v>
      </c>
      <c r="AD648" s="7" t="s">
        <v>261</v>
      </c>
      <c r="AE648" s="16"/>
      <c r="AF648" s="16" t="s">
        <v>46</v>
      </c>
      <c r="AG648" s="7" t="s">
        <v>47</v>
      </c>
    </row>
    <row r="649" ht="75.0" customHeight="1">
      <c r="A649" s="52" t="s">
        <v>3257</v>
      </c>
      <c r="B649" s="20" t="s">
        <v>3258</v>
      </c>
      <c r="C649" s="33" t="s">
        <v>34</v>
      </c>
      <c r="D649" s="10" t="s">
        <v>35</v>
      </c>
      <c r="E649" s="9"/>
      <c r="F649" s="11" t="s">
        <v>3259</v>
      </c>
      <c r="G649" s="8"/>
      <c r="H649" s="12"/>
      <c r="I649" s="7" t="s">
        <v>1289</v>
      </c>
      <c r="J649" s="7" t="s">
        <v>3260</v>
      </c>
      <c r="K649" s="11"/>
      <c r="L649" s="12"/>
      <c r="M649" s="16" t="s">
        <v>41</v>
      </c>
      <c r="N649" s="11" t="s">
        <v>3261</v>
      </c>
      <c r="O649" s="11" t="s">
        <v>3262</v>
      </c>
      <c r="P649" s="23"/>
      <c r="Q649" s="16"/>
      <c r="R649" s="23"/>
      <c r="S649" s="23"/>
      <c r="T649" s="23"/>
      <c r="U649" s="23"/>
      <c r="V649" s="23"/>
      <c r="W649" s="23"/>
      <c r="X649" s="16"/>
      <c r="Y649" s="9" t="s">
        <v>3082</v>
      </c>
      <c r="Z649" s="13" t="str">
        <f t="shared" si="1"/>
        <v>{
    "id": "M4-EyP-4b-I-1-BR",
    "stimulus": "&lt;p&gt;Uma biblioteca registrou na tabela a seguir o número de livros por gênero que comprou nesta semana. Complete o pictograma com essas informações sabendo que cada ícone representa &lt;u&gt;2 livros&lt;/u&gt;.&lt;/p&gt;",
    "hint": "&lt;p&gt;Marque no gráfico os livros que foram comprados de cada gênero.&lt;/p&gt;",
    "feedback": "&lt;p&gt;Em um pictograma, cada coluna de ícones representa uma quantidade.&lt;/p&gt;",
    "seed": {
        "parameters": [
            {
                "name": "Q1",
                "label": "Romance",
                "img": "https://blueberry-assets.oneclick.es/M5_EyP_6a_8.svg",
                "min": 1,
                "max": 8,
                "step": 1
            },
            {
                "name": "Q2",
                "label": "Poesia",
                "img": "https://blueberry-assets.oneclick.es/M5_EyP_6a_8.svg",
                "min": 1,
                "max": 8,
                "step": 1
            },
            {
                "name": "Q3",
                "label": "Teatro",
                "img": "https://blueberry-assets.oneclick.es/M5_EyP_6a_8.svg",
                "min": 1,
                "max": 8,
                "step": 1
            }
        ],
        "uniques": true
    },
    "algorithm": {
        "name": "pictograph",
        "params": {
            "labelY": "",
            "labelX": "Livros",
            "tableEnable": true,
            "tablePosition": "LEFT",
            "multiplier": 2
        }
    }
}</v>
      </c>
      <c r="AA649" s="11" t="s">
        <v>3263</v>
      </c>
      <c r="AB649" s="14" t="str">
        <f t="shared" si="2"/>
        <v>M4-EyP-4b-I-1</v>
      </c>
      <c r="AC649" s="14" t="str">
        <f t="shared" si="3"/>
        <v>M4-EyP-4b-I-1-BR</v>
      </c>
      <c r="AD649" s="7"/>
      <c r="AE649" s="16"/>
      <c r="AF649" s="16" t="s">
        <v>46</v>
      </c>
      <c r="AG649" s="7" t="s">
        <v>47</v>
      </c>
    </row>
    <row r="650" ht="75.0" customHeight="1">
      <c r="A650" s="52" t="s">
        <v>3257</v>
      </c>
      <c r="B650" s="20" t="s">
        <v>3258</v>
      </c>
      <c r="C650" s="33" t="s">
        <v>34</v>
      </c>
      <c r="D650" s="10" t="s">
        <v>35</v>
      </c>
      <c r="E650" s="9"/>
      <c r="F650" s="11" t="s">
        <v>3264</v>
      </c>
      <c r="G650" s="8"/>
      <c r="H650" s="12"/>
      <c r="I650" s="7" t="s">
        <v>1289</v>
      </c>
      <c r="J650" s="7" t="s">
        <v>3260</v>
      </c>
      <c r="K650" s="11"/>
      <c r="L650" s="12"/>
      <c r="M650" s="16" t="s">
        <v>41</v>
      </c>
      <c r="N650" s="11" t="s">
        <v>3265</v>
      </c>
      <c r="O650" s="11" t="s">
        <v>3262</v>
      </c>
      <c r="P650" s="23"/>
      <c r="Q650" s="16"/>
      <c r="R650" s="23"/>
      <c r="S650" s="23"/>
      <c r="T650" s="23"/>
      <c r="U650" s="23"/>
      <c r="V650" s="23"/>
      <c r="W650" s="23"/>
      <c r="X650" s="16"/>
      <c r="Y650" s="9" t="s">
        <v>3082</v>
      </c>
      <c r="Z650" s="13" t="str">
        <f t="shared" si="1"/>
        <v>{
    "id": "M4-EyP-4b-I-2-BR",
    "stimulus": "&lt;p&gt;Eduardo anotou as maçãs que colheu das árvores de sua fazenda em três dias diferentes. Complete o pictograma com essas informações sabendo que cada ícone representa &lt;u&gt;4 maçãs&lt;/u&gt;.&lt;/p&gt;",
    "hint": "&lt;p&gt;Marque no gráfico as maçãs que Eduardo colheu das árvores.&lt;/p&gt;",
    "feedback": "&lt;p&gt;Em um pictograma, cada coluna de ícones representa uma quantidade.&lt;/p&gt;",
    "seed": {
        "parameters": [
            {
                "name": "Q1",
                "label": "Segunda-feira",
                "img": "https://blueberry-assets.oneclick.es/M5_EyP_6a_4.svg",
                "min": 1,
                "max": 8,
                "step": 1
            },
            {
                "name": "Q2",
                "label": "Terça-feira",
                "img": "https://blueberry-assets.oneclick.es/M5_EyP_6a_4.svg",
                "min": 1,
                "max": 8,
                "step": 1
            },
            {
                "name": "Q3",
                "label": "Quarta-feira",
                "img": "https://blueberry-assets.oneclick.es/M5_EyP_6a_4.svg",
                "min": 1,
                "max": 8,
                "step": 1
            }
        ],
        "uniques": true
    },
    "algorithm": {
        "name": "pictograph",
        "params": {
            "labelY": "",
            "labelX": "Maçãs",
            "tableEnable": true,
            "tablePosition": "LEFT",
            "multiplier": 4
        }
    }
}</v>
      </c>
      <c r="AA650" s="11" t="s">
        <v>3266</v>
      </c>
      <c r="AB650" s="14" t="str">
        <f t="shared" si="2"/>
        <v>M4-EyP-4b-I-2</v>
      </c>
      <c r="AC650" s="14" t="str">
        <f t="shared" si="3"/>
        <v>M4-EyP-4b-I-2-BR</v>
      </c>
      <c r="AD650" s="7"/>
      <c r="AE650" s="16"/>
      <c r="AF650" s="16" t="s">
        <v>46</v>
      </c>
      <c r="AG650" s="7" t="s">
        <v>47</v>
      </c>
    </row>
    <row r="651" ht="75.0" customHeight="1">
      <c r="A651" s="52" t="s">
        <v>3257</v>
      </c>
      <c r="B651" s="20" t="s">
        <v>3258</v>
      </c>
      <c r="C651" s="33" t="s">
        <v>34</v>
      </c>
      <c r="D651" s="10" t="s">
        <v>35</v>
      </c>
      <c r="E651" s="9"/>
      <c r="F651" s="11" t="s">
        <v>3267</v>
      </c>
      <c r="G651" s="8"/>
      <c r="H651" s="12"/>
      <c r="I651" s="7" t="s">
        <v>1289</v>
      </c>
      <c r="J651" s="7" t="s">
        <v>3260</v>
      </c>
      <c r="K651" s="11"/>
      <c r="L651" s="12"/>
      <c r="M651" s="16" t="s">
        <v>41</v>
      </c>
      <c r="N651" s="11" t="s">
        <v>3268</v>
      </c>
      <c r="O651" s="11" t="s">
        <v>3262</v>
      </c>
      <c r="P651" s="23"/>
      <c r="Q651" s="16"/>
      <c r="R651" s="23"/>
      <c r="S651" s="23"/>
      <c r="T651" s="23"/>
      <c r="U651" s="23"/>
      <c r="V651" s="23"/>
      <c r="W651" s="23"/>
      <c r="X651" s="16"/>
      <c r="Y651" s="9" t="s">
        <v>3082</v>
      </c>
      <c r="Z651" s="13" t="str">
        <f t="shared" si="1"/>
        <v>{
    "id": "M4-EyP-4b-I-3-BR",
    "stimulus": "&lt;p&gt;Uma loja de calças registrou em uma tabela o que cada um de seus empregados vendeu em um dia. Complete o pictograma com essas informações sabendo que cada ícone representa &lt;u&gt;3 calças&lt;/u&gt;.&lt;/p&gt;",
    "hint": "&lt;p&gt;Marque no gráfico o número de calças vendidas por cada empregado.&lt;/p&gt;",
    "feedback": "&lt;p&gt;Em um pictograma, cada coluna de ícones representa uma quantidade.&lt;/p&gt;",
    "seed": {
        "parameters": [
            {
                "name": "Q1",
                "label": "Melissa",
                "img": "https://blueberry-assets.oneclick.es/M4_EyP_4b_1.svg",
                "min": 1,
                "max": 8,
                "step": 1
            },
            {
                "name": "Q2",
                "label": "Gustavo",
                "img": "https://blueberry-assets.oneclick.es/M4_EyP_4b_1.svg",
                "min": 1,
                "max": 8,
                "step": 1
            },
            {
                "name": "Q3",
                "label": "Sonia",
                "img": "https://blueberry-assets.oneclick.es/M4_EyP_4b_1.svg",
                "min": 1,
                "max": 8,
                "step": 1
            }
        ],
        "uniques": true
    },
    "algorithm": {
        "name": "pictograph",
        "params": {
            "labelY": "",
            "labelX": "Calças",
            "tableEnable": true,
            "tablePosition": "LEFT",
            "multiplier": 3
        }
    }
}</v>
      </c>
      <c r="AA651" s="11" t="s">
        <v>3269</v>
      </c>
      <c r="AB651" s="14" t="str">
        <f t="shared" si="2"/>
        <v>M4-EyP-4b-I-3</v>
      </c>
      <c r="AC651" s="14" t="str">
        <f t="shared" si="3"/>
        <v>M4-EyP-4b-I-3-BR</v>
      </c>
      <c r="AD651" s="7"/>
      <c r="AE651" s="16"/>
      <c r="AF651" s="16" t="s">
        <v>46</v>
      </c>
      <c r="AG651" s="7" t="s">
        <v>47</v>
      </c>
    </row>
    <row r="652" ht="75.0" customHeight="1">
      <c r="A652" s="9" t="s">
        <v>3270</v>
      </c>
      <c r="B652" s="12" t="s">
        <v>3271</v>
      </c>
      <c r="C652" s="16" t="s">
        <v>34</v>
      </c>
      <c r="D652" s="10" t="s">
        <v>35</v>
      </c>
      <c r="E652" s="9"/>
      <c r="F652" s="11" t="s">
        <v>3272</v>
      </c>
      <c r="G652" s="12"/>
      <c r="H652" s="12"/>
      <c r="I652" s="9" t="s">
        <v>84</v>
      </c>
      <c r="J652" s="9" t="s">
        <v>110</v>
      </c>
      <c r="K652" s="12" t="s">
        <v>3273</v>
      </c>
      <c r="L652" s="12" t="s">
        <v>112</v>
      </c>
      <c r="M652" s="16" t="s">
        <v>41</v>
      </c>
      <c r="N652" s="11" t="s">
        <v>3274</v>
      </c>
      <c r="O652" s="11" t="s">
        <v>3274</v>
      </c>
      <c r="P652" s="23"/>
      <c r="Q652" s="16"/>
      <c r="R652" s="23"/>
      <c r="S652" s="23"/>
      <c r="T652" s="23"/>
      <c r="U652" s="23"/>
      <c r="V652" s="23"/>
      <c r="W652" s="23"/>
      <c r="X652" s="16"/>
      <c r="Y652" s="9" t="s">
        <v>3082</v>
      </c>
      <c r="Z652" s="13" t="str">
        <f t="shared" si="1"/>
        <v>{"id":"M4-EyP-5a-I-1-BR","stimulus":"&lt;p&gt;Este gráfico representa os países de nascimento das crianças que estão passando férias em um acampamento. Observe os dados e indique se as seguintes afirmações são verdadeiras ou falsas.&lt;/p&gt;&lt;div style=\"display:flex; justify-content:center;\"&gt;&lt;div class=\"fr-chart ct-chart ct-minor-seventh\" data-chart='{\"type\": \"pie\", \"series\": [{{Q1}},{{Q2}},{{Q3}}, {{Q4}}], \"labels\":[\"{{Q5}}\",\"{{Q6}}\",\"{{Q7}}\",\"{{Q8}}\"]}'&gt;&lt;/div&gt;&lt;/div&gt;","hint":"&lt;p&gt;Cada setor do gráfico representa o número de crianças de um país.&lt;/p&gt;","feedback":"&lt;p&gt;Cada setor do gráfico representa o número de crianças de um país.&lt;/p&gt;","seed":{"parameters":[{"name":"Q1","label":"","list":[12,13,14,15]},{"name":"Q2","label":"","list":[5,6,7,8,9,10,11]},{"name":"Q3","label":"","list":[5,6,7,8,9,10,11]},{"name":"Q4","label":"","list":[1,2,3,4]},{"name":"Q5","label":"","list":["Espanha","Argentina","Brasil","Estados Unidos"]},{"name":"Q6","label":"","list":["Espanha","Argentina","Brasil","Estados Unidos"]},{"name":"Q7","label":"","list":["Espanha","Argentina","Brasil","Estados Unidos"]},{"name":"Q8","label":"","list":["Espanha","Argentina","Brasil","Estados Unidos"]}],"calculated":[{"name":"A1","label":"O país de nascimento do maior número de crianças é {{Q5}}."},{"name":"A2","label":"O país de nascimento do menor número de crianças é {{Q8}}."},{"name":"A3","label":"O país de nascimento do maior número de crianças é {{Q6}}.","incorrect":true},{"name":"A4","label":"O país de nascimento do maior número de crianças é {{Q7}}.","incorrect":true},{"name":"A5","label":"O país de nascimento do maior número de crianças é {{Q8}}.","incorrect":true},{"name":"A6","label":"O país de nascimento do menor número de crianças é {{Q5}}.","incorrect":true},{"name":"A7","label":"O país de nascimento do menor número de crianças é {{Q6}}.","incorrect":true},{"name":"A8","label":"O país de nascimento do menor número de crianças é {{Q7}}.","incorrect":true}],"uniques":true},"algorithm":{"name":"trueFalse","template":"Choice matrix – inline","params":{"countCorrect":1,"countIncorrect":2,"showCheckIcon":false,"options":["Verdadeiro","Falso"]}}}</v>
      </c>
      <c r="AA652" s="12" t="s">
        <v>3275</v>
      </c>
      <c r="AB652" s="14" t="str">
        <f t="shared" si="2"/>
        <v>M4-EyP-5a-I-1</v>
      </c>
      <c r="AC652" s="14" t="str">
        <f t="shared" si="3"/>
        <v>M4-EyP-5a-I-1-BR</v>
      </c>
      <c r="AD652" s="7" t="s">
        <v>261</v>
      </c>
      <c r="AE652" s="16"/>
      <c r="AF652" s="16" t="s">
        <v>46</v>
      </c>
      <c r="AG652" s="7" t="s">
        <v>47</v>
      </c>
    </row>
    <row r="653" ht="75.0" customHeight="1">
      <c r="A653" s="9" t="s">
        <v>3270</v>
      </c>
      <c r="B653" s="12" t="s">
        <v>3271</v>
      </c>
      <c r="C653" s="7" t="s">
        <v>34</v>
      </c>
      <c r="D653" s="10" t="s">
        <v>35</v>
      </c>
      <c r="E653" s="9"/>
      <c r="F653" s="11" t="s">
        <v>3276</v>
      </c>
      <c r="G653" s="12"/>
      <c r="H653" s="12"/>
      <c r="I653" s="9" t="s">
        <v>84</v>
      </c>
      <c r="J653" s="9" t="s">
        <v>110</v>
      </c>
      <c r="K653" s="11" t="s">
        <v>3277</v>
      </c>
      <c r="L653" s="12" t="s">
        <v>112</v>
      </c>
      <c r="M653" s="16" t="s">
        <v>41</v>
      </c>
      <c r="N653" s="11" t="s">
        <v>3278</v>
      </c>
      <c r="O653" s="11" t="s">
        <v>3279</v>
      </c>
      <c r="P653" s="23"/>
      <c r="Q653" s="16"/>
      <c r="R653" s="23"/>
      <c r="S653" s="23"/>
      <c r="T653" s="23"/>
      <c r="U653" s="23"/>
      <c r="V653" s="23"/>
      <c r="W653" s="23"/>
      <c r="X653" s="16"/>
      <c r="Y653" s="9" t="s">
        <v>3082</v>
      </c>
      <c r="Z653" s="13" t="str">
        <f t="shared" si="1"/>
        <v>{"id":"M4-EyP-5a-I-2-BR","stimulus":"&lt;p&gt;Este gráfico representa o número de livros que Samira leu de diferentes gêneros. Indique se as seguintes afirmações são verdadeiras ou falsas.&lt;/p&gt;&lt;div style=\"display:flex; justify-content:center;\"&gt;&lt;div class=\"fr-chart ct-chart ct-minor-seventh\" data-chart='{\"type\": \"pie\", \"series\": [{{Q1}},{{Q2}},{{Q3}}], \"labels\":[\"{{Q4}}\",\"{{Q5}}\",\"{{Q6}}\"]}'&gt;&lt;/div&gt;&lt;/div&gt;","hint":"&lt;p&gt;Cada setor do gráfico representa a quantidade de livros que Samira leu de cada gênero.&lt;/p&gt;","feedback":"&lt;p&gt;Cada setor do gráfico representa a quantidade de livros que Samira leu de cada gênero.&lt;/p&gt;","seed":{"parameters":[{"name":"Q1","label":"","list":[11,12,13,14]},{"name":"Q2","label":"","list":[1,2,3,4]},{"name":"Q3","label":"","list":[6,7,8,9]},{"name":"Q4","label":"","list":["aventura","mistério","fantasia"]},{"name":"Q5","label":"","list":["aventura","mistério","fantasia"]},{"name":"Q6","label":"","list":["aventura","mistério","fantasia"]}],"calculated":[{"name":"A1","label":"O gênero que ela leu menos foi de {{Q5}}."},{"name":"A2","label":"O gênero que ela leu mais foi de {{Q4}}."},{"name":"A3","label":"O gênero que ela leu menos foi de {{Q4}}.","incorrect":true,"feedback":"&lt;p&gt;O menos lido foi {{Q5}}.&lt;/p&gt;"},{"name":"A4","label":"O gênero que ela leu menos foi de {{Q6}}.","incorrect":true,"feedback":"&lt;p&gt;O menos lido foi {{Q5}}.&lt;/p&gt;"},{"name":"A5","label":"O gênero que ela leu mais foi de {{Q5}}.","incorrect":true,"feedback":"&lt;p&gt;O mais lido foi {{Q4}}.&lt;/p&gt;"},{"name":"A6","label":"O gênero que ela leu mais foi de {{Q6}}.","incorrect":true,"feedback":"&lt;p&gt;O mais lido foi {{Q4}}.&lt;/p&gt;"}],"uniques":true},"algorithm":{"name":"trueFalse","template":"Choice matrix – inline","params":{"countCorrect":1,"countIncorrect":2,"showCheckIcon":false,"options":["Verdadeira","Falsa"]}}}</v>
      </c>
      <c r="AA653" s="12" t="s">
        <v>3280</v>
      </c>
      <c r="AB653" s="14" t="str">
        <f t="shared" si="2"/>
        <v>M4-EyP-5a-I-2</v>
      </c>
      <c r="AC653" s="14" t="str">
        <f t="shared" si="3"/>
        <v>M4-EyP-5a-I-2-BR</v>
      </c>
      <c r="AD653" s="7" t="s">
        <v>261</v>
      </c>
      <c r="AE653" s="16"/>
      <c r="AF653" s="16" t="s">
        <v>46</v>
      </c>
      <c r="AG653" s="7" t="s">
        <v>47</v>
      </c>
    </row>
    <row r="654" ht="75.0" customHeight="1">
      <c r="A654" s="9" t="s">
        <v>3270</v>
      </c>
      <c r="B654" s="12" t="s">
        <v>3271</v>
      </c>
      <c r="C654" s="7" t="s">
        <v>34</v>
      </c>
      <c r="D654" s="10" t="s">
        <v>35</v>
      </c>
      <c r="E654" s="9"/>
      <c r="F654" s="11" t="s">
        <v>3281</v>
      </c>
      <c r="G654" s="12"/>
      <c r="H654" s="12"/>
      <c r="I654" s="9"/>
      <c r="J654" s="9" t="s">
        <v>110</v>
      </c>
      <c r="K654" s="12" t="s">
        <v>3282</v>
      </c>
      <c r="L654" s="12" t="s">
        <v>112</v>
      </c>
      <c r="M654" s="16" t="s">
        <v>41</v>
      </c>
      <c r="N654" s="11" t="s">
        <v>3283</v>
      </c>
      <c r="O654" s="11" t="s">
        <v>3284</v>
      </c>
      <c r="P654" s="23"/>
      <c r="Q654" s="16"/>
      <c r="R654" s="23"/>
      <c r="S654" s="23"/>
      <c r="T654" s="23"/>
      <c r="U654" s="23"/>
      <c r="V654" s="23"/>
      <c r="W654" s="23"/>
      <c r="X654" s="16"/>
      <c r="Y654" s="9" t="s">
        <v>3082</v>
      </c>
      <c r="Z654" s="13" t="str">
        <f t="shared" si="1"/>
        <v>{"id":"M4-EyP-5a-I-3-BR","stimulus":"&lt;p&gt;Neste gráfico foram registradas as estações do ano em que um grupo de amigos nasceu. Indique se as seguintes afirmações são verdadeiras ou falsas.&lt;/p&gt;&lt;div style=\"display:flex; justify-content:center;\"&gt;&lt;div class=\"fr-chart ct-chart ct-minor-seventh\" data-chart='{\"type\": \"pie\", \"series\": [{{Q1}},{{Q2}},{{Q3}},{{Q4}}], \"labels\":[\"{{Q5}}\",\"{{Q6}}\",\"{{Q7}}\",\"{{Q8}}\"]}'&gt;&lt;/div&gt;&lt;/div&gt;","hint":"&lt;p&gt;Cada setor do gráfico representa o número de amigos que nasceram em cada estação.&lt;/p&gt;","feedback":"&lt;p&gt;Cada setor do gráfico representa o número de amigos que nasceram em cada estação.&lt;/p&gt;","seed":{"parameters":[{"name":"Q1","label":"","list":[11,12,13,14]},{"name":"Q2","label":"","list":[6,7,8,9]},{"name":"Q3","label":"","list":[1,2,3,4]},{"name":"Q4","label":"","list":[6,7,8,9]},{"name":"Q5","label":"","list":["primavera","verão","outono","inverno"]},{"name":"Q6","label":"","list":["primavera","verão","outono","inverno"]},{"name":"Q7","label":"","list":["primavera","verão","outono","inverno"]},{"name":"Q8","label":"","list":["primavera","verão","outono","inverno"]}],"calculated":[{"name":"A1","label":"Nasceram mais amigos na estação {{Q5}}."},{"name":"A2","label":"Nasceram mais amigos na estação {{Q7}}."},{"name":"A3","label":"Nasceram mais amigos na estação {{Q6}}.","incorrect":true,"feedback":"&lt;p&gt;Nasceram mais amigos na estação {{Q5}}.&lt;/p&gt;"},{"name":"A4","label":"Nasceram mais amigos na estação {{Q7}}.","incorrect":true,"feedback":"&lt;p&gt;Nasceram mais amigos na estação {{Q5}}.&lt;/p&gt;"},{"name":"A5","label":"Nasceram mais amigos na estação {{Q8}}.","incorrect":true,"feedback":"&lt;p&gt;Nasceram mais amigos na estação {{Q5}}.&lt;/p&gt;"},{"name":"A6","label":"Nasceram menos amigos na estação {{Q5}}.","incorrect":true,"feedback":"&lt;p&gt;Nasceram menos amigos na estação {{Q7}}.&lt;/p&gt;"},{"name":"A7","label":"Nasceram menos amigos na estação {{Q6}}.","incorrect":true,"feedback":"&lt;p&gt;Nasceram menos amigos na estação {{Q7}}.&lt;/p&gt;"},{"name":"A8","label":"Nasceram menos amigos na estação {{Q8}}.","incorrect":true,"feedback":"&lt;p&gt;Nasceram menos amigos na estação {{Q7}}.&lt;/p&gt;"}],"uniques":true},"algorithm":{"name":"trueFalse","template":"Choice matrix – inline","params":{"countCorrect":2,"countIncorrect":1,"showCheckIcon":false,"options":["Verdadeira","Falsa"]}}}</v>
      </c>
      <c r="AA654" s="12" t="s">
        <v>3285</v>
      </c>
      <c r="AB654" s="14" t="str">
        <f t="shared" si="2"/>
        <v>M4-EyP-5a-I-3</v>
      </c>
      <c r="AC654" s="14" t="str">
        <f t="shared" si="3"/>
        <v>M4-EyP-5a-I-3-BR</v>
      </c>
      <c r="AD654" s="7" t="s">
        <v>261</v>
      </c>
      <c r="AE654" s="16"/>
      <c r="AF654" s="16" t="s">
        <v>46</v>
      </c>
      <c r="AG654" s="7" t="s">
        <v>47</v>
      </c>
    </row>
    <row r="655" ht="75.0" customHeight="1">
      <c r="A655" s="9" t="s">
        <v>3270</v>
      </c>
      <c r="B655" s="12" t="s">
        <v>3271</v>
      </c>
      <c r="C655" s="16" t="s">
        <v>48</v>
      </c>
      <c r="D655" s="10" t="s">
        <v>35</v>
      </c>
      <c r="E655" s="9"/>
      <c r="F655" s="11" t="s">
        <v>3286</v>
      </c>
      <c r="G655" s="12"/>
      <c r="H655" s="12"/>
      <c r="I655" s="9"/>
      <c r="J655" s="9" t="s">
        <v>1361</v>
      </c>
      <c r="K655" s="11" t="s">
        <v>3287</v>
      </c>
      <c r="L655" s="12" t="s">
        <v>3288</v>
      </c>
      <c r="M655" s="16" t="s">
        <v>41</v>
      </c>
      <c r="N655" s="11" t="s">
        <v>3289</v>
      </c>
      <c r="O655" s="11" t="s">
        <v>3289</v>
      </c>
      <c r="P655" s="23"/>
      <c r="Q655" s="16"/>
      <c r="R655" s="23"/>
      <c r="S655" s="23"/>
      <c r="T655" s="23"/>
      <c r="U655" s="23"/>
      <c r="V655" s="23"/>
      <c r="W655" s="23"/>
      <c r="X655" s="16"/>
      <c r="Y655" s="9" t="s">
        <v>3082</v>
      </c>
      <c r="Z655" s="13" t="str">
        <f t="shared" si="1"/>
        <v>{"id":"M4-EyP-5a-E-1-BR","stimulus":"&lt;p&gt;Este gráfico de pizza representa os vegetais favoritos dos alunos de uma turma do 4º ano. Arraste e ordene os vegetais do menos ao mais preferido. Coloque-os de cima para baixo.&lt;/p&gt;&lt;div style=\"display:flex; justify-content:center;\"&gt;&lt;div class=\"fr-chart ct-chart ct-minor-seventh\" data-chart='{\"type\": \"pie\", \"series\": [{{Q1}},{{Q2}},{{Q3}},{{Q4}}], \"labels\":[\"{{Q5}}\",\"{{Q6}}\",\"{{Q7}}\",\"{{Q8}}\"]}'&gt;&lt;/div&gt;&lt;/div&gt;","hint":"&lt;p&gt;Cada região do gráfico representa o número de crianças que preferem o tipo de vegetal.&lt;/p&gt;","feedback":"&lt;p&gt;Cada região do gráfico representa o número de crianças que preferem o tipo de vegetal.&lt;/p&gt;","seed":{"parameters":[{"name":"Q1","label":"","list":[1,2,3,4,5]},{"name":"Q2","label":"","list":[1,2,3,4,5]},{"name":"Q3","label":"","list":[1,2,3,4,5]},{"name":"Q4","label":"","list":[1,2,3,4,5]},{"name":"Q5","label":"","list":["Berinjela","Espinafre","Brócolis","Ervilhas","Beterraba","Couve-flor","Cenoura"]},{"name":"Q6","label":"","list":["Berinjela","Espinafre","Brócolis","Ervilhas","Beterraba","Couve-flor","Cenoura"]},{"name":"Q7","label":"","list":["Berinjela","Espinafre","Brócolis","Ervilhas","Beterraba","Couve-flor","Cenoura"]},{"name":"Q8","label":"","list":["Berinjela","Espinafre","Brócolis","Ervilhas","Beterraba","Couve-flor","Cenoura"]}],"calculated":[{"name":"A1","label":"{{Q5}}","function":"{{Q1}}"},{"name":"A2","label":"{{Q6}}","function":"{{Q2}}"},{"name":"A3","label":"{{Q7}}","function":"{{Q3}}"},{"name":"A4","label":"{{Q8}}","function":"{{Q4}}"}],"uniques":true},"algorithm":{"name":"orderNumbers","params":{"order":"asc"}}}</v>
      </c>
      <c r="AA655" s="12" t="s">
        <v>3290</v>
      </c>
      <c r="AB655" s="14" t="str">
        <f t="shared" si="2"/>
        <v>M4-EyP-5a-E-1</v>
      </c>
      <c r="AC655" s="14" t="str">
        <f t="shared" si="3"/>
        <v>M4-EyP-5a-E-1-BR</v>
      </c>
      <c r="AD655" s="7" t="s">
        <v>261</v>
      </c>
      <c r="AE655" s="16"/>
      <c r="AF655" s="16" t="s">
        <v>46</v>
      </c>
      <c r="AG655" s="7" t="s">
        <v>47</v>
      </c>
    </row>
    <row r="656" ht="75.0" customHeight="1">
      <c r="A656" s="9" t="s">
        <v>3270</v>
      </c>
      <c r="B656" s="12" t="s">
        <v>3271</v>
      </c>
      <c r="C656" s="16" t="s">
        <v>48</v>
      </c>
      <c r="D656" s="10" t="s">
        <v>35</v>
      </c>
      <c r="E656" s="9"/>
      <c r="F656" s="11" t="s">
        <v>3291</v>
      </c>
      <c r="G656" s="12"/>
      <c r="H656" s="12"/>
      <c r="I656" s="9"/>
      <c r="J656" s="9" t="s">
        <v>1361</v>
      </c>
      <c r="K656" s="8" t="s">
        <v>3292</v>
      </c>
      <c r="L656" s="12" t="s">
        <v>3293</v>
      </c>
      <c r="M656" s="16" t="s">
        <v>41</v>
      </c>
      <c r="N656" s="11" t="s">
        <v>3294</v>
      </c>
      <c r="O656" s="11" t="s">
        <v>3294</v>
      </c>
      <c r="P656" s="23"/>
      <c r="Q656" s="16"/>
      <c r="R656" s="23"/>
      <c r="S656" s="23"/>
      <c r="T656" s="23"/>
      <c r="U656" s="23"/>
      <c r="V656" s="23"/>
      <c r="W656" s="23"/>
      <c r="X656" s="16"/>
      <c r="Y656" s="9" t="s">
        <v>3082</v>
      </c>
      <c r="Z656" s="13" t="str">
        <f t="shared" si="1"/>
        <v>{"id":"M4-EyP-5a-E-2-BR","stimulus":"&lt;p&gt;Neste gráfico de pizza, foram representados os gêneros dos filmes que alguns críticos de cinema viram durante um festival. Arraste e ordene os gêneros do mais para o menos visto. Coloque-os de cima para baixo.&lt;/p&gt;&lt;div style=\"display:flex; justify-content:center;\"&gt;&lt;div class=\"fr-chart ct-chart ct-minor-seventh\" data-chart='{\"type\": \"pie\", \"series\": [{{Q1}},{{Q2}},{{Q3}}], \"labels\":[\"{{Q4}}\",\"{{Q5}}\",\"{{Q6}}\"]}'&gt;&lt;/div&gt;&lt;/div&gt;","hint":"&lt;p&gt;Cada região do gráfico representa o número de filmes de cada gênero que os críticos viram.&lt;/p&gt;","feedback":"&lt;p&gt;Cada região do gráfico representa o número de filmes de cada gênero que os críticos viram.&lt;/p&gt;","seed":{"parameters":[{"name":"Q1","label":"","min":1,"max":6,"step":1},{"name":"Q2","label":"","min":1,"max":6,"step":1},{"name":"Q3","label":"","min":1,"max":6,"step":1},{"name":"Q4","label":"","list":["Drama","Aventura","Musical","Ficção científica"]},{"name":"Q5","label":"","list":["Drama","Aventura","Musical","Ficção científica"]},{"name":"Q6","label":"","list":["Drama","Aventura","Musical","Ficção científica"]}],"calculated":[{"name":"A1","label":"{{Q4}}","function":"{{Q1}}"},{"name":"A2","label":"{{Q5}}","function":"{{Q2}}"},{"name":"A3","label":"{{Q6}}","function":"{{Q3}}"}],"uniques":true},"algorithm":{"name":"orderNumbers","params":{"order":"desc"}}}</v>
      </c>
      <c r="AA656" s="12" t="s">
        <v>3295</v>
      </c>
      <c r="AB656" s="14" t="str">
        <f t="shared" si="2"/>
        <v>M4-EyP-5a-E-2</v>
      </c>
      <c r="AC656" s="14" t="str">
        <f t="shared" si="3"/>
        <v>M4-EyP-5a-E-2-BR</v>
      </c>
      <c r="AD656" s="7" t="s">
        <v>261</v>
      </c>
      <c r="AE656" s="16"/>
      <c r="AF656" s="16" t="s">
        <v>46</v>
      </c>
      <c r="AG656" s="7" t="s">
        <v>47</v>
      </c>
    </row>
    <row r="657" ht="75.0" customHeight="1">
      <c r="A657" s="9" t="s">
        <v>3270</v>
      </c>
      <c r="B657" s="12" t="s">
        <v>3271</v>
      </c>
      <c r="C657" s="16" t="s">
        <v>48</v>
      </c>
      <c r="D657" s="10" t="s">
        <v>35</v>
      </c>
      <c r="E657" s="9"/>
      <c r="F657" s="11" t="s">
        <v>3296</v>
      </c>
      <c r="G657" s="12"/>
      <c r="H657" s="12"/>
      <c r="I657" s="9"/>
      <c r="J657" s="9" t="s">
        <v>1361</v>
      </c>
      <c r="K657" s="8" t="s">
        <v>3297</v>
      </c>
      <c r="L657" s="12" t="s">
        <v>3298</v>
      </c>
      <c r="M657" s="16" t="s">
        <v>41</v>
      </c>
      <c r="N657" s="11" t="s">
        <v>3299</v>
      </c>
      <c r="O657" s="11" t="s">
        <v>3299</v>
      </c>
      <c r="P657" s="23"/>
      <c r="Q657" s="16"/>
      <c r="R657" s="23"/>
      <c r="S657" s="23"/>
      <c r="T657" s="23"/>
      <c r="U657" s="23"/>
      <c r="V657" s="23"/>
      <c r="W657" s="23"/>
      <c r="X657" s="16"/>
      <c r="Y657" s="9" t="s">
        <v>3082</v>
      </c>
      <c r="Z657" s="13" t="str">
        <f t="shared" si="1"/>
        <v>{"id":"M4-EyP-5a-E-3-BR","stimulus":"&lt;p&gt;Um grupo de amigos criou um gráfico de pizza como este para indicar seus animais de estimação preferidos. Arraste e ordene-os da maior para a menor preferência. Coloque-os de cima para baixo.&lt;/p&gt;&lt;div style=\"display:flex; justify-content:center;\"&gt;&lt;div class=\"fr-chart ct-chart ct-minor-seventh\" data-chart='{\"type\": \"pie\", \"series\": [{{Q1}},{{Q2}},{{Q3}}], \"labels\":[\"{{Q4}}\",\"{{Q5}}\",\"{{Q6}}\"]}'&gt;&lt;/div&gt;&lt;/div&gt;","hint":"&lt;p&gt;Cada região do gráfico representa o número de amigos que gostam do animal de estimação.&lt;/p&gt;","feedback":"&lt;p&gt;Cada região do gráfico representa o número de amigos que gostam do animal de estimação.&lt;/p&gt;","seed":{"parameters":[{"name":"Q1","label":"","list":[1,2,3,4,5]},{"name":"Q2","label":"","list":[1,2,3,4,5]},{"name":"Q3","label":"","list":[1,2,3,4,5]},{"name":"Q4","label":"","list":["Cachorros","Gatos","Hamsters","Coelhos","Peixes"]},{"name":"Q5","label":"","list":["Cachorros","Gatos","Hamsters","Coelhos","Peixes"]},{"name":"Q6","label":"","list":["Cachorros","Gatos","Hamsters","Coelhos","Peixes"]}],"calculated":[{"name":"A1","label":"{{Q4}}","function":"{{Q1}}"},{"name":"A2","label":"{{Q5}}","function":"{{Q2}}"},{"name":"A3","label":"{{Q6}}","function":"{{Q3}}"}],"uniques":true},"algorithm":{"name":"orderNumbers","params":{"order":"desc"}}}</v>
      </c>
      <c r="AA657" s="12" t="s">
        <v>3300</v>
      </c>
      <c r="AB657" s="14" t="str">
        <f t="shared" si="2"/>
        <v>M4-EyP-5a-E-3</v>
      </c>
      <c r="AC657" s="14" t="str">
        <f t="shared" si="3"/>
        <v>M4-EyP-5a-E-3-BR</v>
      </c>
      <c r="AD657" s="7" t="s">
        <v>261</v>
      </c>
      <c r="AE657" s="16"/>
      <c r="AF657" s="16" t="s">
        <v>46</v>
      </c>
      <c r="AG657" s="7" t="s">
        <v>47</v>
      </c>
    </row>
    <row r="658" ht="75.0" customHeight="1">
      <c r="A658" s="9" t="s">
        <v>3301</v>
      </c>
      <c r="B658" s="12" t="s">
        <v>3302</v>
      </c>
      <c r="C658" s="16" t="s">
        <v>34</v>
      </c>
      <c r="D658" s="10" t="s">
        <v>35</v>
      </c>
      <c r="E658" s="9"/>
      <c r="F658" s="12" t="s">
        <v>3303</v>
      </c>
      <c r="G658" s="12"/>
      <c r="H658" s="12"/>
      <c r="I658" s="9" t="s">
        <v>84</v>
      </c>
      <c r="J658" s="9" t="s">
        <v>155</v>
      </c>
      <c r="K658" s="11" t="s">
        <v>3304</v>
      </c>
      <c r="L658" s="12" t="s">
        <v>112</v>
      </c>
      <c r="M658" s="16" t="s">
        <v>41</v>
      </c>
      <c r="N658" s="11" t="s">
        <v>3305</v>
      </c>
      <c r="O658" s="11" t="s">
        <v>3306</v>
      </c>
      <c r="P658" s="23"/>
      <c r="Q658" s="16"/>
      <c r="R658" s="23"/>
      <c r="S658" s="23"/>
      <c r="T658" s="23"/>
      <c r="U658" s="23"/>
      <c r="V658" s="23"/>
      <c r="W658" s="23"/>
      <c r="X658" s="16"/>
      <c r="Y658" s="9" t="s">
        <v>3082</v>
      </c>
      <c r="Z658" s="13" t="str">
        <f t="shared" si="1"/>
        <v>{"id":"M4-EyP-6a-I-1-BR","stimulus":"&lt;p&gt;Arraste cada tipo de evento para a experiência que o descreve.&lt;/p&gt;","hint":"&lt;p&gt;Um &lt;b&gt;evento certo&lt;/b&gt; é aquele que ocorrerá com certeza, um &lt;b&gt;evento possível&lt;/b&gt; é aquele que pode ocorrer e um &lt;b&gt;evento impossível&lt;/b&gt; é aquele que ocorrerá nunca ocorrerá.&lt;/p&gt;","feedback":"&lt;p&gt;Um &lt;b&gt;evento certo&lt;/b&gt; é aquele que ocorrerá com certeza, um &lt;b&gt;evento possível&lt;/b&gt; é aquele que pode ocorrer e um &lt;b&gt;evento impossível&lt;/b&gt; é aquele que ocorrerá nunca ocorrerá.&lt;/p&gt;","seed":{"parameters":[{"name":"Q1","label":null,"list":["Obter cara ou coroa ao jogar uma moeda.","Obter um número maior que zero ao lançar um dado.","Entre dois adversários, um ganhar a partida de tênis."]},{"name":"Q2","label":null,"list":["Obter um cinco no lançamento de um dado.","Obter duas caras ao lançar duas moedas.","Um jogo de xadrez terminar empatado."]},{"name":"Q3","label":null,"list":["Lançar um dado e obter um 7.","Obter três caras ao lançar duas moedas.","Ganhar na loteria sem comprar um bilhete."]}],"calculated":[{"name":"A1","label":"Evento certo","function":"{{Q1}}","feedback":"&lt;p&gt;É um evento certo porque sempre acontece.&lt;/p&gt;"},{"name":"A2","label":"Evento possível","function":"{{Q2}}","feedback":"&lt;p&gt;É um evento possível porque existe uma probabilidade de que ele ocorra.&lt;/p&gt;"},{"name":"A3","label":"Evento impossível","function":"{{Q3}}","feedback":"&lt;p&gt;É um evento impossível porque nunca irá ocorrer.&lt;/p&gt;"}],"isNumToWords":true,"uniques":true},"algorithm":{"name":"linkOperationResult","params":{"invert":false},"template":"Match list"}}</v>
      </c>
      <c r="AA658" s="11" t="s">
        <v>3307</v>
      </c>
      <c r="AB658" s="14" t="str">
        <f t="shared" si="2"/>
        <v>M4-EyP-6a-I-1</v>
      </c>
      <c r="AC658" s="14" t="str">
        <f t="shared" si="3"/>
        <v>M4-EyP-6a-I-1-BR</v>
      </c>
      <c r="AD658" s="7" t="s">
        <v>261</v>
      </c>
      <c r="AE658" s="16"/>
      <c r="AF658" s="16" t="s">
        <v>46</v>
      </c>
      <c r="AG658" s="16"/>
    </row>
    <row r="659" ht="75.0" customHeight="1">
      <c r="A659" s="9" t="s">
        <v>3301</v>
      </c>
      <c r="B659" s="12" t="s">
        <v>3302</v>
      </c>
      <c r="C659" s="7" t="s">
        <v>48</v>
      </c>
      <c r="D659" s="10" t="s">
        <v>35</v>
      </c>
      <c r="E659" s="9"/>
      <c r="F659" s="12" t="s">
        <v>3308</v>
      </c>
      <c r="G659" s="12"/>
      <c r="H659" s="12"/>
      <c r="I659" s="9" t="s">
        <v>2610</v>
      </c>
      <c r="J659" s="9" t="s">
        <v>391</v>
      </c>
      <c r="K659" s="12" t="s">
        <v>112</v>
      </c>
      <c r="L659" s="12" t="s">
        <v>112</v>
      </c>
      <c r="M659" s="16" t="s">
        <v>41</v>
      </c>
      <c r="N659" s="11" t="s">
        <v>3305</v>
      </c>
      <c r="O659" s="18" t="s">
        <v>3309</v>
      </c>
      <c r="P659" s="23"/>
      <c r="Q659" s="16"/>
      <c r="R659" s="23"/>
      <c r="S659" s="23"/>
      <c r="T659" s="23"/>
      <c r="U659" s="23"/>
      <c r="V659" s="23"/>
      <c r="W659" s="23"/>
      <c r="X659" s="16"/>
      <c r="Y659" s="9" t="s">
        <v>3082</v>
      </c>
      <c r="Z659" s="13" t="str">
        <f t="shared" si="1"/>
        <v>{"id":"M4-EyP-6a-E-1-BR","stimulus":"&lt;p&gt;Indique que tipo de evento é o seguinte: &lt;i&gt;Sem olhar, pegar uma fruta desta fruteira.&lt;/i&gt;&lt;/p&gt;&lt;div style=\"display:flex; justify-content:center;\"&gt;&lt;img src=\"https://blueberry-assets.oneclick.es/M4_EyP_6a_1.svg\" width=\"300\"&gt;&lt;/img&gt;&lt;/div&gt;","hint":"&lt;p&gt;Um &lt;b&gt;evento certo&lt;/b&gt; é aquele que ocorrerá com total certeza, um &lt;b&gt;evento possível&lt;/b&gt; é aquele que pode ocorrer e um &lt;b&gt;evento impossível&lt;/b&gt; é aquele que nunca ocorrerá.&lt;/p&gt;","feedback":"&lt;p&gt;Um &lt;b&gt;evento certo&lt;/b&gt; é aquele que ocorrerá com total certeza, um &lt;b&gt;evento possível&lt;/b&gt; é aquele que pode ocorrer e um &lt;b&gt;evento impossível&lt;/b&gt; é aquele que nunca ocorrerá.&lt;/p&gt;","seed":{"parameters":[],"calculated":[{"name":"A1","label":"Evento certo"},{"name":"A2","label":"Evento possível","incorrect":true,"feedback":"&lt;p&gt;Este é um evento que vai acontecer com certeza, por isso é um evento certo.&lt;/p&gt;"},{"name":"A3","label":"Evento impossível","incorrect":true,"feedback":"&lt;p&gt;Este é um evento que vai acontecer com certeza, por isso é um evento certo.&lt;/p&gt;"}],"uniques":true},"algorithm":{"name":"trueFalse","template":"Multiple choice – standard","params":{"countCorrect":1,"countIncorrect":2,"showCheckIcon":true}}}</v>
      </c>
      <c r="AA659" s="12" t="s">
        <v>3310</v>
      </c>
      <c r="AB659" s="14" t="str">
        <f t="shared" si="2"/>
        <v>M4-EyP-6a-E-1</v>
      </c>
      <c r="AC659" s="14" t="str">
        <f t="shared" si="3"/>
        <v>M4-EyP-6a-E-1-BR</v>
      </c>
      <c r="AD659" s="7" t="s">
        <v>261</v>
      </c>
      <c r="AE659" s="16"/>
      <c r="AF659" s="16" t="s">
        <v>46</v>
      </c>
      <c r="AG659" s="16"/>
    </row>
    <row r="660" ht="75.0" customHeight="1">
      <c r="A660" s="9" t="s">
        <v>3301</v>
      </c>
      <c r="B660" s="12" t="s">
        <v>3302</v>
      </c>
      <c r="C660" s="7" t="s">
        <v>48</v>
      </c>
      <c r="D660" s="10" t="s">
        <v>35</v>
      </c>
      <c r="E660" s="9"/>
      <c r="F660" s="12" t="s">
        <v>3311</v>
      </c>
      <c r="G660" s="12"/>
      <c r="H660" s="12"/>
      <c r="I660" s="9" t="s">
        <v>2610</v>
      </c>
      <c r="J660" s="9" t="s">
        <v>391</v>
      </c>
      <c r="K660" s="12" t="s">
        <v>3312</v>
      </c>
      <c r="L660" s="12" t="s">
        <v>112</v>
      </c>
      <c r="M660" s="16" t="s">
        <v>41</v>
      </c>
      <c r="N660" s="11" t="s">
        <v>3305</v>
      </c>
      <c r="O660" s="18" t="s">
        <v>3313</v>
      </c>
      <c r="P660" s="23"/>
      <c r="Q660" s="16"/>
      <c r="R660" s="23"/>
      <c r="S660" s="23"/>
      <c r="T660" s="23"/>
      <c r="U660" s="23"/>
      <c r="V660" s="23"/>
      <c r="W660" s="23"/>
      <c r="X660" s="16"/>
      <c r="Y660" s="9" t="s">
        <v>3082</v>
      </c>
      <c r="Z660" s="13" t="str">
        <f t="shared" si="1"/>
        <v>{"id":"M4-EyP-6a-E-2-BR","stimulus":"&lt;p&gt;Indique que tipo de evento é o seguinte: &lt;i&gt;Sem olhar, {{Q1}}.&lt;/i&gt;&lt;/p&gt;&lt;div style=\"display:flex; justify-content:center;\"&gt;&lt;img src=\"https://blueberry-assets.oneclick.es/M4_EyP_6a_1.svg\" width=\"300\"&gt;&lt;/img&gt;&lt;/div&gt;","hint":"&lt;p&gt;Um &lt;b&gt;evento certo&lt;/b&gt; é aquele que ocorrerá com total certeza, um &lt;b&gt;evento possível&lt;/b&gt; é aquele que pode ocorrer e um &lt;b&gt;evento impossível&lt;/b&gt; é aquele que nunca ocorrerá.&lt;/p&gt;","feedback":"&lt;p&gt;Um &lt;b&gt;evento certo&lt;/b&gt; é aquele que ocorrerá com total certeza, um &lt;b&gt;evento possível&lt;/b&gt; é aquele que pode ocorrer e um &lt;b&gt;evento impossível&lt;/b&gt; é aquele que nunca ocorrerá.&lt;/p&gt;","seed":{"parameters":[{"name":"Q1","label":null,"list":["pegar uma banana","pegar uma laranja","pegar uma maça"]}],"calculated":[{"name":"A1","label":"Evento certo","incorrect":true,"feedback":"&lt;p&gt;Este evento pode acontecer, então é um evento possível.&lt;/p&gt;"},{"name":"A2","label":"Evento possível"},{"name":"A3","label":"Evento impossível","incorrect":true,"feedback":"&lt;p&gt;Este evento pode acontecer, então é um evento possível.&lt;/p&gt;"}],"uniques":true},"algorithm":{"name":"trueFalse","template":"Multiple choice – standard","params":{"countCorrect":1,"countIncorrect":2,"showCheckIcon":true}}}</v>
      </c>
      <c r="AA660" s="12" t="s">
        <v>3314</v>
      </c>
      <c r="AB660" s="14" t="str">
        <f t="shared" si="2"/>
        <v>M4-EyP-6a-E-2</v>
      </c>
      <c r="AC660" s="14" t="str">
        <f t="shared" si="3"/>
        <v>M4-EyP-6a-E-2-BR</v>
      </c>
      <c r="AD660" s="7" t="s">
        <v>261</v>
      </c>
      <c r="AE660" s="16"/>
      <c r="AF660" s="16" t="s">
        <v>46</v>
      </c>
      <c r="AG660" s="16"/>
    </row>
    <row r="661" ht="75.0" customHeight="1">
      <c r="A661" s="9" t="s">
        <v>3301</v>
      </c>
      <c r="B661" s="12" t="s">
        <v>3302</v>
      </c>
      <c r="C661" s="7" t="s">
        <v>48</v>
      </c>
      <c r="D661" s="10" t="s">
        <v>35</v>
      </c>
      <c r="E661" s="9"/>
      <c r="F661" s="12" t="s">
        <v>3315</v>
      </c>
      <c r="G661" s="12"/>
      <c r="H661" s="12"/>
      <c r="I661" s="9" t="s">
        <v>2610</v>
      </c>
      <c r="J661" s="9" t="s">
        <v>391</v>
      </c>
      <c r="K661" s="12" t="s">
        <v>3316</v>
      </c>
      <c r="L661" s="12" t="s">
        <v>112</v>
      </c>
      <c r="M661" s="16" t="s">
        <v>41</v>
      </c>
      <c r="N661" s="11" t="s">
        <v>3305</v>
      </c>
      <c r="O661" s="18" t="s">
        <v>3317</v>
      </c>
      <c r="P661" s="23"/>
      <c r="Q661" s="16"/>
      <c r="R661" s="23"/>
      <c r="S661" s="23"/>
      <c r="T661" s="23"/>
      <c r="U661" s="23"/>
      <c r="V661" s="23"/>
      <c r="W661" s="23"/>
      <c r="X661" s="16"/>
      <c r="Y661" s="9" t="s">
        <v>3082</v>
      </c>
      <c r="Z661" s="13" t="str">
        <f t="shared" si="1"/>
        <v>{"id":"M4-EyP-6a-E-3-BR","stimulus":"&lt;p&gt;Indique que tipo de evento é o seguinte: &lt;i&gt;Sem olhar, {{Q1}}.&lt;/i&gt;&lt;/p&gt;&lt;div style=\"display:flex; justify-content:center;\"&gt;&lt;img src=\"https://blueberry-assets.oneclick.es/M4_EyP_6a_1.svg\" width=\"300\"&gt;&lt;/img&gt;&lt;/div&gt;","hint":"&lt;p&gt;Um &lt;b&gt;evento certo&lt;/b&gt; é aquele que ocorrerá com total certeza, um &lt;b&gt;evento possível&lt;/b&gt; é aquele que pode ocorrer e um &lt;b&gt;evento impossível&lt;/b&gt; é aquele que nunca ocorrerá.&lt;/p&gt;","feedback":"&lt;p&gt;Um &lt;b&gt;evento certo&lt;/b&gt; é aquele que ocorrerá com total certeza, um &lt;b&gt;evento possível&lt;/b&gt; é aquele que pode ocorrer e um &lt;b&gt;evento impossível&lt;/b&gt; é aquele que nunca ocorrerá.&lt;/p&gt;","seed":{"parameters":[{"name":"Q1","label":null,"list":["pegar um pêssego","pegar um livro"]}],"calculated":[{"name":"A1","label":"Evento certo","incorrect":true,"feedback":"&lt;p&gt;Este evento nunca acontecerá, por isso é um evento impossível.&lt;/p&gt;"},{"name":"A2","label":"Evento possível","incorrect":true,"feedback":"&lt;p&gt;Este evento nunca acontecerá, por isso é um evento impossível.&lt;/p&gt;"},{"name":"A3","label":"Evento impossível"}],"uniques":true},"algorithm":{"name":"trueFalse","template":"Multiple choice – standard","params":{"countCorrect":1,"countIncorrect":2,"showCheckIcon":true}}}</v>
      </c>
      <c r="AA661" s="50" t="s">
        <v>3318</v>
      </c>
      <c r="AB661" s="14" t="str">
        <f t="shared" si="2"/>
        <v>M4-EyP-6a-E-3</v>
      </c>
      <c r="AC661" s="14" t="str">
        <f t="shared" si="3"/>
        <v>M4-EyP-6a-E-3-BR</v>
      </c>
      <c r="AD661" s="7" t="s">
        <v>261</v>
      </c>
      <c r="AE661" s="16"/>
      <c r="AF661" s="16" t="s">
        <v>46</v>
      </c>
      <c r="AG661" s="16"/>
    </row>
    <row r="662" ht="75.0" customHeight="1">
      <c r="A662" s="9" t="s">
        <v>3319</v>
      </c>
      <c r="B662" s="12" t="s">
        <v>3320</v>
      </c>
      <c r="C662" s="16" t="s">
        <v>34</v>
      </c>
      <c r="D662" s="10" t="s">
        <v>35</v>
      </c>
      <c r="E662" s="9"/>
      <c r="F662" s="12" t="s">
        <v>3321</v>
      </c>
      <c r="G662" s="12"/>
      <c r="H662" s="12"/>
      <c r="I662" s="9" t="s">
        <v>84</v>
      </c>
      <c r="J662" s="9" t="s">
        <v>391</v>
      </c>
      <c r="K662" s="12" t="s">
        <v>3322</v>
      </c>
      <c r="L662" s="11" t="s">
        <v>3323</v>
      </c>
      <c r="M662" s="16" t="s">
        <v>41</v>
      </c>
      <c r="N662" s="8" t="s">
        <v>3324</v>
      </c>
      <c r="O662" s="11" t="s">
        <v>3325</v>
      </c>
      <c r="P662" s="23"/>
      <c r="Q662" s="16"/>
      <c r="R662" s="23"/>
      <c r="S662" s="23"/>
      <c r="T662" s="23"/>
      <c r="U662" s="23"/>
      <c r="V662" s="23"/>
      <c r="W662" s="23"/>
      <c r="X662" s="16"/>
      <c r="Y662" s="9" t="s">
        <v>3082</v>
      </c>
      <c r="Z662" s="13" t="str">
        <f t="shared" si="1"/>
        <v>{"id":"M4-EyP-7a-I-1-BR","stimulus":"&lt;p&gt;Qual é a probabilidade de obter um número par no lançamento de um dado de {{Q1}} faces?&lt;/p&gt;","hint":"&lt;p style=\"text-align: center\"&gt;Probabilidade de um evento = &lt;span class=\"fr-math-v2 fr-draggable\" contenteditable=\"false\" data-original-math=\"\\(\\frac{{{\\text{nº de casos favoráveis}}}}{{{\\text{nº de casos possíveis}}}}\\)\" draggable=\"true\"&gt;\\(\\frac{{{\\text{nº de casos favoráveis}}}}{{{\\text{nº de casos possíveis}}}}\\)&lt;/span&gt;&lt;/p&gt;","feedback":"&lt;p&gt;A fórmula para calcular a probabilidade de um evento aleatório é:&lt;/p&gt;&lt;p style=\"text-align: center\"&gt;Probabilidade de um evento = &lt;span class=\"fr-math-v2 fr-draggable\" contenteditable=\"false\" data-original-math=\"\\(\\frac{{{\\text{nº de casos favoráveis}}}}{{{\\text{nº de casos possíveis}}}}\\)\" draggable=\"true\"&gt;\\(\\frac{{{\\text{nº de casos favoráveis}}}}{{{\\text{nº de casos possíveis}}}}\\)&lt;/span&gt; = &lt;span class=\"fr-math-v2 fr-draggable\" contenteditable=\"false\" data-original-math=\"\\(\\frac{{{{{T1}}\\text{ números pares}}}}{{{{{Q1}}\\text{ caras}}}}\\)\" draggable=\"true\"&gt;\\(\\frac{{{{{T1}}\\text{ números pares}}}}{{{{{Q1}}\\text{ faces}}}}\\)&lt;/span&gt; = {{A1}}&lt;/p&gt;","seed":{"parameters":[{"name":"Q1","label":null,"list":[4,6,8,10,12,20]}],"calculated":[{"name":"T1","label":"{{function}}","function":"{{Q1}}/2","temp":true},{"name":"A1","label":"{{function}}","function":"&lt;span class=\"fr-math-v2 fr-draggable\" contenteditable=\"false\" data-original-math=\"\\(\\frac{{{T1}}}{{{Q1}}}\\)\" draggable=\"true\"&gt;\\(\\frac{{{T1}}}{{{Q1}}}\\)&lt;/span&gt;"},{"name":"A2","label":"{{function}}","function":"&lt;span class=\"fr-math-v2 fr-draggable\" contenteditable=\"false\" data-original-math=\"\\(\\frac{1}{{{Q1}}}\\)\" draggable=\"true\"&gt;\\(\\frac{1}{{{Q1}}}\\)&lt;/span&gt;","incorrect":true},{"name":"A3","label":"{{function}}","function":"&lt;span class=\"fr-math-v2 fr-draggable\" contenteditable=\"false\" data-original-math=\"\\(\\frac{{{Q1}}}{{{T1}}}\\)\" draggable=\"true\"&gt;\\(\\frac{{{Q1}}}{{{T1}}}\\)&lt;/span&gt;","incorrect":true}],"uniques":true},"algorithm":{"name":"trueFalse","template":"Multiple choice – standard","params":{"countCorrect":1,"countIncorrect":2,"showCheckIcon":true}}}</v>
      </c>
      <c r="AA662" s="11" t="s">
        <v>3326</v>
      </c>
      <c r="AB662" s="14" t="str">
        <f t="shared" si="2"/>
        <v>M4-EyP-7a-I-1</v>
      </c>
      <c r="AC662" s="14" t="str">
        <f t="shared" si="3"/>
        <v>M4-EyP-7a-I-1-BR</v>
      </c>
      <c r="AD662" s="7" t="s">
        <v>261</v>
      </c>
      <c r="AE662" s="16"/>
      <c r="AF662" s="16" t="s">
        <v>46</v>
      </c>
      <c r="AG662" s="7" t="s">
        <v>47</v>
      </c>
    </row>
    <row r="663" ht="75.0" customHeight="1">
      <c r="A663" s="9" t="s">
        <v>3319</v>
      </c>
      <c r="B663" s="12" t="s">
        <v>3320</v>
      </c>
      <c r="C663" s="7" t="s">
        <v>34</v>
      </c>
      <c r="D663" s="10" t="s">
        <v>35</v>
      </c>
      <c r="E663" s="9"/>
      <c r="F663" s="11" t="s">
        <v>3327</v>
      </c>
      <c r="G663" s="8"/>
      <c r="H663" s="12"/>
      <c r="I663" s="7" t="s">
        <v>84</v>
      </c>
      <c r="J663" s="9" t="s">
        <v>391</v>
      </c>
      <c r="K663" s="12" t="s">
        <v>3328</v>
      </c>
      <c r="L663" s="12" t="s">
        <v>3329</v>
      </c>
      <c r="M663" s="16" t="s">
        <v>41</v>
      </c>
      <c r="N663" s="8" t="s">
        <v>3324</v>
      </c>
      <c r="O663" s="11" t="s">
        <v>3330</v>
      </c>
      <c r="P663" s="23"/>
      <c r="Q663" s="16"/>
      <c r="R663" s="23"/>
      <c r="S663" s="23"/>
      <c r="T663" s="23"/>
      <c r="U663" s="23"/>
      <c r="V663" s="23"/>
      <c r="W663" s="23"/>
      <c r="X663" s="16"/>
      <c r="Y663" s="9" t="s">
        <v>3082</v>
      </c>
      <c r="Z663" s="13" t="str">
        <f t="shared" si="1"/>
        <v>{"id":"M4-EyP-7a-I-2-BR","stimulus":"&lt;p&gt;Em uma urna foram colocadas {{Q1}} bolas de cor {{Q4}}, {{Q2}} de cor {{Q5}} e {{Q3}} de cor {{Q6}}. Sem olhar, qual será a probabilidade de tirar uma bola de cor {{Q4}} da caixa?&lt;/p&gt;","hint":"&lt;p style=\"text-align: center\"&gt;Probabilidade de um evento = &lt;span class=\"fr-math-v2 fr-draggable\" contenteditable=\"false\" data-original-math=\"\\(\\frac{{{\\text{nº de casos favoráveis}}}}{{{\\text{nº de casos possíveis}}}}\\)\" draggable=\"true\"&gt;\\(\\frac{{{\\text{nº de casos favoráveis}}}}{{{\\text{nº de casos possíveis}}}}\\)&lt;/span&gt;&lt;/p&gt;","feedback":"&lt;p&gt;A fórmula para calcular a probabilidade de um evento aleatório é:&lt;/p&gt;&lt;p style=\"text-align: center\"&gt;Probabilidade de um evento = &lt;span class=\"fr-math-v2 fr-draggable\" contenteditable=\"false\" data-original-math=\"\\(\\frac{{{\\text{nº de casos favoráveis}}}}{{{\\text{nº de casos possíveis}}}}\\)\" draggable=\"true\"&gt;\\(\\frac{{{\\text{nº de casos favoráveis}}}}{{{\\text{nº de casos possíveis}}}}\\)&lt;/span&gt; = &lt;span class=\"fr-math-v2 fr-draggable\" contenteditable=\"false\" data-original-math=\"\\(\\frac{{{{{Q1}}\\text{ bolas de cor {{Q4}}}}}}{{{{{T1}}\\text{ bolas no total}}}}\\)\" draggable=\"true\"&gt;\\(\\frac{{{{{Q1}}\\text{ bolas de cor {{Q4}}}}}}{{{{{T1}}\\text{ bolas no total}}}}\\)&lt;/span&gt; = {{A1}}&lt;/p&gt;","seed":{"parameters":[{"name":"Q1","label":null,"list":[2,3,4,5]},{"name":"Q2","label":null,"list":[2,3,4,5]},{"name":"Q3","label":null,"list":[2,3,4,5]},{"name":"Q4","label":null,"list":["vermelha","azul","amarela"]},{"name":"Q5","label":null,"list":["vermelha","azul","amarela"]},{"name":"Q6","label":null,"list":["vermelha","azul","amarela"]}],"calculated":[{"name":"T1","label":"{{function}}","function":"{{Q1}}+{{Q2}}+{{Q3}}","temp":true},{"name":"A1","label":"{{function}}","function":"&lt;span class=\"fr-math-v2 fr-draggable\" contenteditable=\"false\" data-original-math=\"\\(\\frac{{{Q1}}}{{{T1}}}\\)\" draggable=\"true\"&gt;\\(\\frac{{{Q1}}}{{{T1}}}\\)&lt;/span&gt;"},{"name":"A2","label":"{{function}}","function":"&lt;span class=\"fr-math-v2 fr-draggable\" contenteditable=\"false\" data-original-math=\"\\(\\frac{{{Q2}}}{{{T1}}}\\)\" draggable=\"true\"&gt;\\(\\frac{{{Q2}}}{{{T1}}}\\)&lt;/span&gt;","incorrect":true},{"name":"A3","label":"{{function}}","function":"&lt;span class=\"fr-math-v2 fr-draggable\" contenteditable=\"false\" data-original-math=\"\\(\\frac{{{Q3}}}{{{T1}}}\\)\" draggable=\"true\"&gt;\\(\\frac{{{Q3}}}{{{T1}}}\\)&lt;/span&gt;","incorrect":true}],"uniques":true},"algorithm":{"name":"trueFalse","template":"Multiple choice – standard","params":{"countCorrect":1,"countIncorrect":2,"showCheckIcon":true}}}</v>
      </c>
      <c r="AA663" s="11" t="s">
        <v>3331</v>
      </c>
      <c r="AB663" s="14" t="str">
        <f t="shared" si="2"/>
        <v>M4-EyP-7a-I-2</v>
      </c>
      <c r="AC663" s="14" t="str">
        <f t="shared" si="3"/>
        <v>M4-EyP-7a-I-2-BR</v>
      </c>
      <c r="AD663" s="7" t="s">
        <v>261</v>
      </c>
      <c r="AE663" s="16"/>
      <c r="AF663" s="16" t="s">
        <v>46</v>
      </c>
      <c r="AG663" s="7" t="s">
        <v>47</v>
      </c>
    </row>
    <row r="664" ht="75.0" customHeight="1">
      <c r="A664" s="9" t="s">
        <v>3319</v>
      </c>
      <c r="B664" s="12" t="s">
        <v>3320</v>
      </c>
      <c r="C664" s="7" t="s">
        <v>34</v>
      </c>
      <c r="D664" s="10" t="s">
        <v>35</v>
      </c>
      <c r="E664" s="9"/>
      <c r="F664" s="11" t="s">
        <v>3332</v>
      </c>
      <c r="G664" s="12"/>
      <c r="H664" s="12"/>
      <c r="I664" s="9" t="s">
        <v>84</v>
      </c>
      <c r="J664" s="9" t="s">
        <v>391</v>
      </c>
      <c r="K664" s="18" t="s">
        <v>3333</v>
      </c>
      <c r="L664" s="12" t="s">
        <v>3334</v>
      </c>
      <c r="M664" s="16" t="s">
        <v>41</v>
      </c>
      <c r="N664" s="8" t="s">
        <v>3324</v>
      </c>
      <c r="O664" s="11" t="s">
        <v>3335</v>
      </c>
      <c r="P664" s="23"/>
      <c r="Q664" s="16"/>
      <c r="R664" s="23"/>
      <c r="S664" s="23"/>
      <c r="T664" s="23"/>
      <c r="U664" s="23"/>
      <c r="V664" s="23"/>
      <c r="W664" s="23"/>
      <c r="X664" s="16"/>
      <c r="Y664" s="9" t="s">
        <v>3082</v>
      </c>
      <c r="Z664" s="13" t="str">
        <f t="shared" si="1"/>
        <v>{"id":"M4-EyP-7a-I-3-BR","stimulus":"&lt;p&gt;Em um concurso de televisão, há uma roleta que tem {{Q1}} setores {{Q4}}, {{Q2}} setores {{Q5}} e {{Q3}} setores {{Q6}}. Quando um jogador gira a roleta, qual é a probabilidade de cair em um setor {{Q6}}?&lt;/p&gt;","hint":"&lt;p style=\"text-align: center\"&gt;Probabilidade de um evento = &lt;span class=\"fr-math-v2 fr-draggable\" contenteditable=\"false\" data-original-math=\"\\(\\frac{{{\\text{nº de casos favoráveis}}}}{{{\\text{nº de casos possíveis}}}}\\)\" draggable=\"true\"&gt;\\(\\frac{{{\\text{nº de casos favoráveis}}}}{{{\\text{nº de casos possíveis}}}}\\)&lt;/span&gt;&lt;/p&gt;","feedback":"&lt;p&gt;A fórmula para calcular a probabilidade de um evento aleatório é:&lt;/p&gt;&lt;p style=\"text-align: center\"&gt;Probabilidade de um evento = &lt;span class=\"fr-math-v2 fr-draggable\" contenteditable=\"false\" data-original-math=\"\\(\\frac{{{\\text{nº de casos favoráveis}}}}{{{\\text{nº de casos possíveis}}}}\\)\" draggable=\"true\"&gt;\\(\\frac{{{\\text{nº de casos favoráveis}}}}{{{\\text{nº de casos possíveis}}}}\\)&lt;/span&gt; = &lt;span class=\"fr-math-v2 fr-draggable\" contenteditable=\"false\" data-original-math=\"\\(\\frac{{{{{Q3}}\\text{ setores {{Q6}}}}}}{{{{{T1}}\\text{ setores no total}}}}\\)\" draggable=\"true\"&gt;\\(\\frac{{{{{Q3}}\\text{ setores {{Q6}}}}}}{{{{{T1}}\\text{ setores no total}}}}\\)&lt;/span&gt; = {{A1}}&lt;/p&gt;","seed":{"parameters":[{"name":"Q1","label":null,"list":[5,6,7,8,9]},{"name":"Q2","label":null,"list":[5,6,7,8,9]},{"name":"Q3","label":null,"list":[5,6,7,8,9]},{"name":"Q4","label":null,"list":["para ganhar dinheiro","para voltar a girar a roleta","para perder tudo"]},{"name":"Q5","label":null,"list":["para ganhar dinheiro","para voltar a girar a roleta","para perder tudo"]},{"name":"Q6","label":null,"list":["para ganhar dinheiro","para voltar a girar a roleta","para perder tudo"]}],"calculated":[{"name":"T1","label":"{{function}}","function":"{{Q1}}+{{Q2}}+{{Q3}}","temp":true},{"name":"A1","label":"{{function}}","function":"&lt;span class=\"fr-math-v2 fr-draggable\" contenteditable=\"false\" data-original-math=\"\\(\\frac{{{Q3}}}{{{T1}}}\\)\" draggable=\"true\"&gt;\\(\\frac{{{Q3}}}{{{T1}}}\\)&lt;/span&gt;"},{"name":"A2","label":"{{function}}","function":"&lt;span class=\"fr-math-v2 fr-draggable\" contenteditable=\"false\" data-original-math=\"\\(\\frac{{{Q1}}}{{{T1}}}\\)\" draggable=\"true\"&gt;\\(\\frac{{{Q1}}}{{{T1}}}\\)&lt;/span&gt;","incorrect":true},{"name":"A3","label":"{{function}}","function":"&lt;span class=\"fr-math-v2 fr-draggable\" contenteditable=\"false\" data-original-math=\"\\(\\frac{{{Q2}}}{{{T1}}}\\)\" draggable=\"true\"&gt;\\(\\frac{{{Q2}}}{{{T1}}}\\)&lt;/span&gt;","incorrect":true}],"uniques":true},"algorithm":{"name":"trueFalse","template":"Multiple choice – standard","params":{"countCorrect":1,"countIncorrect":2,"showCheckIcon":true}}}</v>
      </c>
      <c r="AA664" s="11" t="s">
        <v>3336</v>
      </c>
      <c r="AB664" s="14" t="str">
        <f t="shared" si="2"/>
        <v>M4-EyP-7a-I-3</v>
      </c>
      <c r="AC664" s="14" t="str">
        <f t="shared" si="3"/>
        <v>M4-EyP-7a-I-3-BR</v>
      </c>
      <c r="AD664" s="7" t="s">
        <v>261</v>
      </c>
      <c r="AE664" s="16"/>
      <c r="AF664" s="16" t="s">
        <v>46</v>
      </c>
      <c r="AG664" s="7" t="s">
        <v>47</v>
      </c>
    </row>
    <row r="665" ht="75.0" customHeight="1">
      <c r="A665" s="9" t="s">
        <v>3319</v>
      </c>
      <c r="B665" s="12" t="s">
        <v>3320</v>
      </c>
      <c r="C665" s="7" t="s">
        <v>48</v>
      </c>
      <c r="D665" s="10" t="s">
        <v>35</v>
      </c>
      <c r="E665" s="9"/>
      <c r="F665" s="11" t="s">
        <v>3337</v>
      </c>
      <c r="G665" s="12" t="s">
        <v>3338</v>
      </c>
      <c r="H665" s="12"/>
      <c r="I665" s="9" t="s">
        <v>84</v>
      </c>
      <c r="J665" s="9" t="s">
        <v>92</v>
      </c>
      <c r="K665" s="8" t="s">
        <v>3339</v>
      </c>
      <c r="L665" s="11" t="s">
        <v>3340</v>
      </c>
      <c r="M665" s="16" t="s">
        <v>41</v>
      </c>
      <c r="N665" s="8" t="s">
        <v>3324</v>
      </c>
      <c r="O665" s="11" t="s">
        <v>3341</v>
      </c>
      <c r="P665" s="23"/>
      <c r="Q665" s="16"/>
      <c r="R665" s="23"/>
      <c r="S665" s="23"/>
      <c r="T665" s="23"/>
      <c r="U665" s="23"/>
      <c r="V665" s="23"/>
      <c r="W665" s="23"/>
      <c r="X665" s="16"/>
      <c r="Y665" s="9" t="s">
        <v>3082</v>
      </c>
      <c r="Z665" s="13" t="str">
        <f t="shared" si="1"/>
        <v>{"id":"M4-EyP-7a-E-1-BR","stimulus":"&lt;p&gt;Se {{Q1}} bilhetes foram vendidos em uma rifa, qual é a probabilidade de que o prêmio vá para alguém que comprou {{Q2}}? Expresse o resultado como uma fração.&lt;/p&gt;","template":"&lt;p&gt;A probabilidade é de {{response}}.&lt;/p&gt;","hint":"&lt;p style=\"text-align: center\"&gt;Probabilidade de um evento = &lt;span class=\"fr-math-v2 fr-draggable\" contenteditable=\"false\" data-original-math=\"\\(\\frac{{{\\text{nº de casos favoráveis}}}}{{{\\text{nº de casos possíveis}}}}\\)\" draggable=\"true\"&gt;\\(\\frac{{{\\text{nº de casos favoráveis}}}}{{{\\text{nº de casos possíveis}}}}\\)&lt;/span&gt;&lt;/p&gt;","feedback":"&lt;p&gt;A fórmula para calcular a probabilidade de um evento aleatório é:&lt;/p&gt;&lt;p style=\"text-align: center\"&gt;Probabilidade de um evento = &lt;span class=\"fr-math-v2 fr-draggable\" contenteditable=\"false\" data-original-math=\"\\(\\frac{{{\\text{nº de casos favoráveis}}}}{{{\\text{nº de casos possíveis}}}}\\)\" draggable=\"true\"&gt;\\(\\frac{{{\\text{nº de casos favoráveis}}}}{{{\\text{nº de casos possíveis}}}}\\)&lt;/span&gt; = &lt;span class=\"fr-math-v2 fr-draggable\" contenteditable=\"false\" data-original-math=\"\\(\\frac{{{{{Q2}}\\text{ bilhetes comprados}}}}{{{{{Q1}}\\text{ bilhetes totais}}}}\\)\" draggable=\"true\"&gt;\\(\\frac{{{{{Q2}}\\text{ bilhetes comprados}}}}{{{{{Q1}}\\text{ bilhetes totais}}}}\\)&lt;/span&gt; = {{T1}}&lt;/p&gt;","seed":{"parameters":[{"name":"Q1","label":null,"min":100,"max":500,"step":10},{"name":"Q2","label":null,"min":10,"max":20,"step":1}],"calculated":[{"name":"T1","label":"{{function}}","function":"&lt;span class=\"fr-math-v2 fr-draggable\" contenteditable=\"false\" data-original-math=\"\\(\\frac{{{Q2}}}{{{Q1}}}\\)\" draggable=\"true\"&gt;\\(\\frac{{{Q2}}}{{{Q1}}}\\)&lt;/span&gt;","temp":true},{"name":"A1","label":"{{function}}","function":"\\frac{{{Q2}}}{{{Q1}}}"}],"uniques":true},"algorithm":{"name":"calculateOperation","params":{"method":"equivSymbolic","keyboard":"NUMERICAL"}}}</v>
      </c>
      <c r="AA665" s="11" t="s">
        <v>3342</v>
      </c>
      <c r="AB665" s="14" t="str">
        <f t="shared" si="2"/>
        <v>M4-EyP-7a-E-1</v>
      </c>
      <c r="AC665" s="14" t="str">
        <f t="shared" si="3"/>
        <v>M4-EyP-7a-E-1-BR</v>
      </c>
      <c r="AD665" s="7" t="s">
        <v>261</v>
      </c>
      <c r="AE665" s="16"/>
      <c r="AF665" s="16" t="s">
        <v>46</v>
      </c>
      <c r="AG665" s="7" t="s">
        <v>47</v>
      </c>
    </row>
    <row r="666" ht="75.0" customHeight="1">
      <c r="A666" s="9" t="s">
        <v>3319</v>
      </c>
      <c r="B666" s="12" t="s">
        <v>3320</v>
      </c>
      <c r="C666" s="7" t="s">
        <v>48</v>
      </c>
      <c r="D666" s="10" t="s">
        <v>35</v>
      </c>
      <c r="E666" s="9"/>
      <c r="F666" s="11" t="s">
        <v>3343</v>
      </c>
      <c r="G666" s="12" t="s">
        <v>3338</v>
      </c>
      <c r="H666" s="12"/>
      <c r="I666" s="9" t="s">
        <v>84</v>
      </c>
      <c r="J666" s="9" t="s">
        <v>92</v>
      </c>
      <c r="K666" s="18" t="s">
        <v>3344</v>
      </c>
      <c r="L666" s="12" t="s">
        <v>3345</v>
      </c>
      <c r="M666" s="16" t="s">
        <v>41</v>
      </c>
      <c r="N666" s="8" t="s">
        <v>3324</v>
      </c>
      <c r="O666" s="11" t="s">
        <v>3346</v>
      </c>
      <c r="P666" s="23"/>
      <c r="Q666" s="16"/>
      <c r="R666" s="23"/>
      <c r="S666" s="23"/>
      <c r="T666" s="23"/>
      <c r="U666" s="23"/>
      <c r="V666" s="23"/>
      <c r="W666" s="23"/>
      <c r="X666" s="16"/>
      <c r="Y666" s="9" t="s">
        <v>3082</v>
      </c>
      <c r="Z666" s="13" t="str">
        <f t="shared" si="1"/>
        <v>{"id":"M4-EyP-7a-E-2-BR","stimulus":"&lt;p&gt;Em um saco foram colocadas {{Q1}} balas de {{Q4}}, {{Q2}} de {{Q5}} e {{Q3}} de {{Q6}}. Ao ser retirada uma bala do saco sem olhar, qual é a probabilidade de se pegar uma bala de {{Q5}}? Expresse o resultado como uma fração.&lt;/p&gt;","template":"&lt;p&gt;A probabilidade é {{response}}.&lt;/p&gt;","hint":"&lt;p style=\"text-align: center\"&gt;Probabilidade de um evento = &lt;span class=\"fr-math-v2 fr-draggable\" contenteditable=\"false\" data-original-math=\"\\(\\frac{{{\\text{nº de casos favoráveis}}}}{{{\\text{nº de casos possíveis}}}}\\)\" draggable=\"true\"&gt;\\(\\frac{{{\\text{nº de casos favoráveis}}}}{{{\\text{nº de casos possíveis}}}}\\)&lt;/span&gt;&lt;/p&gt;","feedback":"&lt;p&gt;A fórmula para calcular a probabilidade de um evento aleatório é:&lt;/p&gt;&lt;p style=\"text-align: center\"&gt;Probabilidade de um evento = &lt;span class=\"fr-math-v2 fr-draggable\" contenteditable=\"false\" data-original-math=\"\\(\\frac{{{\\text{nº de casos favoráveis}}}}{{{\\text{nº de casos possíveis}}}}\\)\" draggable=\"true\"&gt;\\(\\frac{{{\\text{nº de casos favoráveis}}}}{{{\\text{nº de casos possíveis}}}}\\)&lt;/span&gt; = &lt;span class=\"fr-math-v2 fr-draggable\" contenteditable=\"false\" data-original-math=\"\\(\\frac{{{{{Q2}}\\text{ balas de {{Q5}}}}}}{{{{{T1}}\\text{ balas no total}}}}\\)\" draggable=\"true\"&gt;\\(\\frac{{{{{Q2}}\\text{ balas de {{Q5}}}}}}{{{{{T1}}\\text{ balas no total}}}}\\)&lt;/span&gt; = {{T2}}&lt;/p&gt;","seed":{"parameters":[{"name":"Q1","label":null,"list":[2,3,4,5]},{"name":"Q2","label":null,"list":[2,3,4,5]},{"name":"Q3","label":null,"list":[2,3,4,5]},{"name":"Q4","label":null,"list":["limão","morango","menta"]},{"name":"Q5","label":null,"list":["limão","morango","menta"]},{"name":"Q6","label":null,"list":["limão","morango","menta"]}],"calculated":[{"name":"T1","label":"{{function}}","function":"{{Q1}}+{{Q2}}+{{Q3}}","temp":true},{"name":"T2","label":"{{function}}","function":"&lt;span class=\"fr-math-v2 fr-draggable\" contenteditable=\"false\" data-original-math=\"\\(\\frac{{{Q2}}}{{{T1}}}\\)\" draggable=\"true\"&gt;\\(\\frac{{{Q2}}}{{{T1}}}\\)&lt;/span&gt;","temp":true},{"name":"A1","label":"{{function}}","function":"\\frac{{{Q2}}}{{{T1}}}"}],"uniques":true},"algorithm":{"name":"calculateOperation","params":{"method":"equivSymbolic","keyboard":"NUMERICAL"}}}</v>
      </c>
      <c r="AA666" s="11" t="s">
        <v>3347</v>
      </c>
      <c r="AB666" s="14" t="str">
        <f t="shared" si="2"/>
        <v>M4-EyP-7a-E-2</v>
      </c>
      <c r="AC666" s="14" t="str">
        <f t="shared" si="3"/>
        <v>M4-EyP-7a-E-2-BR</v>
      </c>
      <c r="AD666" s="7" t="s">
        <v>261</v>
      </c>
      <c r="AE666" s="16"/>
      <c r="AF666" s="16" t="s">
        <v>46</v>
      </c>
      <c r="AG666" s="7" t="s">
        <v>47</v>
      </c>
    </row>
    <row r="667" ht="75.0" customHeight="1">
      <c r="A667" s="9" t="s">
        <v>3319</v>
      </c>
      <c r="B667" s="12" t="s">
        <v>3320</v>
      </c>
      <c r="C667" s="7" t="s">
        <v>48</v>
      </c>
      <c r="D667" s="10" t="s">
        <v>35</v>
      </c>
      <c r="E667" s="9"/>
      <c r="F667" s="11" t="s">
        <v>3348</v>
      </c>
      <c r="G667" s="12" t="s">
        <v>3338</v>
      </c>
      <c r="H667" s="12"/>
      <c r="I667" s="9"/>
      <c r="J667" s="9" t="s">
        <v>92</v>
      </c>
      <c r="K667" s="8" t="s">
        <v>3349</v>
      </c>
      <c r="L667" s="12" t="s">
        <v>3350</v>
      </c>
      <c r="M667" s="16" t="s">
        <v>41</v>
      </c>
      <c r="N667" s="8" t="s">
        <v>3324</v>
      </c>
      <c r="O667" s="11" t="s">
        <v>3351</v>
      </c>
      <c r="P667" s="23"/>
      <c r="Q667" s="16"/>
      <c r="R667" s="23"/>
      <c r="S667" s="23"/>
      <c r="T667" s="23"/>
      <c r="U667" s="23"/>
      <c r="V667" s="23"/>
      <c r="W667" s="23"/>
      <c r="X667" s="16"/>
      <c r="Y667" s="9" t="s">
        <v>3082</v>
      </c>
      <c r="Z667" s="13" t="str">
        <f t="shared" si="1"/>
        <v>{"id":"M4-EyP-7a-E-3-BR","stimulus":"&lt;p&gt;Santiago tem em sua estante {{Q1}} livros sobre {{Q4}}, {{Q2}} livros sobre {{Q5}} e {{Q3}} sobre {{Q6}}. Se ele retirar um livro da estante ao acaso e sem olhar, qual é a probabilidade de que ele tire um livro sobre {{Q6}}? Expresse o resultado como uma fração.&lt;/p&gt;","template":"&lt;p&gt;A probabilidade é de {{response}}.&lt;/p&gt;","hint":"&lt;p style=\"text-align: center\"&gt;Probabilidade de um evento = &lt;span class=\"fr-math-v2 fr-draggable\" contenteditable=\"false\" data-original-math=\"\\(\\frac{{{\\text{nº de casos favoráveis}}}}{{{\\text{nº de casos possíveis}}}}\\)\" draggable=\"true\"&gt;\\(\\frac{{{\\text{nº de casos favoráveis}}}}{{{\\text{nº de casos possíveis}}}}\\)&lt;/span&gt;&lt;/p&gt;","feedback":"&lt;p&gt;A fórmula para calcular a probabilidade de um evento aleatório é:&lt;/p&gt;&lt;p style=\"text-align: center\"&gt;Probabilidade de um evento = &lt;span class=\"fr-math-v2 fr-draggable\" contenteditable=\"false\" data-original-math=\"\\(\\frac{{{\\text{nº de casos favoráveis}}}}{{{\\text{nº de casos possíveis}}}}\\)\" draggable=\"true\"&gt;\\(\\frac{{{\\text{nº de casos favoráveis}}}}{{{\\text{nº de casos possíveis}}}}\\)&lt;/span&gt; = &lt;span class=\"fr-math-v2 fr-draggable\" contenteditable=\"false\" data-original-math=\"\\(\\frac{{{{{Q3}}\\text{ livros de {{Q6}}}}}}{{{{{T1}}\\text{ livros no total}}}}\\)\" draggable=\"true\"&gt;\\(\\frac{{{{{Q3}}\\text{ livros sobre {{Q6}}}}}}{{{{{T1}}\\text{ livros no total}}}}\\)&lt;/span&gt; = {{T2}}&lt;/p&gt;","seed":{"parameters":[{"name":"Q1","label":null,"list":[2,3,4,5]},{"name":"Q2","label":null,"list":[2,3,4,5]},{"name":"Q3","label":null,"list":[2,3,4,5]},{"name":"Q4","label":null,"list":["piratas","viagens no tempo","robôs"]},{"name":"Q5","label":null,"list":["piratas","viagens no tempo","robôs"]},{"name":"Q6","label":null,"list":["piratas","viagens no tempo","robôs"]}],"calculated":[{"name":"T1","label":"{{function}}","function":"{{Q1}}+{{Q2}}+{{Q3}}","temp":true},{"name":"T2","label":"{{function}}","function":"&lt;span class=\"fr-math-v2 fr-draggable\" contenteditable=\"false\" data-original-math=\"\\(\\frac{{{Q3}}}{{{T1}}}\\)\" draggable=\"true\"&gt;\\(\\frac{{{Q3}}}{{{T1}}}\\)&lt;/span&gt;","temp":true},{"name":"A1","label":"{{function}}","function":"\\frac{{{Q3}}}{{{T1}}}"}],"uniques":true},"algorithm":{"name":"calculateOperation","params":{"method":"equivSymbolic","keyboard":"NUMERICAL"}}}</v>
      </c>
      <c r="AA667" s="11" t="s">
        <v>3352</v>
      </c>
      <c r="AB667" s="14" t="str">
        <f t="shared" si="2"/>
        <v>M4-EyP-7a-E-3</v>
      </c>
      <c r="AC667" s="14" t="str">
        <f t="shared" si="3"/>
        <v>M4-EyP-7a-E-3-BR</v>
      </c>
      <c r="AD667" s="7" t="s">
        <v>261</v>
      </c>
      <c r="AE667" s="16"/>
      <c r="AF667" s="16" t="s">
        <v>46</v>
      </c>
      <c r="AG667" s="7" t="s">
        <v>47</v>
      </c>
    </row>
  </sheetData>
  <customSheetViews>
    <customSheetView guid="{297925C1-7DD9-44D9-B53E-E51374A64ACF}" filter="1" showAutoFilter="1">
      <autoFilter ref="$A$1:$AG$667"/>
    </customSheetView>
    <customSheetView guid="{382B7714-29A4-49C8-AFD4-CD04ECD2826E}" filter="1" showAutoFilter="1">
      <autoFilter ref="$A$1:$AG$667">
        <filterColumn colId="3">
          <filters/>
        </filterColumn>
      </autoFilter>
    </customSheetView>
    <customSheetView guid="{8D690987-22C5-490A-B63C-62E440F4B4D1}" filter="1" showAutoFilter="1">
      <autoFilter ref="$A$1:$AG$667">
        <filterColumn colId="0">
          <filters>
            <filter val="M4-NyO-7b"/>
            <filter val="M4-NyO-7a"/>
            <filter val="M4-NyO-37b"/>
            <filter val="M4-NyO-25a"/>
            <filter val="M4-G-5a"/>
            <filter val="M4-NyO-37a"/>
            <filter val="M4-G-5b"/>
            <filter val="M4-NyO-13b"/>
            <filter val="M4-NyO-37c"/>
            <filter val="M4-NyO-13a"/>
            <filter val="M4-NyO-13c"/>
            <filter val="M4-EyP-5a"/>
            <filter val="M4-G-6a"/>
            <filter val="M4-NyO-6a"/>
            <filter val="M4-G-6b"/>
            <filter val="M4-NyO-48a"/>
            <filter val="M4-NyO-24b"/>
            <filter val="M4-NyO-24a"/>
            <filter val="M4-NyO-24d"/>
            <filter val="M4-NyO-24e"/>
            <filter val="M4-EyP-6a"/>
            <filter val="M4-G-7a"/>
            <filter val="M4-NyO-9a"/>
            <filter val="M4-NyO-43a"/>
            <filter val="M4-G-12a"/>
            <filter val="M4-EyP-3a"/>
            <filter val="M4-G-12b"/>
            <filter val="M4-NyO-31a"/>
            <filter val="M4-NyO-8a"/>
            <filter val="M4-NyO-14a"/>
            <filter val="M4-NyO-14c"/>
            <filter val="M4-NyO-14b"/>
            <filter val="M4-EyP-4b"/>
            <filter val="M4-EyP-4a"/>
            <filter val="M4-NyO-30a"/>
            <filter val="M4-NyO-30b"/>
            <filter val="M4-NyO-29a"/>
            <filter val="M4-NyO-3a"/>
            <filter val="M4-NyO-45a"/>
            <filter val="M4-EyP-1a"/>
            <filter val="M4-NyO-33b"/>
            <filter val="M4-NyO-45b"/>
            <filter val="M4-NyO-33a"/>
            <filter val="M4-NyO-33d"/>
            <filter val="M4-NyO-33c"/>
            <filter val="M4-NyO-33e"/>
            <filter val="M4-EyP-1b"/>
            <filter val="M4-NyO-2a"/>
            <filter val="M4-G-2a"/>
            <filter val="M4-G-11b"/>
            <filter val="M4-EyP-2b"/>
            <filter val="M4-EyP-2a"/>
            <filter val="M4-NyO-1b"/>
            <filter val="M4-NyO-32a"/>
            <filter val="M4-NyO-1c"/>
            <filter val="M4-NyO-44a"/>
            <filter val="M4-G-11a"/>
            <filter val="M4-NyO-20b"/>
            <filter val="M4-NyO-20a"/>
            <filter val="M4-MyM-6a"/>
            <filter val="M4-MyM-6b"/>
            <filter val="M4-MyM-6c"/>
            <filter val="M4-NyO-19a"/>
            <filter val="M4-G-3a"/>
            <filter val="M4-NyO-47a"/>
            <filter val="M4-G-16a"/>
            <filter val="M4-EyP-7a"/>
            <filter val="M4-MyM-5a"/>
            <filter val="M4-MyM-5b"/>
            <filter val="M4-NyO-18a"/>
            <filter val="M4-NyO-4a"/>
            <filter val="M4-NyO-4b"/>
            <filter val="M4-NyO-46b"/>
            <filter val="M4-NyO-46a"/>
            <filter val="M4-NyO-10a"/>
            <filter val="M4-NyO-46c"/>
          </filters>
        </filterColumn>
        <filterColumn colId="26">
          <filters/>
        </filterColumn>
      </autoFilter>
    </customSheetView>
    <customSheetView guid="{29D02BDF-4C4E-453E-8932-32DB80B0DEF5}" filter="1" showAutoFilter="1">
      <autoFilter ref="$A$1:$AG$667">
        <filterColumn colId="3">
          <filters>
            <filter val="JSON revisado"/>
          </filters>
        </filterColumn>
        <filterColumn colId="29">
          <filters blank="1"/>
        </filterColumn>
      </autoFilter>
    </customSheetView>
    <customSheetView guid="{4FD20C11-B8B5-40BB-8D01-3DB7AB1E7B5C}" filter="1" showAutoFilter="1">
      <autoFilter ref="$A$1:$AF$667">
        <filterColumn colId="9">
          <filters>
            <filter val="Cloze Math"/>
            <filter val="Label image with drag and drop"/>
            <filter val="Barchart Output"/>
            <filter val="Order list"/>
            <filter val="Single Choice&#10;*: countCorrect= 1 &#10;*: countIncorrect= 2"/>
            <filter val="Pictograph"/>
          </filters>
        </filterColumn>
      </autoFilter>
    </customSheetView>
    <customSheetView guid="{4F985EA5-1D78-45DA-942E-CCF911C496DD}" filter="1" showAutoFilter="1">
      <autoFilter ref="$A$1:$AF$667">
        <filterColumn colId="9">
          <filters>
            <filter val="Cloze Math"/>
            <filter val="Linking lines"/>
            <filter val="Linking lines&#10;*:invert=false"/>
            <filter val="Multiple Choice&#10;*: countCorrect= 2&#10;*: countIncorrect= 1"/>
            <filter val="True or false&#10;*: countCorrect= 2&#10;*: countIncorrect= 2&#10;*:options= &quot;Correcto&quot;, &quot;Incorrecto&quot;"/>
            <filter val="Label image with drag and drop"/>
            <filter val="Linking lines&#10;*:invert=true"/>
            <filter val="Barchart Output"/>
            <filter val="Single Choice&#10;*: countCorrect= 1 &#10;*: countIncorrect= 2"/>
            <filter val="Pictograph"/>
          </filters>
        </filterColumn>
        <filterColumn colId="31">
          <filters>
            <filter val="BNCC"/>
          </filters>
        </filterColumn>
      </autoFilter>
    </customSheetView>
    <customSheetView guid="{95F99FA4-E7EC-4CD2-8D71-8E5E94590BC0}" filter="1" showAutoFilter="1">
      <autoFilter ref="$A$1:$AG$667">
        <filterColumn colId="9">
          <filters>
            <filter val="Cloze Math"/>
            <filter val="Cloze math"/>
            <filter val="Label image with drag and drop"/>
            <filter val="Single Choice&#10;*: countCorrect= 1 &#10;*: countIncorrect= 2"/>
          </filters>
        </filterColumn>
      </autoFilter>
    </customSheetView>
    <customSheetView guid="{E26C395A-05A5-4B93-9BFB-065486D57650}" filter="1" showAutoFilter="1">
      <autoFilter ref="$A$1:$AG$667">
        <filterColumn colId="9">
          <customFilters>
            <customFilter val="*single choice*"/>
          </customFilters>
        </filterColumn>
      </autoFilter>
    </customSheetView>
    <customSheetView guid="{5B6AF6C0-7E86-4853-9BED-9956F59CBA52}" filter="1" showAutoFilter="1">
      <autoFilter ref="$A$1:$AF$667">
        <filterColumn colId="3">
          <filters/>
        </filterColumn>
        <filterColumn colId="31">
          <filters>
            <filter val="BNCC"/>
          </filters>
        </filterColumn>
      </autoFilter>
    </customSheetView>
    <customSheetView guid="{70B6695C-8D58-4E09-8812-3F9378F539A0}" filter="1" showAutoFilter="1">
      <autoFilter ref="$A$1:$AF$667">
        <filterColumn colId="3">
          <filters>
            <filter val="JSON revisado"/>
          </filters>
        </filterColumn>
        <filterColumn colId="31">
          <filters>
            <filter val="BNCC"/>
          </filters>
        </filterColumn>
      </autoFilter>
    </customSheetView>
    <customSheetView guid="{58386312-C863-47D4-A1AB-5720BB2EFFBC}" filter="1" showAutoFilter="1">
      <autoFilter ref="$A$1:$AF$667">
        <filterColumn colId="9">
          <filters>
            <filter val="Cloze Math"/>
            <filter val="Label image with drag and drop"/>
            <filter val="Barchart Output"/>
            <filter val="Order list"/>
            <filter val="Single Choice&#10;*: countCorrect= 1 &#10;*: countIncorrect= 2"/>
            <filter val="Pictograph"/>
          </filters>
        </filterColumn>
      </autoFilter>
    </customSheetView>
    <customSheetView guid="{ADFC6443-C44F-41A6-916E-B0C2203CD33F}" filter="1" showAutoFilter="1">
      <autoFilter ref="$A$1:$AG$667">
        <filterColumn colId="31">
          <filters blank="1"/>
        </filterColumn>
      </autoFilter>
    </customSheetView>
    <customSheetView guid="{94DE9FBF-6F18-4885-B361-754F87F29888}" filter="1" showAutoFilter="1">
      <autoFilter ref="$A$1:$AF$667">
        <filterColumn colId="3">
          <filters/>
        </filterColumn>
      </autoFilter>
    </customSheetView>
    <customSheetView guid="{15554F24-DA6A-440C-A0A1-E94EBCE81F02}" filter="1" showAutoFilter="1">
      <autoFilter ref="$A$1:$AF$667">
        <filterColumn colId="3">
          <filters/>
        </filterColumn>
        <filterColumn colId="31">
          <filters>
            <filter val="BNCC"/>
          </filters>
        </filterColumn>
      </autoFilter>
    </customSheetView>
    <customSheetView guid="{5E93F267-1C1C-4745-B113-B6EB753B21FE}" filter="1" showAutoFilter="1">
      <autoFilter ref="$A$1:$AG$667">
        <filterColumn colId="24">
          <filters>
            <filter val="Estadística y probabilidad"/>
          </filters>
        </filterColumn>
      </autoFilter>
    </customSheetView>
    <customSheetView guid="{E56D4019-F084-4553-8BD6-B7DA5D9BD7E6}" filter="1" showAutoFilter="1">
      <autoFilter ref="$A$1:$AF$667">
        <filterColumn colId="9">
          <filters>
            <filter val="Cloze Math"/>
            <filter val="Single choice&#10;*: countCorrect= 1 &#10;*: countIncorrect= 2"/>
            <filter val="Multiple Choice&#10;*: countCorrect= 2&#10;*: countIncorrect= 1"/>
            <filter val="Single choice"/>
            <filter val="Label image with drag and drop"/>
            <filter val="Single Choice&#10;*: countCorrect= 1&#10;*: countIncorrect= 2"/>
            <filter val="Multiple choice"/>
            <filter val="Single Choice&#10;*: countCorrect= 1 &#10;*: countIncorrect= 2"/>
          </filters>
        </filterColumn>
      </autoFilter>
    </customSheetView>
    <customSheetView guid="{FC2D151C-9D51-415B-B4D5-BB6735536E9A}" filter="1" showAutoFilter="1">
      <autoFilter ref="$A$1:$AG$667">
        <filterColumn colId="29">
          <filters>
            <filter val="CC"/>
          </filters>
        </filterColumn>
      </autoFilter>
    </customSheetView>
    <customSheetView guid="{D91DC84C-F474-42EB-953A-974AC28AACB1}" filter="1" showAutoFilter="1">
      <autoFilter ref="$A$1:$AG$667"/>
    </customSheetView>
    <customSheetView guid="{529F4FE7-854C-4E89-B620-06A4A09CD66A}" filter="1" showAutoFilter="1">
      <autoFilter ref="$A$1:$AG$667"/>
    </customSheetView>
    <customSheetView guid="{667DD596-F09A-45BB-A1C7-E63585D77D8D}" filter="1" showAutoFilter="1">
      <autoFilter ref="$A$1:$AG$667"/>
    </customSheetView>
    <customSheetView guid="{4BD70AE9-DC81-4FB8-8469-67C03DE1AE25}" filter="1" showAutoFilter="1">
      <autoFilter ref="$A$1:$AF$667">
        <filterColumn colId="3">
          <filters>
            <filter val="JSON revisado"/>
          </filters>
        </filterColumn>
        <filterColumn colId="26">
          <filters/>
        </filterColumn>
      </autoFilter>
    </customSheetView>
    <customSheetView guid="{F8BC9CD0-2732-47C6-8096-6EC91585365F}" filter="1" showAutoFilter="1">
      <autoFilter ref="$A$1:$AF$667">
        <filterColumn colId="3">
          <filters/>
        </filterColumn>
      </autoFilter>
    </customSheetView>
    <customSheetView guid="{DF29FC64-09A4-435E-ADA4-484F98DD9A8F}" filter="1" showAutoFilter="1">
      <autoFilter ref="$A$1:$AF$667">
        <filterColumn colId="3">
          <filters/>
        </filterColumn>
      </autoFilter>
    </customSheetView>
    <customSheetView guid="{C2CD5314-6227-4F49-A2F8-662E379B261D}" filter="1" showAutoFilter="1">
      <autoFilter ref="$A$1:$AG$667">
        <filterColumn colId="31">
          <filters>
            <filter val="BNCC"/>
          </filters>
        </filterColumn>
      </autoFilter>
    </customSheetView>
    <customSheetView guid="{D5097FF8-9695-4F51-92E9-6B167793255D}" filter="1" showAutoFilter="1">
      <autoFilter ref="$A$1:$AF$667">
        <filterColumn colId="26">
          <filters/>
        </filterColumn>
        <filterColumn colId="31">
          <filters>
            <filter val="BNCC"/>
          </filters>
        </filterColumn>
      </autoFilter>
    </customSheetView>
    <customSheetView guid="{9198DE90-3ED6-4A63-B664-22E894B042D4}" filter="1" showAutoFilter="1">
      <autoFilter ref="$A$1:$AF$667"/>
    </customSheetView>
    <customSheetView guid="{55572AB6-12E0-440A-975F-E7484FA57E5E}" filter="1" showAutoFilter="1">
      <autoFilter ref="$A$1:$AF$667">
        <filterColumn colId="29">
          <filters>
            <filter val="CC"/>
          </filters>
        </filterColumn>
      </autoFilter>
    </customSheetView>
  </customSheetViews>
  <conditionalFormatting sqref="U82">
    <cfRule type="expression" dxfId="0" priority="1">
      <formula>M:M="TE + hint"</formula>
    </cfRule>
  </conditionalFormatting>
  <conditionalFormatting sqref="W82">
    <cfRule type="expression" dxfId="0" priority="2">
      <formula>M:M="TE + hint"</formula>
    </cfRule>
  </conditionalFormatting>
  <conditionalFormatting sqref="V82">
    <cfRule type="expression" dxfId="0" priority="3">
      <formula>M:M="TE + hint"</formula>
    </cfRule>
  </conditionalFormatting>
  <conditionalFormatting sqref="V81">
    <cfRule type="expression" dxfId="0" priority="4">
      <formula>M:M="TE + hint"</formula>
    </cfRule>
  </conditionalFormatting>
  <conditionalFormatting sqref="U81">
    <cfRule type="expression" dxfId="0" priority="5">
      <formula>M:M="TE + hint"</formula>
    </cfRule>
  </conditionalFormatting>
  <conditionalFormatting sqref="W81">
    <cfRule type="expression" dxfId="0" priority="6">
      <formula>M:M="TE + hint"</formula>
    </cfRule>
  </conditionalFormatting>
  <conditionalFormatting sqref="V80">
    <cfRule type="expression" dxfId="0" priority="7">
      <formula>M:M="TE + hint"</formula>
    </cfRule>
  </conditionalFormatting>
  <conditionalFormatting sqref="W80">
    <cfRule type="expression" dxfId="0" priority="8">
      <formula>M:M="TE + hint"</formula>
    </cfRule>
  </conditionalFormatting>
  <conditionalFormatting sqref="U80">
    <cfRule type="expression" dxfId="0" priority="9">
      <formula>M:M="TE + hint"</formula>
    </cfRule>
  </conditionalFormatting>
  <conditionalFormatting sqref="O10:O14">
    <cfRule type="expression" dxfId="0" priority="10">
      <formula>M:M="Scaff"</formula>
    </cfRule>
  </conditionalFormatting>
  <conditionalFormatting sqref="P10:P14">
    <cfRule type="expression" dxfId="0" priority="11">
      <formula>N:N="Scaff"</formula>
    </cfRule>
  </conditionalFormatting>
  <conditionalFormatting sqref="P10:P14">
    <cfRule type="expression" dxfId="0" priority="12">
      <formula>M:M="Scaff"</formula>
    </cfRule>
  </conditionalFormatting>
  <conditionalFormatting sqref="U154:U158">
    <cfRule type="expression" dxfId="0" priority="13">
      <formula>M:M="TE + hint"</formula>
    </cfRule>
  </conditionalFormatting>
  <conditionalFormatting sqref="T154:T158">
    <cfRule type="expression" dxfId="0" priority="14">
      <formula>M:M="TE + hint"</formula>
    </cfRule>
  </conditionalFormatting>
  <conditionalFormatting sqref="R154:S158">
    <cfRule type="expression" dxfId="0" priority="15">
      <formula>K:K="TE + hint"</formula>
    </cfRule>
  </conditionalFormatting>
  <conditionalFormatting sqref="X407">
    <cfRule type="expression" dxfId="0" priority="16">
      <formula>M:M="TE + hint"</formula>
    </cfRule>
  </conditionalFormatting>
  <conditionalFormatting sqref="C1:C667">
    <cfRule type="cellIs" dxfId="1" priority="17" operator="equal">
      <formula>"Identificar"</formula>
    </cfRule>
  </conditionalFormatting>
  <conditionalFormatting sqref="C1:C667">
    <cfRule type="cellIs" dxfId="2" priority="18" operator="equal">
      <formula>"Evocar"</formula>
    </cfRule>
  </conditionalFormatting>
  <conditionalFormatting sqref="C1:C667">
    <cfRule type="cellIs" dxfId="3" priority="19" operator="equal">
      <formula>"Aplicar"</formula>
    </cfRule>
  </conditionalFormatting>
  <conditionalFormatting sqref="D1:D667">
    <cfRule type="cellIs" dxfId="4" priority="20" operator="equal">
      <formula>"JSON revisado"</formula>
    </cfRule>
  </conditionalFormatting>
  <conditionalFormatting sqref="D1:D667">
    <cfRule type="cellIs" dxfId="5" priority="21" operator="equal">
      <formula>"Pendiente de revisión"</formula>
    </cfRule>
  </conditionalFormatting>
  <conditionalFormatting sqref="D1:D667">
    <cfRule type="cellIs" dxfId="6" priority="22" operator="equal">
      <formula>"Ortografía+cast"</formula>
    </cfRule>
  </conditionalFormatting>
  <conditionalFormatting sqref="D1:D667">
    <cfRule type="cellIs" dxfId="7" priority="23" operator="equal">
      <formula>"JSON sin imagen"</formula>
    </cfRule>
  </conditionalFormatting>
  <conditionalFormatting sqref="D1:D667">
    <cfRule type="cellIs" dxfId="8" priority="24" operator="equal">
      <formula>"JSON con imagen"</formula>
    </cfRule>
  </conditionalFormatting>
  <conditionalFormatting sqref="D1:D667">
    <cfRule type="cellIs" dxfId="9" priority="25" operator="equal">
      <formula>"No hacer"</formula>
    </cfRule>
  </conditionalFormatting>
  <conditionalFormatting sqref="N2:N667">
    <cfRule type="expression" dxfId="0" priority="26">
      <formula>M:M="Scaff"</formula>
    </cfRule>
  </conditionalFormatting>
  <conditionalFormatting sqref="O2:O667">
    <cfRule type="expression" dxfId="0" priority="27">
      <formula>M:M="Scaff"</formula>
    </cfRule>
  </conditionalFormatting>
  <conditionalFormatting sqref="R2:R667">
    <cfRule type="expression" dxfId="0" priority="28">
      <formula>M:M="TE + hint"</formula>
    </cfRule>
  </conditionalFormatting>
  <conditionalFormatting sqref="T2:T667">
    <cfRule type="expression" dxfId="0" priority="29">
      <formula>M:M="TE + hint"</formula>
    </cfRule>
  </conditionalFormatting>
  <conditionalFormatting sqref="U2:U667">
    <cfRule type="expression" dxfId="0" priority="30">
      <formula>M:M="TE + hint"</formula>
    </cfRule>
  </conditionalFormatting>
  <conditionalFormatting sqref="V2:V667">
    <cfRule type="expression" dxfId="0" priority="31">
      <formula>M:M="TE + hint"</formula>
    </cfRule>
  </conditionalFormatting>
  <conditionalFormatting sqref="W2:W667">
    <cfRule type="expression" dxfId="0" priority="32">
      <formula>M:M="TE + hint"</formula>
    </cfRule>
  </conditionalFormatting>
  <conditionalFormatting sqref="X2:X667">
    <cfRule type="expression" dxfId="0" priority="33">
      <formula>M:M="TE + hint"</formula>
    </cfRule>
  </conditionalFormatting>
  <conditionalFormatting sqref="E2:E667">
    <cfRule type="cellIs" dxfId="10" priority="34" operator="equal">
      <formula>"Sí"</formula>
    </cfRule>
  </conditionalFormatting>
  <conditionalFormatting sqref="D2:D667">
    <cfRule type="cellIs" dxfId="11" priority="35" operator="equal">
      <formula>"Formato SPEACHY"</formula>
    </cfRule>
  </conditionalFormatting>
  <conditionalFormatting sqref="P2:P667">
    <cfRule type="expression" dxfId="0" priority="36">
      <formula>M:M="Scaff"</formula>
    </cfRule>
  </conditionalFormatting>
  <conditionalFormatting sqref="Q2:Q667">
    <cfRule type="expression" dxfId="0" priority="37">
      <formula>M:M="Scaff"</formula>
    </cfRule>
  </conditionalFormatting>
  <conditionalFormatting sqref="S2:S667">
    <cfRule type="expression" dxfId="0" priority="38">
      <formula>M:M="TE + hint"</formula>
    </cfRule>
  </conditionalFormatting>
  <dataValidations>
    <dataValidation type="list" allowBlank="1" sqref="J2:J667">
      <formula1>"Cloze math,Cloze with text,Drag and drop,Dropdown,Label image with drag and drop,Multiple choice,Single choice,True or false,Barchart Output,Linechart Output,Pictograph"</formula1>
    </dataValidation>
    <dataValidation type="list" allowBlank="1" sqref="AE2:AE667">
      <formula1>"Total,Feedback"</formula1>
    </dataValidation>
    <dataValidation type="list" allowBlank="1" sqref="D2:D667">
      <formula1>"No hacer,Pendiente de revisión,Ortografía+cast,JSON sin imagen,JSON con imagen,JSON revisado,Formato SPEACHY"</formula1>
    </dataValidation>
    <dataValidation type="list" allowBlank="1" sqref="M2:M667">
      <formula1>"TE + hint,Scaff"</formula1>
    </dataValidation>
  </dataValidations>
  <hyperlinks>
    <hyperlink r:id="rId1" ref="AA451"/>
    <hyperlink r:id="rId2" ref="AA476"/>
    <hyperlink r:id="rId3" ref="AA477"/>
    <hyperlink r:id="rId4" ref="F531"/>
    <hyperlink r:id="rId5" ref="F532"/>
    <hyperlink r:id="rId6" ref="AA561"/>
    <hyperlink r:id="rId7" ref="AA661"/>
  </hyperlinks>
  <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2" width="12.38"/>
    <col customWidth="1" min="3" max="3" width="10.13"/>
    <col customWidth="1" min="4" max="4" width="11.75"/>
    <col customWidth="1" min="5" max="5" width="12.63"/>
    <col customWidth="1" min="6" max="6" width="34.5"/>
    <col customWidth="1" hidden="1" min="7" max="7" width="34.5"/>
    <col customWidth="1" min="8" max="8" width="11.75"/>
    <col customWidth="1" min="9" max="9" width="10.38"/>
    <col customWidth="1" min="10" max="10" width="38.5"/>
    <col customWidth="1" min="11" max="11" width="34.5"/>
    <col customWidth="1" min="12" max="12" width="10.13"/>
    <col customWidth="1" min="13" max="13" width="13.88"/>
    <col customWidth="1" min="14" max="14" width="23.38"/>
    <col customWidth="1" min="15" max="15" width="14.25"/>
    <col customWidth="1" min="16" max="16" width="17.38"/>
    <col customWidth="1" min="17" max="17" width="25.13"/>
    <col customWidth="1" min="18" max="18" width="25.25"/>
    <col customWidth="1" min="19" max="19" width="27.63"/>
    <col customWidth="1" min="20" max="20" width="28.25"/>
    <col customWidth="1" min="21" max="22" width="25.13"/>
    <col customWidth="1" min="23" max="23" width="13.13"/>
    <col customWidth="1" min="24" max="24" width="43.88"/>
    <col customWidth="1" min="25" max="26" width="25.5"/>
    <col customWidth="1" min="27" max="33" width="12.63"/>
    <col customWidth="1" min="34" max="34" width="25.5"/>
  </cols>
  <sheetData>
    <row r="1">
      <c r="A1" s="2" t="s">
        <v>0</v>
      </c>
      <c r="B1" s="2" t="s">
        <v>1</v>
      </c>
      <c r="C1" s="2" t="s">
        <v>2</v>
      </c>
      <c r="D1" s="3" t="s">
        <v>3</v>
      </c>
      <c r="E1" s="3" t="s">
        <v>4</v>
      </c>
      <c r="F1" s="2" t="s">
        <v>5</v>
      </c>
      <c r="G1" s="2" t="s">
        <v>3353</v>
      </c>
      <c r="H1" s="2" t="s">
        <v>7</v>
      </c>
      <c r="I1" s="2" t="s">
        <v>8</v>
      </c>
      <c r="J1" s="2" t="s">
        <v>9</v>
      </c>
      <c r="K1" s="2" t="s">
        <v>10</v>
      </c>
      <c r="L1" s="2" t="s">
        <v>11</v>
      </c>
      <c r="M1" s="5" t="s">
        <v>12</v>
      </c>
      <c r="N1" s="5" t="s">
        <v>13</v>
      </c>
      <c r="O1" s="5" t="s">
        <v>14</v>
      </c>
      <c r="P1" s="5" t="s">
        <v>15</v>
      </c>
      <c r="Q1" s="6" t="s">
        <v>17</v>
      </c>
      <c r="R1" s="6" t="s">
        <v>18</v>
      </c>
      <c r="S1" s="6" t="s">
        <v>19</v>
      </c>
      <c r="T1" s="6" t="s">
        <v>20</v>
      </c>
      <c r="U1" s="6" t="s">
        <v>21</v>
      </c>
      <c r="V1" s="6" t="s">
        <v>22</v>
      </c>
      <c r="W1" s="2" t="s">
        <v>23</v>
      </c>
      <c r="X1" s="2" t="s">
        <v>24</v>
      </c>
      <c r="Y1" s="2" t="s">
        <v>26</v>
      </c>
      <c r="Z1" s="2" t="s">
        <v>28</v>
      </c>
      <c r="AA1" s="2" t="s">
        <v>29</v>
      </c>
      <c r="AB1" s="2"/>
      <c r="AC1" s="2"/>
      <c r="AD1" s="2"/>
      <c r="AE1" s="2"/>
      <c r="AF1" s="2"/>
      <c r="AG1" s="2"/>
      <c r="AH1" s="2" t="s">
        <v>31</v>
      </c>
    </row>
    <row r="2" ht="112.5" customHeight="1">
      <c r="A2" s="53" t="s">
        <v>3354</v>
      </c>
      <c r="B2" s="20" t="s">
        <v>3355</v>
      </c>
      <c r="C2" s="33" t="s">
        <v>34</v>
      </c>
      <c r="D2" s="7" t="s">
        <v>3356</v>
      </c>
      <c r="E2" s="9"/>
      <c r="F2" s="21"/>
      <c r="G2" s="21"/>
      <c r="H2" s="7"/>
      <c r="I2" s="7"/>
      <c r="J2" s="21"/>
      <c r="K2" s="21"/>
      <c r="L2" s="7"/>
      <c r="M2" s="21"/>
      <c r="N2" s="23"/>
      <c r="O2" s="16"/>
      <c r="P2" s="7"/>
      <c r="Q2" s="16"/>
      <c r="R2" s="16"/>
      <c r="S2" s="16"/>
      <c r="T2" s="16"/>
      <c r="U2" s="16"/>
      <c r="V2" s="16"/>
      <c r="W2" s="54"/>
      <c r="X2" s="7"/>
      <c r="Y2" s="16"/>
      <c r="Z2" s="7" t="s">
        <v>261</v>
      </c>
      <c r="AA2" s="9"/>
      <c r="AB2" s="9"/>
      <c r="AC2" s="9"/>
      <c r="AD2" s="9"/>
      <c r="AE2" s="9"/>
      <c r="AF2" s="9"/>
      <c r="AG2" s="9"/>
      <c r="AH2" s="7" t="s">
        <v>47</v>
      </c>
    </row>
    <row r="3" ht="112.5" customHeight="1">
      <c r="A3" s="53" t="s">
        <v>3354</v>
      </c>
      <c r="B3" s="20" t="s">
        <v>3355</v>
      </c>
      <c r="C3" s="17" t="s">
        <v>48</v>
      </c>
      <c r="D3" s="7" t="s">
        <v>3356</v>
      </c>
      <c r="E3" s="9"/>
      <c r="F3" s="21"/>
      <c r="G3" s="21"/>
      <c r="H3" s="7"/>
      <c r="I3" s="7"/>
      <c r="J3" s="21"/>
      <c r="K3" s="21"/>
      <c r="L3" s="7"/>
      <c r="M3" s="21"/>
      <c r="N3" s="23"/>
      <c r="O3" s="16"/>
      <c r="P3" s="7"/>
      <c r="Q3" s="16"/>
      <c r="R3" s="16"/>
      <c r="S3" s="16"/>
      <c r="T3" s="16"/>
      <c r="U3" s="16"/>
      <c r="V3" s="16"/>
      <c r="W3" s="54"/>
      <c r="X3" s="7"/>
      <c r="Y3" s="16"/>
      <c r="Z3" s="7" t="s">
        <v>261</v>
      </c>
      <c r="AA3" s="9"/>
      <c r="AB3" s="9"/>
      <c r="AC3" s="9"/>
      <c r="AD3" s="9"/>
      <c r="AE3" s="9"/>
      <c r="AF3" s="9"/>
      <c r="AG3" s="9"/>
      <c r="AH3" s="7" t="s">
        <v>47</v>
      </c>
    </row>
    <row r="4" ht="112.5" customHeight="1">
      <c r="A4" s="53" t="s">
        <v>3354</v>
      </c>
      <c r="B4" s="20" t="s">
        <v>3355</v>
      </c>
      <c r="C4" s="55" t="s">
        <v>67</v>
      </c>
      <c r="D4" s="7" t="s">
        <v>3356</v>
      </c>
      <c r="E4" s="9"/>
      <c r="F4" s="21"/>
      <c r="G4" s="21"/>
      <c r="H4" s="7"/>
      <c r="I4" s="7"/>
      <c r="J4" s="21"/>
      <c r="K4" s="21"/>
      <c r="L4" s="7"/>
      <c r="M4" s="21"/>
      <c r="N4" s="21"/>
      <c r="O4" s="16"/>
      <c r="P4" s="16"/>
      <c r="Q4" s="16"/>
      <c r="R4" s="16"/>
      <c r="S4" s="16"/>
      <c r="T4" s="16"/>
      <c r="U4" s="16"/>
      <c r="V4" s="16"/>
      <c r="W4" s="54"/>
      <c r="X4" s="7"/>
      <c r="Y4" s="16"/>
      <c r="Z4" s="7" t="s">
        <v>261</v>
      </c>
      <c r="AA4" s="9"/>
      <c r="AB4" s="9"/>
      <c r="AC4" s="9"/>
      <c r="AD4" s="9"/>
      <c r="AE4" s="9"/>
      <c r="AF4" s="9"/>
      <c r="AG4" s="9"/>
      <c r="AH4" s="7" t="s">
        <v>47</v>
      </c>
    </row>
    <row r="5" ht="112.5" customHeight="1">
      <c r="A5" s="53" t="s">
        <v>3357</v>
      </c>
      <c r="B5" s="20" t="s">
        <v>3358</v>
      </c>
      <c r="C5" s="33" t="s">
        <v>34</v>
      </c>
      <c r="D5" s="7" t="s">
        <v>3356</v>
      </c>
      <c r="E5" s="9"/>
      <c r="F5" s="11"/>
      <c r="G5" s="21"/>
      <c r="H5" s="7"/>
      <c r="I5" s="7"/>
      <c r="J5" s="21"/>
      <c r="K5" s="11"/>
      <c r="L5" s="7"/>
      <c r="M5" s="21"/>
      <c r="N5" s="29"/>
      <c r="O5" s="16"/>
      <c r="P5" s="16"/>
      <c r="Q5" s="16"/>
      <c r="R5" s="16"/>
      <c r="S5" s="16"/>
      <c r="T5" s="16"/>
      <c r="U5" s="16"/>
      <c r="V5" s="16"/>
      <c r="W5" s="54"/>
      <c r="X5" s="7"/>
      <c r="Y5" s="16"/>
      <c r="Z5" s="16"/>
      <c r="AA5" s="9"/>
      <c r="AB5" s="9"/>
      <c r="AC5" s="9"/>
      <c r="AD5" s="9"/>
      <c r="AE5" s="9"/>
      <c r="AF5" s="9"/>
      <c r="AG5" s="9"/>
      <c r="AH5" s="16"/>
    </row>
    <row r="6" ht="112.5" customHeight="1">
      <c r="A6" s="53" t="s">
        <v>3357</v>
      </c>
      <c r="B6" s="20" t="s">
        <v>3358</v>
      </c>
      <c r="C6" s="17" t="s">
        <v>48</v>
      </c>
      <c r="D6" s="7" t="s">
        <v>3356</v>
      </c>
      <c r="E6" s="9"/>
      <c r="F6" s="11"/>
      <c r="G6" s="21"/>
      <c r="H6" s="7"/>
      <c r="I6" s="7"/>
      <c r="J6" s="21"/>
      <c r="K6" s="11"/>
      <c r="L6" s="7"/>
      <c r="M6" s="21"/>
      <c r="N6" s="29"/>
      <c r="O6" s="16"/>
      <c r="P6" s="16"/>
      <c r="Q6" s="16"/>
      <c r="R6" s="16"/>
      <c r="S6" s="16"/>
      <c r="T6" s="16"/>
      <c r="U6" s="16"/>
      <c r="V6" s="16"/>
      <c r="W6" s="54"/>
      <c r="X6" s="7"/>
      <c r="Y6" s="16"/>
      <c r="Z6" s="16"/>
      <c r="AA6" s="9"/>
      <c r="AB6" s="9"/>
      <c r="AC6" s="9"/>
      <c r="AD6" s="9"/>
      <c r="AE6" s="9"/>
      <c r="AF6" s="9"/>
      <c r="AG6" s="9"/>
      <c r="AH6" s="16"/>
    </row>
    <row r="7" ht="112.5" customHeight="1">
      <c r="A7" s="53" t="s">
        <v>3357</v>
      </c>
      <c r="B7" s="20" t="s">
        <v>3358</v>
      </c>
      <c r="C7" s="55" t="s">
        <v>67</v>
      </c>
      <c r="D7" s="7" t="s">
        <v>3356</v>
      </c>
      <c r="E7" s="9"/>
      <c r="F7" s="11"/>
      <c r="G7" s="21"/>
      <c r="H7" s="7"/>
      <c r="I7" s="7"/>
      <c r="J7" s="21"/>
      <c r="K7" s="21"/>
      <c r="L7" s="7"/>
      <c r="M7" s="41"/>
      <c r="N7" s="21"/>
      <c r="O7" s="16"/>
      <c r="P7" s="16"/>
      <c r="Q7" s="16"/>
      <c r="R7" s="16"/>
      <c r="S7" s="16"/>
      <c r="T7" s="16"/>
      <c r="U7" s="16"/>
      <c r="V7" s="16"/>
      <c r="W7" s="54"/>
      <c r="X7" s="7"/>
      <c r="Y7" s="16"/>
      <c r="Z7" s="16"/>
      <c r="AA7" s="9"/>
      <c r="AB7" s="9"/>
      <c r="AC7" s="9"/>
      <c r="AD7" s="9"/>
      <c r="AE7" s="9"/>
      <c r="AF7" s="9"/>
      <c r="AG7" s="9"/>
      <c r="AH7" s="16"/>
    </row>
    <row r="8" ht="75.0" customHeight="1">
      <c r="A8" s="9" t="s">
        <v>3359</v>
      </c>
      <c r="B8" s="12" t="s">
        <v>3360</v>
      </c>
      <c r="C8" s="33" t="s">
        <v>34</v>
      </c>
      <c r="D8" s="7" t="s">
        <v>3356</v>
      </c>
      <c r="E8" s="9"/>
      <c r="F8" s="11"/>
      <c r="G8" s="11"/>
      <c r="H8" s="12"/>
      <c r="I8" s="9"/>
      <c r="J8" s="9"/>
      <c r="K8" s="12"/>
      <c r="L8" s="11"/>
      <c r="M8" s="7"/>
      <c r="N8" s="21"/>
      <c r="O8" s="21"/>
      <c r="P8" s="23"/>
      <c r="Q8" s="16"/>
      <c r="R8" s="23"/>
      <c r="S8" s="23"/>
      <c r="T8" s="23"/>
      <c r="U8" s="23"/>
      <c r="V8" s="23"/>
      <c r="W8" s="23"/>
      <c r="X8" s="16"/>
      <c r="Y8" s="9" t="s">
        <v>44</v>
      </c>
      <c r="Z8" s="21" t="s">
        <v>261</v>
      </c>
      <c r="AA8" s="21"/>
      <c r="AB8" s="14" t="b">
        <f t="shared" ref="AB8:AB10" si="1">IF(D8&lt;&gt;"No hacer",CONCATENATE(A8,"-",LEFT(C8),"-",IF(A7&lt;&gt;A8,1,IF(C7=C8,RIGHT(AB7)+1,1))))</f>
        <v>0</v>
      </c>
      <c r="AC8" s="14" t="str">
        <f t="shared" ref="AC8:AC10" si="2">CONCATENATE(AB8,"-BR")</f>
        <v>FALSE-BR</v>
      </c>
      <c r="AD8" s="13" t="str">
        <f t="shared" ref="AD8:AD10" si="3">REPLACE(AA8,SEARCH("M4-",AA8),LEN(AB8),AC8)</f>
        <v>#VALUE!</v>
      </c>
      <c r="AE8" s="16"/>
      <c r="AF8" s="16"/>
      <c r="AG8" s="16"/>
      <c r="AH8" s="21" t="s">
        <v>47</v>
      </c>
    </row>
    <row r="9" ht="75.0" customHeight="1">
      <c r="A9" s="9" t="s">
        <v>3359</v>
      </c>
      <c r="B9" s="12" t="s">
        <v>3360</v>
      </c>
      <c r="C9" s="33" t="s">
        <v>34</v>
      </c>
      <c r="D9" s="7" t="s">
        <v>3356</v>
      </c>
      <c r="E9" s="9"/>
      <c r="F9" s="11"/>
      <c r="G9" s="11"/>
      <c r="H9" s="12"/>
      <c r="I9" s="9"/>
      <c r="J9" s="9"/>
      <c r="K9" s="12"/>
      <c r="L9" s="11"/>
      <c r="M9" s="7"/>
      <c r="N9" s="21"/>
      <c r="O9" s="21"/>
      <c r="P9" s="23"/>
      <c r="Q9" s="16"/>
      <c r="R9" s="23"/>
      <c r="S9" s="23"/>
      <c r="T9" s="23"/>
      <c r="U9" s="23"/>
      <c r="V9" s="23"/>
      <c r="W9" s="23"/>
      <c r="X9" s="16"/>
      <c r="Y9" s="9" t="s">
        <v>44</v>
      </c>
      <c r="Z9" s="21" t="s">
        <v>261</v>
      </c>
      <c r="AA9" s="21"/>
      <c r="AB9" s="14" t="b">
        <f t="shared" si="1"/>
        <v>0</v>
      </c>
      <c r="AC9" s="14" t="str">
        <f t="shared" si="2"/>
        <v>FALSE-BR</v>
      </c>
      <c r="AD9" s="13" t="str">
        <f t="shared" si="3"/>
        <v>#VALUE!</v>
      </c>
      <c r="AE9" s="16"/>
      <c r="AF9" s="16"/>
      <c r="AG9" s="16"/>
      <c r="AH9" s="21" t="s">
        <v>47</v>
      </c>
    </row>
    <row r="10" ht="75.0" customHeight="1">
      <c r="A10" s="9" t="s">
        <v>3359</v>
      </c>
      <c r="B10" s="12" t="s">
        <v>3360</v>
      </c>
      <c r="C10" s="33" t="s">
        <v>34</v>
      </c>
      <c r="D10" s="7" t="s">
        <v>3356</v>
      </c>
      <c r="E10" s="9"/>
      <c r="F10" s="11"/>
      <c r="G10" s="11"/>
      <c r="H10" s="12"/>
      <c r="I10" s="9"/>
      <c r="J10" s="9"/>
      <c r="K10" s="12"/>
      <c r="L10" s="11"/>
      <c r="M10" s="7"/>
      <c r="N10" s="21"/>
      <c r="O10" s="21"/>
      <c r="P10" s="23"/>
      <c r="Q10" s="16"/>
      <c r="R10" s="23"/>
      <c r="S10" s="23"/>
      <c r="T10" s="23"/>
      <c r="U10" s="23"/>
      <c r="V10" s="23"/>
      <c r="W10" s="23"/>
      <c r="X10" s="16"/>
      <c r="Y10" s="9" t="s">
        <v>44</v>
      </c>
      <c r="Z10" s="21" t="s">
        <v>261</v>
      </c>
      <c r="AA10" s="21"/>
      <c r="AB10" s="14" t="b">
        <f t="shared" si="1"/>
        <v>0</v>
      </c>
      <c r="AC10" s="14" t="str">
        <f t="shared" si="2"/>
        <v>FALSE-BR</v>
      </c>
      <c r="AD10" s="13" t="str">
        <f t="shared" si="3"/>
        <v>#VALUE!</v>
      </c>
      <c r="AE10" s="16"/>
      <c r="AF10" s="16"/>
      <c r="AG10" s="16"/>
      <c r="AH10" s="21" t="s">
        <v>47</v>
      </c>
    </row>
    <row r="11" ht="112.5" customHeight="1">
      <c r="A11" s="7"/>
      <c r="B11" s="21"/>
      <c r="C11" s="7"/>
      <c r="D11" s="7"/>
      <c r="E11" s="9"/>
      <c r="F11" s="21"/>
      <c r="G11" s="21"/>
      <c r="H11" s="7"/>
      <c r="I11" s="7"/>
      <c r="J11" s="21"/>
      <c r="K11" s="21"/>
      <c r="L11" s="7"/>
      <c r="M11" s="21"/>
      <c r="N11" s="23"/>
      <c r="O11" s="16"/>
      <c r="P11" s="16"/>
      <c r="Q11" s="16"/>
      <c r="R11" s="16"/>
      <c r="S11" s="16"/>
      <c r="T11" s="16"/>
      <c r="U11" s="16"/>
      <c r="V11" s="16"/>
      <c r="W11" s="54"/>
      <c r="X11" s="24"/>
      <c r="Y11" s="16"/>
      <c r="Z11" s="16"/>
      <c r="AA11" s="9"/>
      <c r="AB11" s="9"/>
      <c r="AC11" s="9"/>
      <c r="AD11" s="9"/>
      <c r="AE11" s="9"/>
      <c r="AF11" s="9"/>
      <c r="AG11" s="9"/>
      <c r="AH11" s="16"/>
    </row>
    <row r="12" ht="112.5" customHeight="1">
      <c r="A12" s="7"/>
      <c r="B12" s="21"/>
      <c r="C12" s="7"/>
      <c r="D12" s="7"/>
      <c r="E12" s="9"/>
      <c r="F12" s="11"/>
      <c r="G12" s="11"/>
      <c r="H12" s="7"/>
      <c r="I12" s="7"/>
      <c r="J12" s="11"/>
      <c r="K12" s="11"/>
      <c r="L12" s="7"/>
      <c r="M12" s="24"/>
      <c r="N12" s="23"/>
      <c r="O12" s="16"/>
      <c r="P12" s="16"/>
      <c r="Q12" s="11"/>
      <c r="R12" s="11"/>
      <c r="S12" s="11"/>
      <c r="T12" s="11"/>
      <c r="U12" s="16"/>
      <c r="V12" s="16"/>
      <c r="W12" s="7"/>
      <c r="X12" s="7"/>
      <c r="Y12" s="16"/>
      <c r="Z12" s="16"/>
      <c r="AA12" s="9"/>
      <c r="AB12" s="9"/>
      <c r="AC12" s="9"/>
      <c r="AD12" s="9"/>
      <c r="AE12" s="9"/>
      <c r="AF12" s="9"/>
      <c r="AG12" s="9"/>
      <c r="AH12" s="16"/>
    </row>
    <row r="13" ht="112.5" customHeight="1">
      <c r="A13" s="7"/>
      <c r="B13" s="21"/>
      <c r="C13" s="7"/>
      <c r="D13" s="7"/>
      <c r="E13" s="9"/>
      <c r="F13" s="21"/>
      <c r="G13" s="21"/>
      <c r="H13" s="7"/>
      <c r="I13" s="7"/>
      <c r="J13" s="21"/>
      <c r="K13" s="21"/>
      <c r="L13" s="7"/>
      <c r="M13" s="21"/>
      <c r="N13" s="23"/>
      <c r="O13" s="16"/>
      <c r="P13" s="16"/>
      <c r="Q13" s="11"/>
      <c r="R13" s="11"/>
      <c r="S13" s="11"/>
      <c r="T13" s="11"/>
      <c r="U13" s="11"/>
      <c r="V13" s="11"/>
      <c r="W13" s="7"/>
      <c r="X13" s="7"/>
      <c r="Y13" s="16"/>
      <c r="Z13" s="16"/>
      <c r="AA13" s="9"/>
      <c r="AB13" s="9"/>
      <c r="AC13" s="9"/>
      <c r="AD13" s="9"/>
      <c r="AE13" s="9"/>
      <c r="AF13" s="9"/>
      <c r="AG13" s="9"/>
      <c r="AH13" s="16"/>
    </row>
    <row r="14" ht="112.5" customHeight="1">
      <c r="A14" s="7"/>
      <c r="B14" s="21"/>
      <c r="C14" s="7"/>
      <c r="D14" s="7"/>
      <c r="E14" s="9"/>
      <c r="F14" s="11"/>
      <c r="G14" s="21"/>
      <c r="H14" s="7"/>
      <c r="I14" s="9"/>
      <c r="J14" s="11"/>
      <c r="K14" s="11"/>
      <c r="L14" s="7"/>
      <c r="M14" s="23"/>
      <c r="N14" s="23"/>
      <c r="O14" s="16"/>
      <c r="P14" s="16"/>
      <c r="Q14" s="24"/>
      <c r="R14" s="24"/>
      <c r="S14" s="11"/>
      <c r="T14" s="11"/>
      <c r="U14" s="16"/>
      <c r="V14" s="16"/>
      <c r="W14" s="7"/>
      <c r="X14" s="7"/>
      <c r="Y14" s="16"/>
      <c r="Z14" s="16"/>
      <c r="AA14" s="9"/>
      <c r="AB14" s="9"/>
      <c r="AC14" s="9"/>
      <c r="AD14" s="9"/>
      <c r="AE14" s="9"/>
      <c r="AF14" s="9"/>
      <c r="AG14" s="9"/>
      <c r="AH14" s="16"/>
    </row>
    <row r="15" ht="112.5" customHeight="1">
      <c r="A15" s="7"/>
      <c r="B15" s="21"/>
      <c r="C15" s="7"/>
      <c r="D15" s="7"/>
      <c r="E15" s="9"/>
      <c r="F15" s="21"/>
      <c r="G15" s="23"/>
      <c r="H15" s="7"/>
      <c r="I15" s="7"/>
      <c r="J15" s="21"/>
      <c r="K15" s="21"/>
      <c r="L15" s="7"/>
      <c r="M15" s="7"/>
      <c r="N15" s="7"/>
      <c r="O15" s="16"/>
      <c r="P15" s="16"/>
      <c r="Q15" s="16"/>
      <c r="R15" s="16"/>
      <c r="S15" s="16"/>
      <c r="T15" s="16"/>
      <c r="U15" s="16"/>
      <c r="V15" s="16"/>
      <c r="W15" s="7"/>
      <c r="X15" s="7"/>
      <c r="Y15" s="16"/>
      <c r="Z15" s="16"/>
      <c r="AA15" s="9"/>
      <c r="AB15" s="9"/>
      <c r="AC15" s="9"/>
      <c r="AD15" s="9"/>
      <c r="AE15" s="9"/>
      <c r="AF15" s="9"/>
      <c r="AG15" s="9"/>
      <c r="AH15" s="16"/>
    </row>
    <row r="16" ht="112.5" customHeight="1">
      <c r="A16" s="7"/>
      <c r="B16" s="21"/>
      <c r="C16" s="7"/>
      <c r="D16" s="7"/>
      <c r="E16" s="9"/>
      <c r="F16" s="21"/>
      <c r="G16" s="23"/>
      <c r="H16" s="16"/>
      <c r="I16" s="16"/>
      <c r="J16" s="23"/>
      <c r="K16" s="23"/>
      <c r="L16" s="16"/>
      <c r="M16" s="23"/>
      <c r="N16" s="23"/>
      <c r="O16" s="16"/>
      <c r="P16" s="16"/>
      <c r="Q16" s="16"/>
      <c r="R16" s="16"/>
      <c r="S16" s="16"/>
      <c r="T16" s="16"/>
      <c r="U16" s="16"/>
      <c r="V16" s="16"/>
      <c r="W16" s="7"/>
      <c r="X16" s="16"/>
      <c r="Y16" s="16"/>
      <c r="Z16" s="16"/>
      <c r="AA16" s="9"/>
      <c r="AB16" s="9"/>
      <c r="AC16" s="9"/>
      <c r="AD16" s="9"/>
      <c r="AE16" s="9"/>
      <c r="AF16" s="9"/>
      <c r="AG16" s="9"/>
      <c r="AH16" s="16"/>
    </row>
    <row r="17" ht="112.5" customHeight="1">
      <c r="A17" s="7"/>
      <c r="B17" s="21"/>
      <c r="C17" s="7"/>
      <c r="D17" s="7"/>
      <c r="E17" s="9"/>
      <c r="F17" s="23"/>
      <c r="G17" s="23"/>
      <c r="H17" s="16"/>
      <c r="I17" s="16"/>
      <c r="J17" s="23"/>
      <c r="K17" s="23"/>
      <c r="L17" s="16"/>
      <c r="M17" s="23"/>
      <c r="N17" s="23"/>
      <c r="O17" s="16"/>
      <c r="P17" s="16"/>
      <c r="Q17" s="16"/>
      <c r="R17" s="16"/>
      <c r="S17" s="16"/>
      <c r="T17" s="16"/>
      <c r="U17" s="16"/>
      <c r="V17" s="16"/>
      <c r="W17" s="7"/>
      <c r="X17" s="7"/>
      <c r="Y17" s="16"/>
      <c r="Z17" s="16"/>
      <c r="AA17" s="9"/>
      <c r="AB17" s="9"/>
      <c r="AC17" s="9"/>
      <c r="AD17" s="9"/>
      <c r="AE17" s="9"/>
      <c r="AF17" s="9"/>
      <c r="AG17" s="9"/>
      <c r="AH17" s="16"/>
    </row>
    <row r="18" ht="112.5" customHeight="1">
      <c r="A18" s="7"/>
      <c r="B18" s="21"/>
      <c r="C18" s="7"/>
      <c r="D18" s="7"/>
      <c r="E18" s="9"/>
      <c r="F18" s="11"/>
      <c r="G18" s="23"/>
      <c r="H18" s="7"/>
      <c r="I18" s="7"/>
      <c r="J18" s="12"/>
      <c r="K18" s="12"/>
      <c r="L18" s="7"/>
      <c r="M18" s="23"/>
      <c r="N18" s="23"/>
      <c r="O18" s="16"/>
      <c r="P18" s="16"/>
      <c r="Q18" s="21"/>
      <c r="R18" s="21"/>
      <c r="S18" s="21"/>
      <c r="T18" s="21"/>
      <c r="U18" s="16"/>
      <c r="V18" s="16"/>
      <c r="W18" s="7"/>
      <c r="X18" s="7"/>
      <c r="Y18" s="16"/>
      <c r="Z18" s="16"/>
      <c r="AA18" s="9"/>
      <c r="AB18" s="9"/>
      <c r="AC18" s="9"/>
      <c r="AD18" s="9"/>
      <c r="AE18" s="9"/>
      <c r="AF18" s="9"/>
      <c r="AG18" s="9"/>
      <c r="AH18" s="16"/>
    </row>
    <row r="19" ht="112.5" customHeight="1">
      <c r="A19" s="7"/>
      <c r="B19" s="21"/>
      <c r="C19" s="7"/>
      <c r="D19" s="7"/>
      <c r="E19" s="9"/>
      <c r="F19" s="12"/>
      <c r="G19" s="24"/>
      <c r="H19" s="16"/>
      <c r="I19" s="9"/>
      <c r="J19" s="12"/>
      <c r="K19" s="12"/>
      <c r="L19" s="7"/>
      <c r="M19" s="24"/>
      <c r="N19" s="11"/>
      <c r="O19" s="16"/>
      <c r="P19" s="16"/>
      <c r="Q19" s="16"/>
      <c r="R19" s="16"/>
      <c r="S19" s="16"/>
      <c r="T19" s="16"/>
      <c r="U19" s="16"/>
      <c r="V19" s="16"/>
      <c r="W19" s="7"/>
      <c r="X19" s="7"/>
      <c r="Y19" s="16"/>
      <c r="Z19" s="16"/>
      <c r="AA19" s="9"/>
      <c r="AB19" s="9"/>
      <c r="AC19" s="9"/>
      <c r="AD19" s="9"/>
      <c r="AE19" s="9"/>
      <c r="AF19" s="9"/>
      <c r="AG19" s="9"/>
      <c r="AH19" s="16"/>
    </row>
    <row r="20" ht="112.5" customHeight="1">
      <c r="A20" s="7"/>
      <c r="B20" s="21"/>
      <c r="C20" s="7"/>
      <c r="D20" s="7"/>
      <c r="E20" s="9"/>
      <c r="F20" s="21"/>
      <c r="G20" s="23"/>
      <c r="H20" s="7"/>
      <c r="I20" s="7"/>
      <c r="J20" s="21"/>
      <c r="K20" s="21"/>
      <c r="L20" s="7"/>
      <c r="M20" s="24"/>
      <c r="N20" s="11"/>
      <c r="O20" s="16"/>
      <c r="P20" s="16"/>
      <c r="Q20" s="16"/>
      <c r="R20" s="16"/>
      <c r="S20" s="16"/>
      <c r="T20" s="16"/>
      <c r="U20" s="16"/>
      <c r="V20" s="16"/>
      <c r="W20" s="7"/>
      <c r="X20" s="7"/>
      <c r="Y20" s="16"/>
      <c r="Z20" s="16"/>
      <c r="AA20" s="9"/>
      <c r="AB20" s="9"/>
      <c r="AC20" s="9"/>
      <c r="AD20" s="9"/>
      <c r="AE20" s="9"/>
      <c r="AF20" s="9"/>
      <c r="AG20" s="9"/>
      <c r="AH20" s="16"/>
    </row>
    <row r="21" ht="112.5" customHeight="1">
      <c r="A21" s="7"/>
      <c r="B21" s="21"/>
      <c r="C21" s="7"/>
      <c r="D21" s="7"/>
      <c r="E21" s="9"/>
      <c r="F21" s="21"/>
      <c r="G21" s="23"/>
      <c r="H21" s="7"/>
      <c r="I21" s="7"/>
      <c r="J21" s="21"/>
      <c r="K21" s="21"/>
      <c r="L21" s="7"/>
      <c r="M21" s="21"/>
      <c r="N21" s="11"/>
      <c r="O21" s="16"/>
      <c r="P21" s="16"/>
      <c r="Q21" s="16"/>
      <c r="R21" s="16"/>
      <c r="S21" s="16"/>
      <c r="T21" s="16"/>
      <c r="U21" s="16"/>
      <c r="V21" s="16"/>
      <c r="W21" s="7"/>
      <c r="X21" s="7"/>
      <c r="Y21" s="16"/>
      <c r="Z21" s="16"/>
      <c r="AA21" s="9"/>
      <c r="AB21" s="9"/>
      <c r="AC21" s="9"/>
      <c r="AD21" s="9"/>
      <c r="AE21" s="9"/>
      <c r="AF21" s="9"/>
      <c r="AG21" s="9"/>
      <c r="AH21" s="16"/>
    </row>
    <row r="22" ht="112.5" customHeight="1">
      <c r="A22" s="7"/>
      <c r="B22" s="21"/>
      <c r="C22" s="7"/>
      <c r="D22" s="7"/>
      <c r="E22" s="9"/>
      <c r="F22" s="21"/>
      <c r="G22" s="23"/>
      <c r="H22" s="7"/>
      <c r="I22" s="7"/>
      <c r="J22" s="21"/>
      <c r="K22" s="21"/>
      <c r="L22" s="7"/>
      <c r="M22" s="21"/>
      <c r="N22" s="24"/>
      <c r="O22" s="16"/>
      <c r="P22" s="16"/>
      <c r="Q22" s="16"/>
      <c r="R22" s="16"/>
      <c r="S22" s="16"/>
      <c r="T22" s="16"/>
      <c r="U22" s="16"/>
      <c r="V22" s="16"/>
      <c r="W22" s="7"/>
      <c r="X22" s="7"/>
      <c r="Y22" s="16"/>
      <c r="Z22" s="16"/>
      <c r="AA22" s="9"/>
      <c r="AB22" s="9"/>
      <c r="AC22" s="9"/>
      <c r="AD22" s="9"/>
      <c r="AE22" s="9"/>
      <c r="AF22" s="9"/>
      <c r="AG22" s="9"/>
      <c r="AH22" s="16"/>
    </row>
    <row r="23" ht="112.5" customHeight="1">
      <c r="A23" s="7"/>
      <c r="B23" s="21"/>
      <c r="C23" s="7"/>
      <c r="D23" s="7"/>
      <c r="E23" s="9"/>
      <c r="F23" s="21"/>
      <c r="G23" s="23"/>
      <c r="H23" s="7"/>
      <c r="I23" s="7"/>
      <c r="J23" s="21"/>
      <c r="K23" s="21"/>
      <c r="L23" s="7"/>
      <c r="M23" s="21"/>
      <c r="N23" s="24"/>
      <c r="O23" s="16"/>
      <c r="P23" s="16"/>
      <c r="Q23" s="16"/>
      <c r="R23" s="16"/>
      <c r="S23" s="16"/>
      <c r="T23" s="16"/>
      <c r="U23" s="16"/>
      <c r="V23" s="16"/>
      <c r="W23" s="7"/>
      <c r="X23" s="7"/>
      <c r="Y23" s="16"/>
      <c r="Z23" s="16"/>
      <c r="AA23" s="9"/>
      <c r="AB23" s="9"/>
      <c r="AC23" s="9"/>
      <c r="AD23" s="9"/>
      <c r="AE23" s="9"/>
      <c r="AF23" s="9"/>
      <c r="AG23" s="9"/>
      <c r="AH23" s="16"/>
    </row>
    <row r="24" ht="112.5" customHeight="1">
      <c r="A24" s="7"/>
      <c r="B24" s="21"/>
      <c r="C24" s="9"/>
      <c r="D24" s="7"/>
      <c r="E24" s="9"/>
      <c r="F24" s="21"/>
      <c r="G24" s="23"/>
      <c r="H24" s="7"/>
      <c r="I24" s="7"/>
      <c r="J24" s="21"/>
      <c r="K24" s="21"/>
      <c r="L24" s="7"/>
      <c r="M24" s="21"/>
      <c r="N24" s="21"/>
      <c r="O24" s="16"/>
      <c r="P24" s="16"/>
      <c r="Q24" s="16"/>
      <c r="R24" s="16"/>
      <c r="S24" s="16"/>
      <c r="T24" s="16"/>
      <c r="U24" s="16"/>
      <c r="V24" s="16"/>
      <c r="W24" s="7"/>
      <c r="X24" s="7"/>
      <c r="Y24" s="16"/>
      <c r="Z24" s="16"/>
      <c r="AA24" s="9"/>
      <c r="AB24" s="9"/>
      <c r="AC24" s="9"/>
      <c r="AD24" s="9"/>
      <c r="AE24" s="9"/>
      <c r="AF24" s="9"/>
      <c r="AG24" s="9"/>
      <c r="AH24" s="16"/>
    </row>
    <row r="25" ht="112.5" customHeight="1">
      <c r="A25" s="7"/>
      <c r="B25" s="21"/>
      <c r="C25" s="9"/>
      <c r="D25" s="7"/>
      <c r="E25" s="9"/>
      <c r="F25" s="23"/>
      <c r="G25" s="23"/>
      <c r="H25" s="16"/>
      <c r="I25" s="16"/>
      <c r="J25" s="23"/>
      <c r="K25" s="23"/>
      <c r="L25" s="16"/>
      <c r="M25" s="23"/>
      <c r="N25" s="23"/>
      <c r="O25" s="16"/>
      <c r="P25" s="16"/>
      <c r="Q25" s="16"/>
      <c r="R25" s="16"/>
      <c r="S25" s="16"/>
      <c r="T25" s="16"/>
      <c r="U25" s="16"/>
      <c r="V25" s="16"/>
      <c r="W25" s="7"/>
      <c r="X25" s="16"/>
      <c r="Y25" s="16"/>
      <c r="Z25" s="16"/>
      <c r="AA25" s="9"/>
      <c r="AB25" s="9"/>
      <c r="AC25" s="9"/>
      <c r="AD25" s="9"/>
      <c r="AE25" s="9"/>
      <c r="AF25" s="9"/>
      <c r="AG25" s="9"/>
      <c r="AH25" s="16"/>
    </row>
    <row r="26" ht="112.5" customHeight="1">
      <c r="A26" s="7"/>
      <c r="B26" s="21"/>
      <c r="C26" s="7"/>
      <c r="D26" s="7"/>
      <c r="E26" s="9"/>
      <c r="F26" s="12"/>
      <c r="G26" s="24"/>
      <c r="H26" s="24"/>
      <c r="I26" s="9"/>
      <c r="J26" s="12"/>
      <c r="K26" s="12"/>
      <c r="L26" s="7"/>
      <c r="M26" s="23"/>
      <c r="N26" s="23"/>
      <c r="O26" s="16"/>
      <c r="P26" s="16"/>
      <c r="Q26" s="16"/>
      <c r="R26" s="16"/>
      <c r="S26" s="16"/>
      <c r="T26" s="16"/>
      <c r="U26" s="16"/>
      <c r="V26" s="16"/>
      <c r="W26" s="7"/>
      <c r="X26" s="7"/>
      <c r="Y26" s="16"/>
      <c r="Z26" s="16"/>
      <c r="AA26" s="9"/>
      <c r="AB26" s="9"/>
      <c r="AC26" s="9"/>
      <c r="AD26" s="9"/>
      <c r="AE26" s="9"/>
      <c r="AF26" s="9"/>
      <c r="AG26" s="9"/>
      <c r="AH26" s="16"/>
    </row>
    <row r="27" ht="112.5" customHeight="1">
      <c r="A27" s="7"/>
      <c r="B27" s="29"/>
      <c r="C27" s="16"/>
      <c r="D27" s="7"/>
      <c r="E27" s="9"/>
      <c r="F27" s="21"/>
      <c r="G27" s="23"/>
      <c r="H27" s="16"/>
      <c r="I27" s="7"/>
      <c r="J27" s="21"/>
      <c r="K27" s="21"/>
      <c r="L27" s="16"/>
      <c r="M27" s="23"/>
      <c r="N27" s="23"/>
      <c r="O27" s="16"/>
      <c r="P27" s="16"/>
      <c r="Q27" s="16"/>
      <c r="R27" s="16"/>
      <c r="S27" s="16"/>
      <c r="T27" s="16"/>
      <c r="U27" s="16"/>
      <c r="V27" s="16"/>
      <c r="W27" s="7"/>
      <c r="X27" s="7"/>
      <c r="Y27" s="16"/>
      <c r="Z27" s="16"/>
      <c r="AA27" s="9"/>
      <c r="AB27" s="9"/>
      <c r="AC27" s="9"/>
      <c r="AD27" s="9"/>
      <c r="AE27" s="9"/>
      <c r="AF27" s="9"/>
      <c r="AG27" s="9"/>
      <c r="AH27" s="16"/>
    </row>
    <row r="28" ht="112.5" customHeight="1">
      <c r="A28" s="7"/>
      <c r="B28" s="21"/>
      <c r="C28" s="16"/>
      <c r="D28" s="7"/>
      <c r="E28" s="9"/>
      <c r="F28" s="21"/>
      <c r="G28" s="21"/>
      <c r="H28" s="7"/>
      <c r="I28" s="7"/>
      <c r="J28" s="21"/>
      <c r="K28" s="21"/>
      <c r="L28" s="16"/>
      <c r="M28" s="23"/>
      <c r="N28" s="23"/>
      <c r="O28" s="16"/>
      <c r="P28" s="16"/>
      <c r="Q28" s="16"/>
      <c r="R28" s="16"/>
      <c r="S28" s="16"/>
      <c r="T28" s="16"/>
      <c r="U28" s="16"/>
      <c r="V28" s="16"/>
      <c r="W28" s="7"/>
      <c r="X28" s="7"/>
      <c r="Y28" s="16"/>
      <c r="Z28" s="16"/>
      <c r="AA28" s="9"/>
      <c r="AB28" s="9"/>
      <c r="AC28" s="9"/>
      <c r="AD28" s="9"/>
      <c r="AE28" s="9"/>
      <c r="AF28" s="9"/>
      <c r="AG28" s="9"/>
      <c r="AH28" s="16"/>
    </row>
    <row r="29" ht="112.5" customHeight="1">
      <c r="A29" s="7"/>
      <c r="B29" s="21"/>
      <c r="C29" s="16"/>
      <c r="D29" s="7"/>
      <c r="E29" s="9"/>
      <c r="F29" s="21"/>
      <c r="G29" s="21"/>
      <c r="H29" s="7"/>
      <c r="I29" s="7"/>
      <c r="J29" s="29"/>
      <c r="K29" s="21"/>
      <c r="L29" s="16"/>
      <c r="M29" s="23"/>
      <c r="N29" s="23"/>
      <c r="O29" s="16"/>
      <c r="P29" s="16"/>
      <c r="Q29" s="16"/>
      <c r="R29" s="16"/>
      <c r="S29" s="16"/>
      <c r="T29" s="16"/>
      <c r="U29" s="16"/>
      <c r="V29" s="16"/>
      <c r="W29" s="7"/>
      <c r="X29" s="7"/>
      <c r="Y29" s="16"/>
      <c r="Z29" s="16"/>
      <c r="AA29" s="9"/>
      <c r="AB29" s="9"/>
      <c r="AC29" s="9"/>
      <c r="AD29" s="9"/>
      <c r="AE29" s="9"/>
      <c r="AF29" s="9"/>
      <c r="AG29" s="9"/>
      <c r="AH29" s="16"/>
    </row>
    <row r="30" ht="112.5" customHeight="1">
      <c r="A30" s="7"/>
      <c r="B30" s="21"/>
      <c r="C30" s="16"/>
      <c r="D30" s="7"/>
      <c r="E30" s="9"/>
      <c r="F30" s="21"/>
      <c r="G30" s="21"/>
      <c r="H30" s="7"/>
      <c r="I30" s="7"/>
      <c r="J30" s="21"/>
      <c r="K30" s="21"/>
      <c r="L30" s="7"/>
      <c r="M30" s="23"/>
      <c r="N30" s="23"/>
      <c r="O30" s="16"/>
      <c r="P30" s="16"/>
      <c r="Q30" s="16"/>
      <c r="R30" s="16"/>
      <c r="S30" s="16"/>
      <c r="T30" s="16"/>
      <c r="U30" s="16"/>
      <c r="V30" s="16"/>
      <c r="W30" s="7"/>
      <c r="X30" s="7"/>
      <c r="Y30" s="16"/>
      <c r="Z30" s="16"/>
      <c r="AA30" s="9"/>
      <c r="AB30" s="9"/>
      <c r="AC30" s="9"/>
      <c r="AD30" s="9"/>
      <c r="AE30" s="9"/>
      <c r="AF30" s="9"/>
      <c r="AG30" s="9"/>
      <c r="AH30" s="16"/>
    </row>
    <row r="31" ht="112.5" customHeight="1">
      <c r="A31" s="7"/>
      <c r="B31" s="21"/>
      <c r="C31" s="16"/>
      <c r="D31" s="7"/>
      <c r="E31" s="9"/>
      <c r="F31" s="12"/>
      <c r="G31" s="12"/>
      <c r="H31" s="9"/>
      <c r="I31" s="9"/>
      <c r="J31" s="12"/>
      <c r="K31" s="12"/>
      <c r="L31" s="7"/>
      <c r="M31" s="23"/>
      <c r="N31" s="23"/>
      <c r="O31" s="16"/>
      <c r="P31" s="16"/>
      <c r="Q31" s="16"/>
      <c r="R31" s="16"/>
      <c r="S31" s="16"/>
      <c r="T31" s="16"/>
      <c r="U31" s="16"/>
      <c r="V31" s="16"/>
      <c r="W31" s="7"/>
      <c r="X31" s="7"/>
      <c r="Y31" s="16"/>
      <c r="Z31" s="16"/>
      <c r="AA31" s="9"/>
      <c r="AB31" s="9"/>
      <c r="AC31" s="9"/>
      <c r="AD31" s="9"/>
      <c r="AE31" s="9"/>
      <c r="AF31" s="9"/>
      <c r="AG31" s="9"/>
      <c r="AH31" s="16"/>
    </row>
    <row r="32" ht="112.5" customHeight="1">
      <c r="A32" s="7"/>
      <c r="B32" s="21"/>
      <c r="C32" s="7"/>
      <c r="D32" s="7"/>
      <c r="E32" s="9"/>
      <c r="F32" s="21"/>
      <c r="G32" s="21"/>
      <c r="H32" s="7"/>
      <c r="I32" s="7"/>
      <c r="J32" s="21"/>
      <c r="K32" s="21"/>
      <c r="L32" s="7"/>
      <c r="M32" s="23"/>
      <c r="N32" s="23"/>
      <c r="O32" s="16"/>
      <c r="P32" s="16"/>
      <c r="Q32" s="16"/>
      <c r="R32" s="16"/>
      <c r="S32" s="16"/>
      <c r="T32" s="16"/>
      <c r="U32" s="16"/>
      <c r="V32" s="16"/>
      <c r="W32" s="7"/>
      <c r="X32" s="7"/>
      <c r="Y32" s="16"/>
      <c r="Z32" s="16"/>
      <c r="AA32" s="9"/>
      <c r="AB32" s="9"/>
      <c r="AC32" s="9"/>
      <c r="AD32" s="9"/>
      <c r="AE32" s="9"/>
      <c r="AF32" s="9"/>
      <c r="AG32" s="9"/>
      <c r="AH32" s="16"/>
    </row>
    <row r="33" ht="112.5" customHeight="1">
      <c r="A33" s="7"/>
      <c r="B33" s="21"/>
      <c r="C33" s="16"/>
      <c r="D33" s="7"/>
      <c r="E33" s="9"/>
      <c r="F33" s="11"/>
      <c r="G33" s="21"/>
      <c r="H33" s="7"/>
      <c r="I33" s="7"/>
      <c r="J33" s="11"/>
      <c r="K33" s="11"/>
      <c r="L33" s="7"/>
      <c r="M33" s="23"/>
      <c r="N33" s="23"/>
      <c r="O33" s="16"/>
      <c r="P33" s="16"/>
      <c r="Q33" s="16"/>
      <c r="R33" s="16"/>
      <c r="S33" s="16"/>
      <c r="T33" s="16"/>
      <c r="U33" s="16"/>
      <c r="V33" s="16"/>
      <c r="W33" s="7"/>
      <c r="X33" s="7"/>
      <c r="Y33" s="16"/>
      <c r="Z33" s="16"/>
      <c r="AA33" s="9"/>
      <c r="AB33" s="9"/>
      <c r="AC33" s="9"/>
      <c r="AD33" s="9"/>
      <c r="AE33" s="9"/>
      <c r="AF33" s="9"/>
      <c r="AG33" s="9"/>
      <c r="AH33" s="16"/>
    </row>
    <row r="34" ht="112.5" customHeight="1">
      <c r="A34" s="7"/>
      <c r="B34" s="21"/>
      <c r="C34" s="16"/>
      <c r="D34" s="7"/>
      <c r="E34" s="9"/>
      <c r="F34" s="24"/>
      <c r="G34" s="24"/>
      <c r="H34" s="24"/>
      <c r="I34" s="24"/>
      <c r="J34" s="24"/>
      <c r="K34" s="24"/>
      <c r="L34" s="16"/>
      <c r="M34" s="23"/>
      <c r="N34" s="23"/>
      <c r="O34" s="16"/>
      <c r="P34" s="16"/>
      <c r="Q34" s="16"/>
      <c r="R34" s="16"/>
      <c r="S34" s="16"/>
      <c r="T34" s="16"/>
      <c r="U34" s="16"/>
      <c r="V34" s="16"/>
      <c r="W34" s="7"/>
      <c r="X34" s="7"/>
      <c r="Y34" s="16"/>
      <c r="Z34" s="16"/>
      <c r="AA34" s="9"/>
      <c r="AB34" s="9"/>
      <c r="AC34" s="9"/>
      <c r="AD34" s="9"/>
      <c r="AE34" s="9"/>
      <c r="AF34" s="9"/>
      <c r="AG34" s="9"/>
      <c r="AH34" s="16"/>
    </row>
    <row r="35" ht="112.5" customHeight="1">
      <c r="A35" s="7"/>
      <c r="B35" s="21"/>
      <c r="C35" s="16"/>
      <c r="D35" s="7"/>
      <c r="E35" s="9"/>
      <c r="F35" s="21"/>
      <c r="G35" s="23"/>
      <c r="H35" s="7"/>
      <c r="I35" s="7"/>
      <c r="J35" s="21"/>
      <c r="K35" s="21"/>
      <c r="L35" s="16"/>
      <c r="M35" s="23"/>
      <c r="N35" s="23"/>
      <c r="O35" s="16"/>
      <c r="P35" s="16"/>
      <c r="Q35" s="16"/>
      <c r="R35" s="16"/>
      <c r="S35" s="16"/>
      <c r="T35" s="16"/>
      <c r="U35" s="16"/>
      <c r="V35" s="16"/>
      <c r="W35" s="7"/>
      <c r="X35" s="7"/>
      <c r="Y35" s="16"/>
      <c r="Z35" s="16"/>
      <c r="AA35" s="9"/>
      <c r="AB35" s="9"/>
      <c r="AC35" s="9"/>
      <c r="AD35" s="9"/>
      <c r="AE35" s="9"/>
      <c r="AF35" s="9"/>
      <c r="AG35" s="9"/>
      <c r="AH35" s="16"/>
    </row>
    <row r="36" ht="112.5" customHeight="1">
      <c r="A36" s="7"/>
      <c r="B36" s="21"/>
      <c r="C36" s="16"/>
      <c r="D36" s="7"/>
      <c r="E36" s="9"/>
      <c r="F36" s="23"/>
      <c r="G36" s="23"/>
      <c r="H36" s="16"/>
      <c r="I36" s="16"/>
      <c r="J36" s="23"/>
      <c r="K36" s="23"/>
      <c r="L36" s="16"/>
      <c r="M36" s="23"/>
      <c r="N36" s="23"/>
      <c r="O36" s="16"/>
      <c r="P36" s="16"/>
      <c r="Q36" s="16"/>
      <c r="R36" s="16"/>
      <c r="S36" s="16"/>
      <c r="T36" s="16"/>
      <c r="U36" s="16"/>
      <c r="V36" s="16"/>
      <c r="W36" s="7"/>
      <c r="X36" s="16"/>
      <c r="Y36" s="16"/>
      <c r="Z36" s="16"/>
      <c r="AA36" s="9"/>
      <c r="AB36" s="9"/>
      <c r="AC36" s="9"/>
      <c r="AD36" s="9"/>
      <c r="AE36" s="9"/>
      <c r="AF36" s="9"/>
      <c r="AG36" s="9"/>
      <c r="AH36" s="16"/>
    </row>
    <row r="37" ht="112.5" customHeight="1">
      <c r="A37" s="7"/>
      <c r="B37" s="21"/>
      <c r="C37" s="16"/>
      <c r="D37" s="7"/>
      <c r="E37" s="9"/>
      <c r="F37" s="21"/>
      <c r="G37" s="21"/>
      <c r="H37" s="7"/>
      <c r="I37" s="7"/>
      <c r="J37" s="21"/>
      <c r="K37" s="21"/>
      <c r="L37" s="7"/>
      <c r="M37" s="21"/>
      <c r="N37" s="21"/>
      <c r="O37" s="16"/>
      <c r="P37" s="16"/>
      <c r="Q37" s="16"/>
      <c r="R37" s="16"/>
      <c r="S37" s="16"/>
      <c r="T37" s="16"/>
      <c r="U37" s="16"/>
      <c r="V37" s="16"/>
      <c r="W37" s="7"/>
      <c r="X37" s="7"/>
      <c r="Y37" s="16"/>
      <c r="Z37" s="16"/>
      <c r="AA37" s="9"/>
      <c r="AB37" s="9"/>
      <c r="AC37" s="9"/>
      <c r="AD37" s="9"/>
      <c r="AE37" s="9"/>
      <c r="AF37" s="9"/>
      <c r="AG37" s="9"/>
      <c r="AH37" s="16"/>
    </row>
    <row r="38" ht="112.5" customHeight="1">
      <c r="A38" s="7"/>
      <c r="B38" s="21"/>
      <c r="C38" s="16"/>
      <c r="D38" s="7"/>
      <c r="E38" s="9"/>
      <c r="F38" s="21"/>
      <c r="G38" s="21"/>
      <c r="H38" s="7"/>
      <c r="I38" s="7"/>
      <c r="J38" s="21"/>
      <c r="K38" s="21"/>
      <c r="L38" s="16"/>
      <c r="M38" s="23"/>
      <c r="N38" s="23"/>
      <c r="O38" s="16"/>
      <c r="P38" s="16"/>
      <c r="Q38" s="16"/>
      <c r="R38" s="16"/>
      <c r="S38" s="16"/>
      <c r="T38" s="16"/>
      <c r="U38" s="16"/>
      <c r="V38" s="16"/>
      <c r="W38" s="7"/>
      <c r="X38" s="7"/>
      <c r="Y38" s="16"/>
      <c r="Z38" s="16"/>
      <c r="AA38" s="9"/>
      <c r="AB38" s="9"/>
      <c r="AC38" s="9"/>
      <c r="AD38" s="9"/>
      <c r="AE38" s="9"/>
      <c r="AF38" s="9"/>
      <c r="AG38" s="9"/>
      <c r="AH38" s="16"/>
    </row>
    <row r="39" ht="112.5" customHeight="1">
      <c r="A39" s="7"/>
      <c r="B39" s="21"/>
      <c r="C39" s="16"/>
      <c r="D39" s="7"/>
      <c r="E39" s="9"/>
      <c r="F39" s="21"/>
      <c r="G39" s="23"/>
      <c r="H39" s="16"/>
      <c r="I39" s="16"/>
      <c r="J39" s="23"/>
      <c r="K39" s="23"/>
      <c r="L39" s="16"/>
      <c r="M39" s="23"/>
      <c r="N39" s="23"/>
      <c r="O39" s="16"/>
      <c r="P39" s="16"/>
      <c r="Q39" s="16"/>
      <c r="R39" s="16"/>
      <c r="S39" s="16"/>
      <c r="T39" s="16"/>
      <c r="U39" s="16"/>
      <c r="V39" s="16"/>
      <c r="W39" s="7"/>
      <c r="X39" s="7"/>
      <c r="Y39" s="16"/>
      <c r="Z39" s="16"/>
      <c r="AA39" s="9"/>
      <c r="AB39" s="9"/>
      <c r="AC39" s="9"/>
      <c r="AD39" s="9"/>
      <c r="AE39" s="9"/>
      <c r="AF39" s="9"/>
      <c r="AG39" s="9"/>
      <c r="AH39" s="16"/>
    </row>
    <row r="40" ht="112.5" customHeight="1">
      <c r="A40" s="7"/>
      <c r="B40" s="21"/>
      <c r="C40" s="16"/>
      <c r="D40" s="7"/>
      <c r="E40" s="9"/>
      <c r="F40" s="21"/>
      <c r="G40" s="23"/>
      <c r="H40" s="16"/>
      <c r="I40" s="16"/>
      <c r="J40" s="23"/>
      <c r="K40" s="23"/>
      <c r="L40" s="16"/>
      <c r="M40" s="23"/>
      <c r="N40" s="23"/>
      <c r="O40" s="16"/>
      <c r="P40" s="16"/>
      <c r="Q40" s="16"/>
      <c r="R40" s="16"/>
      <c r="S40" s="16"/>
      <c r="T40" s="16"/>
      <c r="U40" s="16"/>
      <c r="V40" s="16"/>
      <c r="W40" s="7"/>
      <c r="X40" s="7"/>
      <c r="Y40" s="16"/>
      <c r="Z40" s="16"/>
      <c r="AA40" s="9"/>
      <c r="AB40" s="9"/>
      <c r="AC40" s="9"/>
      <c r="AD40" s="9"/>
      <c r="AE40" s="9"/>
      <c r="AF40" s="9"/>
      <c r="AG40" s="9"/>
      <c r="AH40" s="16"/>
    </row>
    <row r="41" ht="112.5" customHeight="1">
      <c r="A41" s="7"/>
      <c r="B41" s="21"/>
      <c r="C41" s="16"/>
      <c r="D41" s="7"/>
      <c r="E41" s="9"/>
      <c r="F41" s="21"/>
      <c r="G41" s="23"/>
      <c r="H41" s="16"/>
      <c r="I41" s="16"/>
      <c r="J41" s="23"/>
      <c r="K41" s="23"/>
      <c r="L41" s="16"/>
      <c r="M41" s="23"/>
      <c r="N41" s="23"/>
      <c r="O41" s="16"/>
      <c r="P41" s="16"/>
      <c r="Q41" s="16"/>
      <c r="R41" s="16"/>
      <c r="S41" s="16"/>
      <c r="T41" s="16"/>
      <c r="U41" s="16"/>
      <c r="V41" s="16"/>
      <c r="W41" s="7"/>
      <c r="X41" s="7"/>
      <c r="Y41" s="16"/>
      <c r="Z41" s="16"/>
      <c r="AA41" s="9"/>
      <c r="AB41" s="9"/>
      <c r="AC41" s="9"/>
      <c r="AD41" s="9"/>
      <c r="AE41" s="9"/>
      <c r="AF41" s="9"/>
      <c r="AG41" s="9"/>
      <c r="AH41" s="16"/>
    </row>
    <row r="42" ht="112.5" customHeight="1">
      <c r="A42" s="7"/>
      <c r="B42" s="21"/>
      <c r="C42" s="16"/>
      <c r="D42" s="7"/>
      <c r="E42" s="9"/>
      <c r="F42" s="21"/>
      <c r="G42" s="23"/>
      <c r="H42" s="16"/>
      <c r="I42" s="16"/>
      <c r="J42" s="23"/>
      <c r="K42" s="23"/>
      <c r="L42" s="16"/>
      <c r="M42" s="23"/>
      <c r="N42" s="23"/>
      <c r="O42" s="16"/>
      <c r="P42" s="16"/>
      <c r="Q42" s="16"/>
      <c r="R42" s="16"/>
      <c r="S42" s="16"/>
      <c r="T42" s="16"/>
      <c r="U42" s="16"/>
      <c r="V42" s="16"/>
      <c r="W42" s="7"/>
      <c r="X42" s="7"/>
      <c r="Y42" s="16"/>
      <c r="Z42" s="16"/>
      <c r="AA42" s="9"/>
      <c r="AB42" s="9"/>
      <c r="AC42" s="9"/>
      <c r="AD42" s="9"/>
      <c r="AE42" s="9"/>
      <c r="AF42" s="9"/>
      <c r="AG42" s="9"/>
      <c r="AH42" s="16"/>
    </row>
    <row r="43" ht="112.5" customHeight="1">
      <c r="A43" s="7"/>
      <c r="B43" s="21"/>
      <c r="C43" s="16"/>
      <c r="D43" s="7"/>
      <c r="E43" s="9"/>
      <c r="F43" s="21"/>
      <c r="G43" s="23"/>
      <c r="H43" s="16"/>
      <c r="I43" s="16"/>
      <c r="J43" s="23"/>
      <c r="K43" s="23"/>
      <c r="L43" s="16"/>
      <c r="M43" s="23"/>
      <c r="N43" s="23"/>
      <c r="O43" s="16"/>
      <c r="P43" s="16"/>
      <c r="Q43" s="16"/>
      <c r="R43" s="16"/>
      <c r="S43" s="16"/>
      <c r="T43" s="16"/>
      <c r="U43" s="16"/>
      <c r="V43" s="16"/>
      <c r="W43" s="7"/>
      <c r="X43" s="7"/>
      <c r="Y43" s="16"/>
      <c r="Z43" s="16"/>
      <c r="AA43" s="9"/>
      <c r="AB43" s="9"/>
      <c r="AC43" s="9"/>
      <c r="AD43" s="9"/>
      <c r="AE43" s="9"/>
      <c r="AF43" s="9"/>
      <c r="AG43" s="9"/>
      <c r="AH43" s="16"/>
    </row>
    <row r="44" ht="112.5" customHeight="1">
      <c r="A44" s="7"/>
      <c r="B44" s="21"/>
      <c r="C44" s="16"/>
      <c r="D44" s="7"/>
      <c r="E44" s="9"/>
      <c r="F44" s="21"/>
      <c r="G44" s="23"/>
      <c r="H44" s="7"/>
      <c r="I44" s="7"/>
      <c r="J44" s="21"/>
      <c r="K44" s="21"/>
      <c r="L44" s="7"/>
      <c r="M44" s="21"/>
      <c r="N44" s="21"/>
      <c r="O44" s="16"/>
      <c r="P44" s="16"/>
      <c r="Q44" s="16"/>
      <c r="R44" s="16"/>
      <c r="S44" s="16"/>
      <c r="T44" s="16"/>
      <c r="U44" s="16"/>
      <c r="V44" s="16"/>
      <c r="W44" s="7"/>
      <c r="X44" s="7"/>
      <c r="Y44" s="16"/>
      <c r="Z44" s="16"/>
      <c r="AA44" s="9"/>
      <c r="AB44" s="9"/>
      <c r="AC44" s="9"/>
      <c r="AD44" s="9"/>
      <c r="AE44" s="9"/>
      <c r="AF44" s="9"/>
      <c r="AG44" s="9"/>
      <c r="AH44" s="16"/>
    </row>
    <row r="45" ht="112.5" customHeight="1">
      <c r="A45" s="7"/>
      <c r="B45" s="21"/>
      <c r="C45" s="16"/>
      <c r="D45" s="7"/>
      <c r="E45" s="9"/>
      <c r="F45" s="21"/>
      <c r="G45" s="21"/>
      <c r="H45" s="7"/>
      <c r="I45" s="7"/>
      <c r="J45" s="21"/>
      <c r="K45" s="21"/>
      <c r="L45" s="16"/>
      <c r="M45" s="23"/>
      <c r="N45" s="23"/>
      <c r="O45" s="16"/>
      <c r="P45" s="16"/>
      <c r="Q45" s="16"/>
      <c r="R45" s="16"/>
      <c r="S45" s="16"/>
      <c r="T45" s="16"/>
      <c r="U45" s="16"/>
      <c r="V45" s="16"/>
      <c r="W45" s="7"/>
      <c r="X45" s="7"/>
      <c r="Y45" s="16"/>
      <c r="Z45" s="16"/>
      <c r="AA45" s="9"/>
      <c r="AB45" s="9"/>
      <c r="AC45" s="9"/>
      <c r="AD45" s="9"/>
      <c r="AE45" s="9"/>
      <c r="AF45" s="9"/>
      <c r="AG45" s="9"/>
      <c r="AH45" s="16"/>
    </row>
    <row r="46" ht="112.5" customHeight="1">
      <c r="A46" s="7"/>
      <c r="B46" s="21"/>
      <c r="C46" s="16"/>
      <c r="D46" s="7"/>
      <c r="E46" s="9"/>
      <c r="F46" s="21"/>
      <c r="G46" s="21"/>
      <c r="H46" s="7"/>
      <c r="I46" s="7"/>
      <c r="J46" s="21"/>
      <c r="K46" s="29"/>
      <c r="L46" s="16"/>
      <c r="M46" s="23"/>
      <c r="N46" s="23"/>
      <c r="O46" s="16"/>
      <c r="P46" s="16"/>
      <c r="Q46" s="16"/>
      <c r="R46" s="16"/>
      <c r="S46" s="16"/>
      <c r="T46" s="16"/>
      <c r="U46" s="16"/>
      <c r="V46" s="16"/>
      <c r="W46" s="7"/>
      <c r="X46" s="7"/>
      <c r="Y46" s="16"/>
      <c r="Z46" s="16"/>
      <c r="AA46" s="9"/>
      <c r="AB46" s="9"/>
      <c r="AC46" s="9"/>
      <c r="AD46" s="9"/>
      <c r="AE46" s="9"/>
      <c r="AF46" s="9"/>
      <c r="AG46" s="9"/>
      <c r="AH46" s="16"/>
    </row>
    <row r="47" ht="112.5" customHeight="1">
      <c r="A47" s="7"/>
      <c r="B47" s="21"/>
      <c r="C47" s="16"/>
      <c r="D47" s="7"/>
      <c r="E47" s="9"/>
      <c r="F47" s="21"/>
      <c r="G47" s="21"/>
      <c r="H47" s="7"/>
      <c r="I47" s="7"/>
      <c r="J47" s="21"/>
      <c r="K47" s="29"/>
      <c r="L47" s="16"/>
      <c r="M47" s="23"/>
      <c r="N47" s="23"/>
      <c r="O47" s="16"/>
      <c r="P47" s="16"/>
      <c r="Q47" s="16"/>
      <c r="R47" s="16"/>
      <c r="S47" s="16"/>
      <c r="T47" s="16"/>
      <c r="U47" s="16"/>
      <c r="V47" s="16"/>
      <c r="W47" s="7"/>
      <c r="X47" s="7"/>
      <c r="Y47" s="16"/>
      <c r="Z47" s="16"/>
      <c r="AA47" s="9"/>
      <c r="AB47" s="9"/>
      <c r="AC47" s="9"/>
      <c r="AD47" s="9"/>
      <c r="AE47" s="9"/>
      <c r="AF47" s="9"/>
      <c r="AG47" s="9"/>
      <c r="AH47" s="16"/>
    </row>
    <row r="48" ht="112.5" customHeight="1">
      <c r="A48" s="7"/>
      <c r="B48" s="21"/>
      <c r="C48" s="16"/>
      <c r="D48" s="7"/>
      <c r="E48" s="9"/>
      <c r="F48" s="21"/>
      <c r="G48" s="21"/>
      <c r="H48" s="7"/>
      <c r="I48" s="7"/>
      <c r="J48" s="21"/>
      <c r="K48" s="29"/>
      <c r="L48" s="16"/>
      <c r="M48" s="23"/>
      <c r="N48" s="23"/>
      <c r="O48" s="16"/>
      <c r="P48" s="16"/>
      <c r="Q48" s="16"/>
      <c r="R48" s="16"/>
      <c r="S48" s="16"/>
      <c r="T48" s="16"/>
      <c r="U48" s="16"/>
      <c r="V48" s="16"/>
      <c r="W48" s="7"/>
      <c r="X48" s="7"/>
      <c r="Y48" s="16"/>
      <c r="Z48" s="16"/>
      <c r="AA48" s="9"/>
      <c r="AB48" s="9"/>
      <c r="AC48" s="9"/>
      <c r="AD48" s="9"/>
      <c r="AE48" s="9"/>
      <c r="AF48" s="9"/>
      <c r="AG48" s="9"/>
      <c r="AH48" s="16"/>
    </row>
    <row r="49" ht="112.5" customHeight="1">
      <c r="A49" s="7"/>
      <c r="B49" s="21"/>
      <c r="C49" s="16"/>
      <c r="D49" s="7"/>
      <c r="E49" s="9"/>
      <c r="F49" s="21"/>
      <c r="G49" s="21"/>
      <c r="H49" s="7"/>
      <c r="I49" s="7"/>
      <c r="J49" s="21"/>
      <c r="K49" s="29"/>
      <c r="L49" s="16"/>
      <c r="M49" s="23"/>
      <c r="N49" s="23"/>
      <c r="O49" s="16"/>
      <c r="P49" s="16"/>
      <c r="Q49" s="16"/>
      <c r="R49" s="16"/>
      <c r="S49" s="16"/>
      <c r="T49" s="16"/>
      <c r="U49" s="16"/>
      <c r="V49" s="16"/>
      <c r="W49" s="7"/>
      <c r="X49" s="7"/>
      <c r="Y49" s="16"/>
      <c r="Z49" s="16"/>
      <c r="AA49" s="9"/>
      <c r="AB49" s="9"/>
      <c r="AC49" s="9"/>
      <c r="AD49" s="9"/>
      <c r="AE49" s="9"/>
      <c r="AF49" s="9"/>
      <c r="AG49" s="9"/>
      <c r="AH49" s="16"/>
    </row>
    <row r="50" ht="112.5" customHeight="1">
      <c r="A50" s="7"/>
      <c r="B50" s="21"/>
      <c r="C50" s="16"/>
      <c r="D50" s="7"/>
      <c r="E50" s="9"/>
      <c r="F50" s="21"/>
      <c r="G50" s="21"/>
      <c r="H50" s="7"/>
      <c r="I50" s="7"/>
      <c r="J50" s="21"/>
      <c r="K50" s="29"/>
      <c r="L50" s="16"/>
      <c r="M50" s="23"/>
      <c r="N50" s="23"/>
      <c r="O50" s="16"/>
      <c r="P50" s="16"/>
      <c r="Q50" s="16"/>
      <c r="R50" s="16"/>
      <c r="S50" s="16"/>
      <c r="T50" s="16"/>
      <c r="U50" s="16"/>
      <c r="V50" s="16"/>
      <c r="W50" s="7"/>
      <c r="X50" s="7"/>
      <c r="Y50" s="16"/>
      <c r="Z50" s="16"/>
      <c r="AA50" s="9"/>
      <c r="AB50" s="9"/>
      <c r="AC50" s="9"/>
      <c r="AD50" s="9"/>
      <c r="AE50" s="9"/>
      <c r="AF50" s="9"/>
      <c r="AG50" s="9"/>
      <c r="AH50" s="16"/>
    </row>
    <row r="51" ht="112.5" customHeight="1">
      <c r="A51" s="7"/>
      <c r="B51" s="21"/>
      <c r="C51" s="16"/>
      <c r="D51" s="7"/>
      <c r="E51" s="9"/>
      <c r="F51" s="21"/>
      <c r="G51" s="21"/>
      <c r="H51" s="7"/>
      <c r="I51" s="7"/>
      <c r="J51" s="21"/>
      <c r="K51" s="29"/>
      <c r="L51" s="7"/>
      <c r="M51" s="21"/>
      <c r="N51" s="21"/>
      <c r="O51" s="16"/>
      <c r="P51" s="16"/>
      <c r="Q51" s="16"/>
      <c r="R51" s="16"/>
      <c r="S51" s="16"/>
      <c r="T51" s="16"/>
      <c r="U51" s="16"/>
      <c r="V51" s="16"/>
      <c r="W51" s="7"/>
      <c r="X51" s="7"/>
      <c r="Y51" s="16"/>
      <c r="Z51" s="16"/>
      <c r="AA51" s="9"/>
      <c r="AB51" s="9"/>
      <c r="AC51" s="9"/>
      <c r="AD51" s="9"/>
      <c r="AE51" s="9"/>
      <c r="AF51" s="9"/>
      <c r="AG51" s="9"/>
      <c r="AH51" s="16"/>
    </row>
    <row r="52" ht="112.5" customHeight="1">
      <c r="A52" s="7"/>
      <c r="B52" s="21"/>
      <c r="C52" s="16"/>
      <c r="D52" s="7"/>
      <c r="E52" s="9"/>
      <c r="F52" s="21"/>
      <c r="G52" s="21"/>
      <c r="H52" s="7"/>
      <c r="I52" s="7"/>
      <c r="J52" s="21"/>
      <c r="K52" s="29"/>
      <c r="L52" s="16"/>
      <c r="M52" s="23"/>
      <c r="N52" s="23"/>
      <c r="O52" s="16"/>
      <c r="P52" s="16"/>
      <c r="Q52" s="16"/>
      <c r="R52" s="16"/>
      <c r="S52" s="16"/>
      <c r="T52" s="16"/>
      <c r="U52" s="16"/>
      <c r="V52" s="16"/>
      <c r="W52" s="7"/>
      <c r="X52" s="7"/>
      <c r="Y52" s="16"/>
      <c r="Z52" s="16"/>
      <c r="AA52" s="9"/>
      <c r="AB52" s="9"/>
      <c r="AC52" s="9"/>
      <c r="AD52" s="9"/>
      <c r="AE52" s="9"/>
      <c r="AF52" s="9"/>
      <c r="AG52" s="9"/>
      <c r="AH52" s="16"/>
    </row>
    <row r="53" ht="112.5" customHeight="1">
      <c r="A53" s="7"/>
      <c r="B53" s="21"/>
      <c r="C53" s="16"/>
      <c r="D53" s="7"/>
      <c r="E53" s="9"/>
      <c r="F53" s="21"/>
      <c r="G53" s="21"/>
      <c r="H53" s="7"/>
      <c r="I53" s="7"/>
      <c r="J53" s="21"/>
      <c r="K53" s="29"/>
      <c r="L53" s="16"/>
      <c r="M53" s="23"/>
      <c r="N53" s="23"/>
      <c r="O53" s="16"/>
      <c r="P53" s="16"/>
      <c r="Q53" s="16"/>
      <c r="R53" s="16"/>
      <c r="S53" s="16"/>
      <c r="T53" s="16"/>
      <c r="U53" s="16"/>
      <c r="V53" s="16"/>
      <c r="W53" s="7"/>
      <c r="X53" s="7"/>
      <c r="Y53" s="16"/>
      <c r="Z53" s="16"/>
      <c r="AA53" s="9"/>
      <c r="AB53" s="9"/>
      <c r="AC53" s="9"/>
      <c r="AD53" s="9"/>
      <c r="AE53" s="9"/>
      <c r="AF53" s="9"/>
      <c r="AG53" s="9"/>
      <c r="AH53" s="16"/>
    </row>
    <row r="54" ht="112.5" customHeight="1">
      <c r="A54" s="7"/>
      <c r="B54" s="21"/>
      <c r="C54" s="16"/>
      <c r="D54" s="7"/>
      <c r="E54" s="9"/>
      <c r="F54" s="21"/>
      <c r="G54" s="21"/>
      <c r="H54" s="7"/>
      <c r="I54" s="7"/>
      <c r="J54" s="21"/>
      <c r="K54" s="29"/>
      <c r="L54" s="16"/>
      <c r="M54" s="23"/>
      <c r="N54" s="23"/>
      <c r="O54" s="16"/>
      <c r="P54" s="16"/>
      <c r="Q54" s="16"/>
      <c r="R54" s="16"/>
      <c r="S54" s="16"/>
      <c r="T54" s="16"/>
      <c r="U54" s="16"/>
      <c r="V54" s="16"/>
      <c r="W54" s="7"/>
      <c r="X54" s="7"/>
      <c r="Y54" s="16"/>
      <c r="Z54" s="16"/>
      <c r="AA54" s="9"/>
      <c r="AB54" s="9"/>
      <c r="AC54" s="9"/>
      <c r="AD54" s="9"/>
      <c r="AE54" s="9"/>
      <c r="AF54" s="9"/>
      <c r="AG54" s="9"/>
      <c r="AH54" s="16"/>
    </row>
    <row r="55" ht="112.5" customHeight="1">
      <c r="A55" s="7"/>
      <c r="B55" s="21"/>
      <c r="C55" s="16"/>
      <c r="D55" s="7"/>
      <c r="E55" s="9"/>
      <c r="F55" s="21"/>
      <c r="G55" s="21"/>
      <c r="H55" s="7"/>
      <c r="I55" s="7"/>
      <c r="J55" s="21"/>
      <c r="K55" s="29"/>
      <c r="L55" s="16"/>
      <c r="M55" s="23"/>
      <c r="N55" s="23"/>
      <c r="O55" s="16"/>
      <c r="P55" s="16"/>
      <c r="Q55" s="16"/>
      <c r="R55" s="16"/>
      <c r="S55" s="16"/>
      <c r="T55" s="16"/>
      <c r="U55" s="16"/>
      <c r="V55" s="16"/>
      <c r="W55" s="7"/>
      <c r="X55" s="7"/>
      <c r="Y55" s="16"/>
      <c r="Z55" s="16"/>
      <c r="AA55" s="9"/>
      <c r="AB55" s="9"/>
      <c r="AC55" s="9"/>
      <c r="AD55" s="9"/>
      <c r="AE55" s="9"/>
      <c r="AF55" s="9"/>
      <c r="AG55" s="9"/>
      <c r="AH55" s="16"/>
    </row>
    <row r="56" ht="112.5" customHeight="1">
      <c r="A56" s="7"/>
      <c r="B56" s="21"/>
      <c r="C56" s="16"/>
      <c r="D56" s="7"/>
      <c r="E56" s="9"/>
      <c r="F56" s="21"/>
      <c r="G56" s="21"/>
      <c r="H56" s="7"/>
      <c r="I56" s="7"/>
      <c r="J56" s="21"/>
      <c r="K56" s="29"/>
      <c r="L56" s="16"/>
      <c r="M56" s="23"/>
      <c r="N56" s="23"/>
      <c r="O56" s="16"/>
      <c r="P56" s="16"/>
      <c r="Q56" s="16"/>
      <c r="R56" s="16"/>
      <c r="S56" s="16"/>
      <c r="T56" s="16"/>
      <c r="U56" s="16"/>
      <c r="V56" s="16"/>
      <c r="W56" s="7"/>
      <c r="X56" s="7"/>
      <c r="Y56" s="16"/>
      <c r="Z56" s="16"/>
      <c r="AA56" s="9"/>
      <c r="AB56" s="9"/>
      <c r="AC56" s="9"/>
      <c r="AD56" s="9"/>
      <c r="AE56" s="9"/>
      <c r="AF56" s="9"/>
      <c r="AG56" s="9"/>
      <c r="AH56" s="16"/>
    </row>
    <row r="57" ht="112.5" customHeight="1">
      <c r="A57" s="7"/>
      <c r="B57" s="21"/>
      <c r="C57" s="16"/>
      <c r="D57" s="7"/>
      <c r="E57" s="9"/>
      <c r="F57" s="21"/>
      <c r="G57" s="21"/>
      <c r="H57" s="7"/>
      <c r="I57" s="7"/>
      <c r="J57" s="21"/>
      <c r="K57" s="29"/>
      <c r="L57" s="16"/>
      <c r="M57" s="23"/>
      <c r="N57" s="23"/>
      <c r="O57" s="16"/>
      <c r="P57" s="16"/>
      <c r="Q57" s="16"/>
      <c r="R57" s="16"/>
      <c r="S57" s="16"/>
      <c r="T57" s="16"/>
      <c r="U57" s="16"/>
      <c r="V57" s="16"/>
      <c r="W57" s="7"/>
      <c r="X57" s="7"/>
      <c r="Y57" s="16"/>
      <c r="Z57" s="16"/>
      <c r="AA57" s="9"/>
      <c r="AB57" s="9"/>
      <c r="AC57" s="9"/>
      <c r="AD57" s="9"/>
      <c r="AE57" s="9"/>
      <c r="AF57" s="9"/>
      <c r="AG57" s="9"/>
      <c r="AH57" s="16"/>
    </row>
    <row r="58" ht="112.5" customHeight="1">
      <c r="A58" s="7"/>
      <c r="B58" s="21"/>
      <c r="C58" s="16"/>
      <c r="D58" s="7"/>
      <c r="E58" s="9"/>
      <c r="F58" s="21"/>
      <c r="G58" s="21"/>
      <c r="H58" s="7"/>
      <c r="I58" s="7"/>
      <c r="J58" s="21"/>
      <c r="K58" s="21"/>
      <c r="L58" s="7"/>
      <c r="M58" s="21"/>
      <c r="N58" s="21"/>
      <c r="O58" s="16"/>
      <c r="P58" s="16"/>
      <c r="Q58" s="16"/>
      <c r="R58" s="16"/>
      <c r="S58" s="16"/>
      <c r="T58" s="16"/>
      <c r="U58" s="16"/>
      <c r="V58" s="16"/>
      <c r="W58" s="7"/>
      <c r="X58" s="7"/>
      <c r="Y58" s="16"/>
      <c r="Z58" s="16"/>
      <c r="AA58" s="9"/>
      <c r="AB58" s="9"/>
      <c r="AC58" s="9"/>
      <c r="AD58" s="9"/>
      <c r="AE58" s="9"/>
      <c r="AF58" s="9"/>
      <c r="AG58" s="9"/>
      <c r="AH58" s="16"/>
    </row>
    <row r="59" ht="112.5" customHeight="1">
      <c r="A59" s="7"/>
      <c r="B59" s="21"/>
      <c r="C59" s="16"/>
      <c r="D59" s="7"/>
      <c r="E59" s="9"/>
      <c r="F59" s="21"/>
      <c r="G59" s="21"/>
      <c r="H59" s="7"/>
      <c r="I59" s="7"/>
      <c r="J59" s="21"/>
      <c r="K59" s="21"/>
      <c r="L59" s="16"/>
      <c r="M59" s="23"/>
      <c r="N59" s="23"/>
      <c r="O59" s="16"/>
      <c r="P59" s="16"/>
      <c r="Q59" s="16"/>
      <c r="R59" s="16"/>
      <c r="S59" s="16"/>
      <c r="T59" s="16"/>
      <c r="U59" s="16"/>
      <c r="V59" s="16"/>
      <c r="W59" s="7"/>
      <c r="X59" s="7"/>
      <c r="Y59" s="16"/>
      <c r="Z59" s="16"/>
      <c r="AA59" s="9"/>
      <c r="AB59" s="9"/>
      <c r="AC59" s="9"/>
      <c r="AD59" s="9"/>
      <c r="AE59" s="9"/>
      <c r="AF59" s="9"/>
      <c r="AG59" s="9"/>
      <c r="AH59" s="16"/>
    </row>
    <row r="60" ht="112.5" customHeight="1">
      <c r="A60" s="7"/>
      <c r="B60" s="21"/>
      <c r="C60" s="16"/>
      <c r="D60" s="7"/>
      <c r="E60" s="9"/>
      <c r="F60" s="21"/>
      <c r="G60" s="23"/>
      <c r="H60" s="16"/>
      <c r="I60" s="16"/>
      <c r="J60" s="23"/>
      <c r="K60" s="23"/>
      <c r="L60" s="16"/>
      <c r="M60" s="23"/>
      <c r="N60" s="23"/>
      <c r="O60" s="16"/>
      <c r="P60" s="16"/>
      <c r="Q60" s="16"/>
      <c r="R60" s="16"/>
      <c r="S60" s="16"/>
      <c r="T60" s="16"/>
      <c r="U60" s="16"/>
      <c r="V60" s="16"/>
      <c r="W60" s="7"/>
      <c r="X60" s="16"/>
      <c r="Y60" s="16"/>
      <c r="Z60" s="16"/>
      <c r="AA60" s="9"/>
      <c r="AB60" s="9"/>
      <c r="AC60" s="9"/>
      <c r="AD60" s="9"/>
      <c r="AE60" s="9"/>
      <c r="AF60" s="9"/>
      <c r="AG60" s="9"/>
      <c r="AH60" s="16"/>
    </row>
    <row r="61" ht="112.5" customHeight="1">
      <c r="A61" s="7"/>
      <c r="B61" s="21"/>
      <c r="C61" s="16"/>
      <c r="D61" s="7"/>
      <c r="E61" s="9"/>
      <c r="F61" s="21"/>
      <c r="G61" s="23"/>
      <c r="H61" s="16"/>
      <c r="I61" s="16"/>
      <c r="J61" s="23"/>
      <c r="K61" s="23"/>
      <c r="L61" s="16"/>
      <c r="M61" s="23"/>
      <c r="N61" s="23"/>
      <c r="O61" s="16"/>
      <c r="P61" s="16"/>
      <c r="Q61" s="16"/>
      <c r="R61" s="16"/>
      <c r="S61" s="16"/>
      <c r="T61" s="16"/>
      <c r="U61" s="16"/>
      <c r="V61" s="16"/>
      <c r="W61" s="7"/>
      <c r="X61" s="16"/>
      <c r="Y61" s="16"/>
      <c r="Z61" s="16"/>
      <c r="AA61" s="9"/>
      <c r="AB61" s="9"/>
      <c r="AC61" s="9"/>
      <c r="AD61" s="9"/>
      <c r="AE61" s="9"/>
      <c r="AF61" s="9"/>
      <c r="AG61" s="9"/>
      <c r="AH61" s="16"/>
    </row>
    <row r="62" ht="112.5" customHeight="1">
      <c r="A62" s="7"/>
      <c r="B62" s="21"/>
      <c r="C62" s="16"/>
      <c r="D62" s="7"/>
      <c r="E62" s="9"/>
      <c r="F62" s="21"/>
      <c r="G62" s="23"/>
      <c r="H62" s="16"/>
      <c r="I62" s="16"/>
      <c r="J62" s="23"/>
      <c r="K62" s="23"/>
      <c r="L62" s="16"/>
      <c r="M62" s="23"/>
      <c r="N62" s="23"/>
      <c r="O62" s="16"/>
      <c r="P62" s="16"/>
      <c r="Q62" s="16"/>
      <c r="R62" s="16"/>
      <c r="S62" s="16"/>
      <c r="T62" s="16"/>
      <c r="U62" s="16"/>
      <c r="V62" s="16"/>
      <c r="W62" s="7"/>
      <c r="X62" s="16"/>
      <c r="Y62" s="16"/>
      <c r="Z62" s="16"/>
      <c r="AA62" s="9"/>
      <c r="AB62" s="9"/>
      <c r="AC62" s="9"/>
      <c r="AD62" s="9"/>
      <c r="AE62" s="9"/>
      <c r="AF62" s="9"/>
      <c r="AG62" s="9"/>
      <c r="AH62" s="16"/>
    </row>
    <row r="63" ht="112.5" customHeight="1">
      <c r="A63" s="7"/>
      <c r="B63" s="21"/>
      <c r="C63" s="16"/>
      <c r="D63" s="7"/>
      <c r="E63" s="9"/>
      <c r="F63" s="21"/>
      <c r="G63" s="23"/>
      <c r="H63" s="16"/>
      <c r="I63" s="16"/>
      <c r="J63" s="23"/>
      <c r="K63" s="23"/>
      <c r="L63" s="16"/>
      <c r="M63" s="23"/>
      <c r="N63" s="23"/>
      <c r="O63" s="16"/>
      <c r="P63" s="16"/>
      <c r="Q63" s="16"/>
      <c r="R63" s="16"/>
      <c r="S63" s="16"/>
      <c r="T63" s="16"/>
      <c r="U63" s="16"/>
      <c r="V63" s="16"/>
      <c r="W63" s="7"/>
      <c r="X63" s="16"/>
      <c r="Y63" s="16"/>
      <c r="Z63" s="16"/>
      <c r="AA63" s="9"/>
      <c r="AB63" s="9"/>
      <c r="AC63" s="9"/>
      <c r="AD63" s="9"/>
      <c r="AE63" s="9"/>
      <c r="AF63" s="9"/>
      <c r="AG63" s="9"/>
      <c r="AH63" s="16"/>
    </row>
    <row r="64" ht="112.5" customHeight="1">
      <c r="A64" s="7"/>
      <c r="B64" s="21"/>
      <c r="C64" s="16"/>
      <c r="D64" s="7"/>
      <c r="E64" s="9"/>
      <c r="F64" s="21"/>
      <c r="G64" s="23"/>
      <c r="H64" s="16"/>
      <c r="I64" s="16"/>
      <c r="J64" s="23"/>
      <c r="K64" s="23"/>
      <c r="L64" s="16"/>
      <c r="M64" s="23"/>
      <c r="N64" s="23"/>
      <c r="O64" s="16"/>
      <c r="P64" s="16"/>
      <c r="Q64" s="16"/>
      <c r="R64" s="16"/>
      <c r="S64" s="16"/>
      <c r="T64" s="16"/>
      <c r="U64" s="16"/>
      <c r="V64" s="16"/>
      <c r="W64" s="7"/>
      <c r="X64" s="16"/>
      <c r="Y64" s="16"/>
      <c r="Z64" s="16"/>
      <c r="AA64" s="9"/>
      <c r="AB64" s="9"/>
      <c r="AC64" s="9"/>
      <c r="AD64" s="9"/>
      <c r="AE64" s="9"/>
      <c r="AF64" s="9"/>
      <c r="AG64" s="9"/>
      <c r="AH64" s="16"/>
    </row>
    <row r="65" ht="112.5" customHeight="1">
      <c r="A65" s="7"/>
      <c r="B65" s="21"/>
      <c r="C65" s="16"/>
      <c r="D65" s="7"/>
      <c r="E65" s="9"/>
      <c r="F65" s="23"/>
      <c r="G65" s="23"/>
      <c r="H65" s="16"/>
      <c r="I65" s="16"/>
      <c r="J65" s="23"/>
      <c r="K65" s="23"/>
      <c r="L65" s="16"/>
      <c r="M65" s="23"/>
      <c r="N65" s="23"/>
      <c r="O65" s="16"/>
      <c r="P65" s="16"/>
      <c r="Q65" s="16"/>
      <c r="R65" s="16"/>
      <c r="S65" s="16"/>
      <c r="T65" s="16"/>
      <c r="U65" s="16"/>
      <c r="V65" s="16"/>
      <c r="W65" s="7"/>
      <c r="X65" s="16"/>
      <c r="Y65" s="16"/>
      <c r="Z65" s="16"/>
      <c r="AA65" s="9"/>
      <c r="AB65" s="9"/>
      <c r="AC65" s="9"/>
      <c r="AD65" s="9"/>
      <c r="AE65" s="9"/>
      <c r="AF65" s="9"/>
      <c r="AG65" s="9"/>
      <c r="AH65" s="16"/>
    </row>
  </sheetData>
  <customSheetViews>
    <customSheetView guid="{EB7269C9-F0EE-43D6-8494-1C268717410C}" filter="1" showAutoFilter="1">
      <autoFilter ref="$A$1:$Y$65">
        <filterColumn colId="3">
          <filters/>
        </filterColumn>
      </autoFilter>
    </customSheetView>
    <customSheetView guid="{4218E842-ED49-4FEC-A5B7-F5257818D951}" filter="1" showAutoFilter="1">
      <autoFilter ref="$A$1:$Y$65">
        <filterColumn colId="3">
          <filters/>
        </filterColumn>
      </autoFilter>
    </customSheetView>
    <customSheetView guid="{4F075F83-3501-4AC7-A5C9-CEBD31E9C054}" filter="1" showAutoFilter="1">
      <autoFilter ref="$A$1:$Y$65">
        <filterColumn colId="3">
          <filters/>
        </filterColumn>
        <filterColumn colId="2">
          <filters blank="1">
            <filter val="Identificar"/>
          </filters>
        </filterColumn>
      </autoFilter>
    </customSheetView>
    <customSheetView guid="{85CD408D-C30D-4F68-B60E-A1D953362913}" filter="1" showAutoFilter="1">
      <autoFilter ref="$A$1:$Y$65">
        <filterColumn colId="3">
          <filters/>
        </filterColumn>
      </autoFilter>
    </customSheetView>
    <customSheetView guid="{3EB7410B-017E-422E-BCBE-EEBF87CAB4ED}" filter="1" showAutoFilter="1">
      <autoFilter ref="$A$1:$AA$65">
        <filterColumn colId="3">
          <filters/>
        </filterColumn>
      </autoFilter>
    </customSheetView>
    <customSheetView guid="{F8BC9CD0-2732-47C6-8096-6EC91585365F}" filter="1" showAutoFilter="1">
      <autoFilter ref="$A$1:$W$14">
        <filterColumn colId="0">
          <filters blank="1">
            <filter val="M4-NyO-39b"/>
            <filter val="M4-G-3b"/>
            <filter val="M4-NyO-58a"/>
          </filters>
        </filterColumn>
      </autoFilter>
    </customSheetView>
    <customSheetView guid="{700BC151-4AE4-49E4-906F-7BCA3C4C56E0}" filter="1" showAutoFilter="1">
      <autoFilter ref="$A$1:$Y$65"/>
    </customSheetView>
    <customSheetView guid="{8E18E49E-4B44-4569-9D8D-D2D989BEEF93}" filter="1" showAutoFilter="1">
      <autoFilter ref="$A$1:$Y$65">
        <filterColumn colId="3">
          <filters/>
        </filterColumn>
      </autoFilter>
    </customSheetView>
    <customSheetView guid="{C396720C-9953-4FE5-B33A-C0FC7EC8BC6F}" filter="1" showAutoFilter="1">
      <autoFilter ref="$A$1:$Y$65"/>
    </customSheetView>
    <customSheetView guid="{62491771-A388-4514-9403-85F732B0037F}" filter="1" showAutoFilter="1">
      <autoFilter ref="$A$1:$Y$65">
        <filterColumn colId="3">
          <filters/>
        </filterColumn>
      </autoFilter>
    </customSheetView>
    <customSheetView guid="{4D3CDA88-775B-46E1-B39E-CF3808DB0ADE}" filter="1" showAutoFilter="1">
      <autoFilter ref="$A$1:$Y$65">
        <filterColumn colId="3">
          <filters/>
        </filterColumn>
      </autoFilter>
    </customSheetView>
    <customSheetView guid="{77C05E84-6023-4159-BA62-95FDFA73D85C}" filter="1" showAutoFilter="1">
      <autoFilter ref="$A$1:$Y$65">
        <filterColumn colId="3">
          <filters>
            <filter val="No hacer"/>
          </filters>
        </filterColumn>
        <filterColumn colId="23">
          <filters/>
        </filterColumn>
      </autoFilter>
    </customSheetView>
    <customSheetView guid="{74DED690-866C-4A3F-8B36-EADB66583AE0}" filter="1" showAutoFilter="1">
      <autoFilter ref="$A$1:$AA$65">
        <filterColumn colId="3">
          <filters/>
        </filterColumn>
      </autoFilter>
    </customSheetView>
    <customSheetView guid="{BD09D7DD-8DAD-4787-9443-2E8E1D48AFB9}" filter="1" showAutoFilter="1">
      <autoFilter ref="$A$1:$X$65">
        <filterColumn colId="5">
          <filters/>
        </filterColumn>
      </autoFilter>
    </customSheetView>
    <customSheetView guid="{C4668875-C9A1-4EC5-9708-EE5FED4563EF}" filter="1" showAutoFilter="1">
      <autoFilter ref="$A$1:$Y$65">
        <filterColumn colId="23">
          <filters/>
        </filterColumn>
      </autoFilter>
    </customSheetView>
    <customSheetView guid="{F8FF18B1-A9B8-400E-BB8F-53AA5CE43F70}" filter="1" showAutoFilter="1">
      <autoFilter ref="$A$1:$Y$65"/>
    </customSheetView>
    <customSheetView guid="{F7FD3496-97CA-493F-91BD-4C62C62D1964}" filter="1" showAutoFilter="1">
      <autoFilter ref="$A$1:$Y$65">
        <filterColumn colId="3">
          <filters/>
        </filterColumn>
        <filterColumn colId="2">
          <filters blank="1">
            <filter val="Identificar"/>
          </filters>
        </filterColumn>
      </autoFilter>
    </customSheetView>
    <customSheetView guid="{F48D0A6A-E269-4D72-AF01-8FD446DACAAE}" filter="1" showAutoFilter="1">
      <autoFilter ref="$A$1:$Y$65">
        <filterColumn colId="3">
          <filters/>
        </filterColumn>
      </autoFilter>
    </customSheetView>
    <customSheetView guid="{E26C395A-05A5-4B93-9BFB-065486D57650}" filter="1" showAutoFilter="1">
      <autoFilter ref="$D$1:$D$65"/>
    </customSheetView>
    <customSheetView guid="{02E07240-BADA-49E9-8D5B-6308A82F315C}" filter="1" showAutoFilter="1">
      <autoFilter ref="$A$1:$Y$65">
        <filterColumn colId="3">
          <filters/>
        </filterColumn>
      </autoFilter>
    </customSheetView>
    <customSheetView guid="{65A138A8-4EC8-4F76-B6D1-B1CF8DE4329B}" filter="1" showAutoFilter="1">
      <autoFilter ref="$A$1:$Y$65">
        <filterColumn colId="3">
          <filters blank="1"/>
        </filterColumn>
        <filterColumn colId="0">
          <customFilters>
            <customFilter val="*MyM-12*"/>
          </customFilters>
        </filterColumn>
      </autoFilter>
    </customSheetView>
    <customSheetView guid="{9B7F6702-E1E8-4CFE-B997-8DA9780AF689}" filter="1" showAutoFilter="1">
      <autoFilter ref="$A$1:$Y$65">
        <filterColumn colId="3">
          <filters/>
        </filterColumn>
      </autoFilter>
    </customSheetView>
    <customSheetView guid="{B662A67B-F181-4F1E-95F7-F12473851BFA}" filter="1" showAutoFilter="1">
      <autoFilter ref="$A$1:$Y$65">
        <filterColumn colId="3">
          <filters/>
        </filterColumn>
      </autoFilter>
    </customSheetView>
    <customSheetView guid="{4794D161-3840-4511-BBF6-BDE95F8AB7D0}" filter="1" showAutoFilter="1">
      <autoFilter ref="$A$1:$Y$65">
        <filterColumn colId="3">
          <filters/>
        </filterColumn>
      </autoFilter>
    </customSheetView>
    <customSheetView guid="{DFCCF8BA-A530-4633-927C-275C5BD9BDF5}" filter="1" showAutoFilter="1">
      <autoFilter ref="$A$1:$Y$65">
        <filterColumn colId="3">
          <filters/>
        </filterColumn>
      </autoFilter>
    </customSheetView>
    <customSheetView guid="{E4871CE3-86C8-4D97-B41A-5BFDA02458D1}" filter="1" showAutoFilter="1">
      <autoFilter ref="$A$1:$Y$65">
        <filterColumn colId="3">
          <filters/>
        </filterColumn>
        <filterColumn colId="11">
          <filters/>
        </filterColumn>
      </autoFilter>
    </customSheetView>
    <customSheetView guid="{95D91F31-CA49-4A75-A40F-E77EBAA8ABA2}" filter="1" showAutoFilter="1">
      <autoFilter ref="$A$1:$Y$65">
        <filterColumn colId="3">
          <filters/>
        </filterColumn>
      </autoFilter>
    </customSheetView>
    <customSheetView guid="{5E93F267-1C1C-4745-B113-B6EB753B21FE}" filter="1" showAutoFilter="1">
      <autoFilter ref="$J$1:$J$14">
        <filterColumn colId="0">
          <filters/>
        </filterColumn>
      </autoFilter>
    </customSheetView>
    <customSheetView guid="{55572AB6-12E0-440A-975F-E7484FA57E5E}" filter="1" showAutoFilter="1">
      <autoFilter ref="$A$1:$Y$65">
        <filterColumn colId="2">
          <filters blank="1">
            <filter val="Identificar"/>
          </filters>
        </filterColumn>
        <filterColumn colId="3">
          <filters/>
        </filterColumn>
        <filterColumn colId="11">
          <filters/>
        </filterColumn>
      </autoFilter>
    </customSheetView>
    <customSheetView guid="{CEF05D35-32F1-4BAC-B8EA-495518F06147}" filter="1" showAutoFilter="1">
      <autoFilter ref="$A$1:$AA$65">
        <filterColumn colId="3">
          <filters/>
        </filterColumn>
      </autoFilter>
    </customSheetView>
    <customSheetView guid="{6D044162-7807-431F-BB5E-1F089FB8B96A}" filter="1" showAutoFilter="1">
      <autoFilter ref="$A$1:$Y$65"/>
    </customSheetView>
    <customSheetView guid="{D8A10EE1-4342-4E50-9F68-7DEB5C6BD13B}" filter="1" showAutoFilter="1">
      <autoFilter ref="$A$1:$Y$65"/>
    </customSheetView>
    <customSheetView guid="{58386312-C863-47D4-A1AB-5720BB2EFFBC}" filter="1" showAutoFilter="1">
      <autoFilter ref="$B$1:$J$14"/>
    </customSheetView>
    <customSheetView guid="{EA182497-719B-453E-B645-25335B2054E5}" filter="1" showAutoFilter="1">
      <autoFilter ref="$A$1:$Y$65">
        <filterColumn colId="23">
          <filters/>
        </filterColumn>
      </autoFilter>
    </customSheetView>
    <customSheetView guid="{71396BEF-6BEF-4B56-AB96-31042CE0B605}" filter="1" showAutoFilter="1">
      <autoFilter ref="$A$1:$AA$65">
        <filterColumn colId="3">
          <filters/>
        </filterColumn>
        <filterColumn colId="11">
          <filters blank="1"/>
        </filterColumn>
      </autoFilter>
    </customSheetView>
    <customSheetView guid="{E3C76A65-5BB6-4B1D-9562-ACB5DB765F7C}" filter="1" showAutoFilter="1">
      <autoFilter ref="$A$1:$AA$65">
        <filterColumn colId="3">
          <filters/>
        </filterColumn>
        <filterColumn colId="11">
          <filters/>
        </filterColumn>
      </autoFilter>
    </customSheetView>
    <customSheetView guid="{4C35CB7D-DE28-4992-927A-BE9718E8098D}" filter="1" showAutoFilter="1">
      <autoFilter ref="$A$1:$Y$65">
        <filterColumn colId="3">
          <filters/>
        </filterColumn>
      </autoFilter>
    </customSheetView>
    <customSheetView guid="{F56599B0-0EC4-408B-9AB5-A805A67C94CF}" filter="1" showAutoFilter="1">
      <autoFilter ref="$A$1:$Y$65">
        <filterColumn colId="3">
          <filters blank="1"/>
        </filterColumn>
        <filterColumn colId="0">
          <customFilters>
            <customFilter val="M5-G*"/>
          </customFilters>
        </filterColumn>
      </autoFilter>
    </customSheetView>
    <customSheetView guid="{574E0B55-0297-42B1-862F-ECD2398E1FC7}" filter="1" showAutoFilter="1">
      <autoFilter ref="$A$1:$Y$65">
        <filterColumn colId="23">
          <filters/>
        </filterColumn>
      </autoFilter>
    </customSheetView>
    <customSheetView guid="{6D996D3D-5203-4911-A105-0CC989B6ED42}" filter="1" showAutoFilter="1">
      <autoFilter ref="$A$1:$Y$65"/>
    </customSheetView>
    <customSheetView guid="{884E53CB-4310-4283-BA0F-56D6F0EB3531}" filter="1" showAutoFilter="1">
      <autoFilter ref="$A$1:$Y$65">
        <filterColumn colId="3">
          <filters/>
        </filterColumn>
      </autoFilter>
    </customSheetView>
    <customSheetView guid="{1A4B6B03-58A6-4A9A-9737-4832985406AE}" filter="1" showAutoFilter="1">
      <autoFilter ref="$A$1:$Y$65">
        <filterColumn colId="24">
          <filters blank="1">
            <filter val="Números y operaciones"/>
          </filters>
        </filterColumn>
        <filterColumn colId="23">
          <filters/>
        </filterColumn>
        <filterColumn colId="13">
          <filters blank="1"/>
        </filterColumn>
      </autoFilter>
    </customSheetView>
    <customSheetView guid="{D6887702-5239-4E75-989D-CA8CD4905BDA}" filter="1" showAutoFilter="1">
      <autoFilter ref="$A$1:$Y$65">
        <filterColumn colId="3">
          <filters/>
        </filterColumn>
      </autoFilter>
    </customSheetView>
    <customSheetView guid="{667DD596-F09A-45BB-A1C7-E63585D77D8D}" filter="1" showAutoFilter="1">
      <autoFilter ref="$B$1:$P$65"/>
    </customSheetView>
    <customSheetView guid="{676248B2-E026-41A7-8DEA-FBE4660ECC7C}" filter="1" showAutoFilter="1">
      <autoFilter ref="$A$1:$AA$65">
        <filterColumn colId="3">
          <filters/>
        </filterColumn>
        <filterColumn colId="11">
          <filters blank="1"/>
        </filterColumn>
      </autoFilter>
    </customSheetView>
    <customSheetView guid="{BF219A33-F921-4991-AB4A-E715E750F45B}" filter="1" showAutoFilter="1">
      <autoFilter ref="$A$1:$Y$65">
        <filterColumn colId="3">
          <filters/>
        </filterColumn>
      </autoFilter>
    </customSheetView>
    <customSheetView guid="{8F9D23FE-92BE-42E5-965C-9E22493C5A4D}" filter="1" showAutoFilter="1">
      <autoFilter ref="$A$1:$Y$65">
        <filterColumn colId="3">
          <filters/>
        </filterColumn>
        <filterColumn colId="2">
          <filters blank="1">
            <filter val="Identificar"/>
          </filters>
        </filterColumn>
      </autoFilter>
    </customSheetView>
    <customSheetView guid="{85406660-DBF4-4938-A90A-877FAC5A5594}" filter="1" showAutoFilter="1">
      <autoFilter ref="$A$1:$AA$65">
        <filterColumn colId="3">
          <filters/>
        </filterColumn>
        <filterColumn colId="11">
          <filters blank="1"/>
        </filterColumn>
      </autoFilter>
    </customSheetView>
    <customSheetView guid="{2774F06C-84D7-4637-AB5E-3B177B3C2813}" filter="1" showAutoFilter="1">
      <autoFilter ref="$A$1:$Y$65">
        <filterColumn colId="3">
          <filters/>
        </filterColumn>
      </autoFilter>
    </customSheetView>
    <customSheetView guid="{9198DE90-3ED6-4A63-B664-22E894B042D4}" filter="1" showAutoFilter="1">
      <autoFilter ref="$F$1:$F$14"/>
    </customSheetView>
    <customSheetView guid="{DD358D65-7EA2-45D0-A6AB-45C1C2F577A9}" filter="1" showAutoFilter="1">
      <autoFilter ref="$A$1:$Y$65">
        <filterColumn colId="3">
          <filters/>
        </filterColumn>
        <filterColumn colId="2">
          <filters blank="1">
            <filter val="Identificar"/>
          </filters>
        </filterColumn>
      </autoFilter>
    </customSheetView>
    <customSheetView guid="{4FC16570-14FA-43DB-8A1E-363D4F43DC52}" filter="1" showAutoFilter="1">
      <autoFilter ref="$A$1:$AA$65">
        <filterColumn colId="3">
          <filters/>
        </filterColumn>
      </autoFilter>
    </customSheetView>
    <customSheetView guid="{ADFC6443-C44F-41A6-916E-B0C2203CD33F}" filter="1" showAutoFilter="1">
      <autoFilter ref="$J$1:$J$14">
        <filterColumn colId="0">
          <filters/>
        </filterColumn>
      </autoFilter>
    </customSheetView>
    <customSheetView guid="{7D0E5B22-E9C9-4A35-A378-5E62CBF452EA}" filter="1" showAutoFilter="1">
      <autoFilter ref="$A$1:$Y$65">
        <filterColumn colId="3">
          <filters/>
        </filterColumn>
      </autoFilter>
    </customSheetView>
    <customSheetView guid="{BBF15C91-8CA8-42AD-A24F-D400F6EE33D0}" filter="1" showAutoFilter="1">
      <autoFilter ref="$A$1:$Y$65">
        <filterColumn colId="3">
          <filters/>
        </filterColumn>
      </autoFilter>
    </customSheetView>
    <customSheetView guid="{2855DE92-D88B-4ABF-A07B-ED8D40326D1F}" filter="1" showAutoFilter="1">
      <autoFilter ref="$A$1:$Y$65">
        <filterColumn colId="3">
          <filters/>
        </filterColumn>
      </autoFilter>
    </customSheetView>
    <customSheetView guid="{B0C2B982-41B3-429D-A632-639D8A86F0D3}" filter="1" showAutoFilter="1">
      <autoFilter ref="$A$1:$Y$65">
        <filterColumn colId="2">
          <filters>
            <filter val="Identificar"/>
          </filters>
        </filterColumn>
      </autoFilter>
    </customSheetView>
    <customSheetView guid="{D8CE8350-D3C3-4AD6-8649-53C0553A4AC7}" filter="1" showAutoFilter="1">
      <autoFilter ref="$A$1:$Y$65">
        <filterColumn colId="3">
          <filters/>
        </filterColumn>
        <filterColumn colId="13">
          <filters blank="1"/>
        </filterColumn>
      </autoFilter>
    </customSheetView>
    <customSheetView guid="{C74DDAFE-FE41-451B-82EF-32907B5CDFC0}" filter="1" showAutoFilter="1">
      <autoFilter ref="$A$1:$Y$65">
        <filterColumn colId="3">
          <filters/>
        </filterColumn>
      </autoFilter>
    </customSheetView>
    <customSheetView guid="{6C779B4C-F377-4037-A4F2-B0B9162CC4EE}" filter="1" showAutoFilter="1">
      <autoFilter ref="$A$1:$AA$65">
        <filterColumn colId="3">
          <filters/>
        </filterColumn>
      </autoFilter>
    </customSheetView>
    <customSheetView guid="{F644B08C-8E1E-4439-8620-CCF7F3194250}" filter="1" showAutoFilter="1">
      <autoFilter ref="$A$1:$Y$65">
        <filterColumn colId="16">
          <filters/>
        </filterColumn>
      </autoFilter>
    </customSheetView>
    <customSheetView guid="{8D690987-22C5-490A-B63C-62E440F4B4D1}" filter="1" showAutoFilter="1">
      <autoFilter ref="$A$1:$W$26"/>
    </customSheetView>
    <customSheetView guid="{B6BBF330-1B0B-4658-9FCE-8D862CC7670D}" filter="1" showAutoFilter="1">
      <autoFilter ref="$A$1:$Y$65">
        <filterColumn colId="3">
          <filters/>
        </filterColumn>
      </autoFilter>
    </customSheetView>
    <customSheetView guid="{C2C3DE76-14ED-4CEE-AD37-FEEB537BD87E}" filter="1" showAutoFilter="1">
      <autoFilter ref="$A$1:$Y$65">
        <filterColumn colId="3">
          <filters/>
        </filterColumn>
      </autoFilter>
    </customSheetView>
  </customSheetViews>
  <conditionalFormatting sqref="D8:D10">
    <cfRule type="cellIs" dxfId="4" priority="1" operator="equal">
      <formula>"JSON revisado"</formula>
    </cfRule>
  </conditionalFormatting>
  <conditionalFormatting sqref="D8:D10">
    <cfRule type="cellIs" dxfId="7" priority="2" operator="equal">
      <formula>"JSON sin imagen"</formula>
    </cfRule>
  </conditionalFormatting>
  <conditionalFormatting sqref="D8:D10">
    <cfRule type="cellIs" dxfId="8" priority="3" operator="equal">
      <formula>"JSON con imagen"</formula>
    </cfRule>
  </conditionalFormatting>
  <conditionalFormatting sqref="X8:X10">
    <cfRule type="expression" dxfId="0" priority="4">
      <formula>M:M="TE + hint"</formula>
    </cfRule>
  </conditionalFormatting>
  <conditionalFormatting sqref="E8:E10">
    <cfRule type="cellIs" dxfId="10" priority="5" operator="equal">
      <formula>"Sí"</formula>
    </cfRule>
  </conditionalFormatting>
  <conditionalFormatting sqref="D8:D10">
    <cfRule type="cellIs" dxfId="11" priority="6" operator="equal">
      <formula>"Formato SPEACHY"</formula>
    </cfRule>
  </conditionalFormatting>
  <conditionalFormatting sqref="C1:C65">
    <cfRule type="cellIs" dxfId="1" priority="7" operator="equal">
      <formula>"Identificar"</formula>
    </cfRule>
  </conditionalFormatting>
  <conditionalFormatting sqref="C1:C65">
    <cfRule type="cellIs" dxfId="2" priority="8" operator="equal">
      <formula>"Evocar"</formula>
    </cfRule>
  </conditionalFormatting>
  <conditionalFormatting sqref="C1:C65">
    <cfRule type="cellIs" dxfId="3" priority="9" operator="equal">
      <formula>"Aplicar"</formula>
    </cfRule>
  </conditionalFormatting>
  <conditionalFormatting sqref="D1:D65">
    <cfRule type="cellIs" dxfId="12" priority="10" operator="equal">
      <formula>"JSON revisado"</formula>
    </cfRule>
  </conditionalFormatting>
  <conditionalFormatting sqref="D1:D65">
    <cfRule type="cellIs" dxfId="5" priority="11" operator="equal">
      <formula>"Pendiente de revisión"</formula>
    </cfRule>
  </conditionalFormatting>
  <conditionalFormatting sqref="D1:D65">
    <cfRule type="cellIs" dxfId="6" priority="12" operator="equal">
      <formula>"Ortografía+cast"</formula>
    </cfRule>
  </conditionalFormatting>
  <conditionalFormatting sqref="D1:D65">
    <cfRule type="cellIs" dxfId="13" priority="13" operator="equal">
      <formula>"JSON sin imagen"</formula>
    </cfRule>
  </conditionalFormatting>
  <conditionalFormatting sqref="D1:D65">
    <cfRule type="cellIs" dxfId="14" priority="14" operator="equal">
      <formula>"JSON con imagen"</formula>
    </cfRule>
  </conditionalFormatting>
  <conditionalFormatting sqref="D1:D65">
    <cfRule type="cellIs" dxfId="9" priority="15" operator="equal">
      <formula>"No hacer"</formula>
    </cfRule>
  </conditionalFormatting>
  <conditionalFormatting sqref="M2:M65 N8:N10">
    <cfRule type="expression" dxfId="0" priority="16">
      <formula>L:L="Scaff"</formula>
    </cfRule>
  </conditionalFormatting>
  <conditionalFormatting sqref="N2:N65 O8:O10">
    <cfRule type="expression" dxfId="0" priority="17">
      <formula>L:L="Scaff"</formula>
    </cfRule>
  </conditionalFormatting>
  <conditionalFormatting sqref="Q2:Q65 R8:S10">
    <cfRule type="expression" dxfId="0" priority="18">
      <formula>L:L="TE + hint"</formula>
    </cfRule>
  </conditionalFormatting>
  <conditionalFormatting sqref="R2:R65">
    <cfRule type="expression" dxfId="0" priority="19">
      <formula>L:L="TE + hint"</formula>
    </cfRule>
  </conditionalFormatting>
  <conditionalFormatting sqref="S2:S65 T8:T10">
    <cfRule type="expression" dxfId="0" priority="20">
      <formula>L:L="TE + hint"</formula>
    </cfRule>
  </conditionalFormatting>
  <conditionalFormatting sqref="T2:T65 U8:U10">
    <cfRule type="expression" dxfId="0" priority="21">
      <formula>L:L="TE + hint"</formula>
    </cfRule>
  </conditionalFormatting>
  <conditionalFormatting sqref="U2:U65 V8:V10">
    <cfRule type="expression" dxfId="0" priority="22">
      <formula>L:L="TE + hint"</formula>
    </cfRule>
  </conditionalFormatting>
  <conditionalFormatting sqref="V2:V65 W8:W10">
    <cfRule type="expression" dxfId="0" priority="23">
      <formula>L:L="TE + hint"</formula>
    </cfRule>
  </conditionalFormatting>
  <conditionalFormatting sqref="AA2:AG65">
    <cfRule type="cellIs" dxfId="15" priority="24" operator="equal">
      <formula>"Total"</formula>
    </cfRule>
  </conditionalFormatting>
  <conditionalFormatting sqref="AA2:AG65">
    <cfRule type="cellIs" dxfId="16" priority="25" operator="equal">
      <formula>"Feedback"</formula>
    </cfRule>
  </conditionalFormatting>
  <dataValidations>
    <dataValidation type="list" allowBlank="1" sqref="E2:E7 E11:E65">
      <formula1>"Sí,No"</formula1>
    </dataValidation>
    <dataValidation type="list" allowBlank="1" sqref="AA2:AG7 AF8:AF10 AA11:AG65">
      <formula1>"Total,Feedback"</formula1>
    </dataValidation>
    <dataValidation type="list" allowBlank="1" sqref="J8:J10">
      <formula1>"Cloze math,Cloze with text,Drag and drop,Dropdown,Label image with drag and drop,Linking lines,Multiple choice,Order list,Single choice,True or false"</formula1>
    </dataValidation>
    <dataValidation type="list" allowBlank="1" sqref="L2:L7 L11:L65">
      <formula1>"TE + hint,Scaff"</formula1>
    </dataValidation>
    <dataValidation type="list" allowBlank="1" sqref="D8:D10">
      <formula1>"No hacer,Pendiente de revisión,Ortografía+cast,JSON sin imagen,JSON con imagen,JSON revisado,Formato SPEACHY"</formula1>
    </dataValidation>
    <dataValidation type="list" allowBlank="1" sqref="M8:M10">
      <formula1>"TE + hint,Scaff"</formula1>
    </dataValidation>
    <dataValidation type="list" allowBlank="1" sqref="D2:D7 D11:D65">
      <formula1>"No hacer,Pendiente de revisión,Ortografía+cast,JSON sin imagen,JSON con imagen,JSON revisado"</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hidden="1" min="3" max="3" width="12.63"/>
    <col customWidth="1" hidden="1" min="4" max="4" width="18.38"/>
    <col customWidth="1" min="5" max="5" width="14.88"/>
    <col customWidth="1" min="6" max="6" width="53.63"/>
    <col customWidth="1" min="7" max="7" width="12.63"/>
    <col customWidth="1" min="8" max="8" width="17.13"/>
    <col customWidth="1" min="9" max="9" width="32.75"/>
    <col customWidth="1" min="10" max="10" width="18.88"/>
  </cols>
  <sheetData>
    <row r="1">
      <c r="A1" s="2" t="s">
        <v>3361</v>
      </c>
      <c r="B1" s="3" t="s">
        <v>1</v>
      </c>
      <c r="C1" s="2" t="s">
        <v>3362</v>
      </c>
      <c r="D1" s="56" t="s">
        <v>3363</v>
      </c>
      <c r="E1" s="56" t="s">
        <v>3364</v>
      </c>
      <c r="F1" s="57" t="s">
        <v>3365</v>
      </c>
      <c r="G1" s="58" t="s">
        <v>3</v>
      </c>
      <c r="H1" s="59" t="s">
        <v>3366</v>
      </c>
      <c r="I1" s="59" t="s">
        <v>3367</v>
      </c>
      <c r="J1" s="60" t="s">
        <v>3368</v>
      </c>
      <c r="K1" s="61" t="str">
        <f>CONCATENATE("Pendiente de dibujar: ",COUNTIF(G:G,"=Pendiente de dibujar"))</f>
        <v>Pendiente de dibujar: 0</v>
      </c>
      <c r="L1" s="62" t="str">
        <f>CONCATENATE("Pendiente de revisar: ",COUNTIF(G:G,"=Pendiente de revisar"))</f>
        <v>Pendiente de revisar: 0</v>
      </c>
      <c r="M1" s="63" t="str">
        <f>CONCATENATE("Pendiente de corrección: ",COUNTIF(G:G,"=Pendiente de corrección"))</f>
        <v>Pendiente de corrección: 0</v>
      </c>
      <c r="N1" s="64" t="str">
        <f>CONCATENATE("OK: ",COUNTIF(G:G,"=OK"))</f>
        <v>OK: 164</v>
      </c>
      <c r="O1" s="6" t="s">
        <v>3369</v>
      </c>
      <c r="P1" s="24"/>
      <c r="Q1" s="24"/>
      <c r="R1" s="24"/>
      <c r="S1" s="24"/>
      <c r="T1" s="24"/>
      <c r="U1" s="24"/>
      <c r="V1" s="24"/>
      <c r="W1" s="24"/>
    </row>
    <row r="2" ht="97.5" customHeight="1">
      <c r="A2" s="7" t="s">
        <v>3370</v>
      </c>
      <c r="B2" s="7" t="s">
        <v>1880</v>
      </c>
      <c r="C2" s="11"/>
      <c r="D2" s="11"/>
      <c r="E2" s="7" t="s">
        <v>3371</v>
      </c>
      <c r="F2" s="65" t="s">
        <v>3372</v>
      </c>
      <c r="G2" s="66" t="s">
        <v>3373</v>
      </c>
      <c r="H2" s="7" t="s">
        <v>3374</v>
      </c>
      <c r="I2" s="67"/>
      <c r="J2" s="68" t="s">
        <v>3375</v>
      </c>
      <c r="K2" s="24"/>
      <c r="L2" s="24"/>
      <c r="M2" s="24"/>
      <c r="N2" s="24"/>
      <c r="O2" s="24"/>
      <c r="P2" s="24"/>
      <c r="Q2" s="24"/>
      <c r="R2" s="24"/>
      <c r="S2" s="24"/>
      <c r="T2" s="24"/>
      <c r="U2" s="24"/>
      <c r="V2" s="24"/>
      <c r="W2" s="24"/>
    </row>
    <row r="3" ht="97.5" customHeight="1">
      <c r="A3" s="7" t="s">
        <v>3370</v>
      </c>
      <c r="B3" s="54" t="s">
        <v>1929</v>
      </c>
      <c r="C3" s="11"/>
      <c r="D3" s="11"/>
      <c r="E3" s="7" t="s">
        <v>3376</v>
      </c>
      <c r="F3" s="65" t="s">
        <v>3372</v>
      </c>
      <c r="G3" s="66" t="s">
        <v>3373</v>
      </c>
      <c r="H3" s="54" t="s">
        <v>3377</v>
      </c>
      <c r="I3" s="67"/>
      <c r="J3" s="69" t="s">
        <v>3378</v>
      </c>
      <c r="K3" s="24"/>
      <c r="L3" s="24"/>
      <c r="M3" s="24"/>
      <c r="N3" s="24"/>
      <c r="O3" s="24"/>
      <c r="P3" s="24"/>
      <c r="Q3" s="24"/>
      <c r="R3" s="24"/>
      <c r="S3" s="24"/>
      <c r="T3" s="24"/>
      <c r="U3" s="24"/>
      <c r="V3" s="24"/>
      <c r="W3" s="24"/>
    </row>
    <row r="4" ht="97.5" customHeight="1">
      <c r="C4" s="70"/>
      <c r="D4" s="70"/>
      <c r="E4" s="7" t="s">
        <v>3379</v>
      </c>
      <c r="F4" s="65" t="s">
        <v>3372</v>
      </c>
      <c r="G4" s="66" t="s">
        <v>3373</v>
      </c>
      <c r="H4" s="54" t="s">
        <v>3380</v>
      </c>
      <c r="I4" s="24"/>
      <c r="J4" s="69" t="s">
        <v>3381</v>
      </c>
      <c r="K4" s="24"/>
      <c r="L4" s="24"/>
      <c r="M4" s="24"/>
      <c r="N4" s="24"/>
      <c r="O4" s="24"/>
      <c r="P4" s="24"/>
      <c r="Q4" s="24"/>
      <c r="R4" s="24"/>
      <c r="S4" s="24"/>
      <c r="T4" s="24"/>
      <c r="U4" s="24"/>
      <c r="V4" s="24"/>
      <c r="W4" s="24"/>
    </row>
    <row r="5" ht="97.5" customHeight="1">
      <c r="A5" s="9" t="s">
        <v>3382</v>
      </c>
      <c r="B5" s="7" t="s">
        <v>2663</v>
      </c>
      <c r="C5" s="71"/>
      <c r="D5" s="71"/>
      <c r="E5" s="9" t="s">
        <v>3383</v>
      </c>
      <c r="F5" s="12" t="s">
        <v>3384</v>
      </c>
      <c r="G5" s="72" t="s">
        <v>3373</v>
      </c>
      <c r="H5" s="7" t="s">
        <v>3385</v>
      </c>
      <c r="I5" s="11"/>
      <c r="J5" s="69" t="s">
        <v>3386</v>
      </c>
      <c r="K5" s="24"/>
      <c r="L5" s="24"/>
      <c r="M5" s="24"/>
      <c r="N5" s="24"/>
      <c r="O5" s="24"/>
      <c r="P5" s="24"/>
      <c r="Q5" s="24"/>
      <c r="R5" s="24"/>
      <c r="S5" s="24"/>
      <c r="T5" s="24"/>
      <c r="U5" s="24"/>
      <c r="V5" s="24"/>
      <c r="W5" s="24"/>
    </row>
    <row r="6" ht="97.5" customHeight="1">
      <c r="A6" s="9" t="s">
        <v>3387</v>
      </c>
      <c r="B6" s="7" t="s">
        <v>2663</v>
      </c>
      <c r="C6" s="71"/>
      <c r="D6" s="71"/>
      <c r="E6" s="9" t="s">
        <v>3388</v>
      </c>
      <c r="F6" s="12" t="s">
        <v>3389</v>
      </c>
      <c r="G6" s="72" t="s">
        <v>3373</v>
      </c>
      <c r="H6" s="7" t="s">
        <v>3390</v>
      </c>
      <c r="I6" s="24"/>
      <c r="J6" s="69" t="s">
        <v>3391</v>
      </c>
      <c r="K6" s="24"/>
      <c r="L6" s="24"/>
      <c r="M6" s="24"/>
      <c r="N6" s="24"/>
      <c r="O6" s="24"/>
      <c r="P6" s="24"/>
      <c r="Q6" s="24"/>
      <c r="R6" s="24"/>
      <c r="S6" s="24"/>
      <c r="T6" s="24"/>
      <c r="U6" s="24"/>
      <c r="V6" s="24"/>
      <c r="W6" s="24"/>
    </row>
    <row r="7">
      <c r="A7" s="9" t="s">
        <v>3392</v>
      </c>
      <c r="B7" s="7" t="s">
        <v>2663</v>
      </c>
      <c r="C7" s="71"/>
      <c r="D7" s="71"/>
      <c r="E7" s="9" t="s">
        <v>3393</v>
      </c>
      <c r="F7" s="12" t="s">
        <v>3394</v>
      </c>
      <c r="G7" s="72" t="s">
        <v>3373</v>
      </c>
      <c r="H7" s="7" t="s">
        <v>3395</v>
      </c>
      <c r="I7" s="24"/>
      <c r="J7" s="69" t="s">
        <v>3396</v>
      </c>
      <c r="K7" s="24"/>
      <c r="L7" s="24"/>
      <c r="M7" s="24"/>
      <c r="N7" s="24"/>
      <c r="O7" s="24"/>
      <c r="P7" s="24"/>
      <c r="Q7" s="24"/>
      <c r="R7" s="24"/>
      <c r="S7" s="24"/>
      <c r="T7" s="24"/>
      <c r="U7" s="24"/>
      <c r="V7" s="24"/>
      <c r="W7" s="24"/>
    </row>
    <row r="8">
      <c r="A8" s="9" t="s">
        <v>3397</v>
      </c>
      <c r="B8" s="7" t="s">
        <v>2663</v>
      </c>
      <c r="C8" s="71"/>
      <c r="D8" s="71"/>
      <c r="E8" s="9" t="s">
        <v>3398</v>
      </c>
      <c r="F8" s="12" t="s">
        <v>3389</v>
      </c>
      <c r="G8" s="72" t="s">
        <v>3373</v>
      </c>
      <c r="H8" s="7" t="s">
        <v>3399</v>
      </c>
      <c r="I8" s="11"/>
      <c r="J8" s="73" t="s">
        <v>3400</v>
      </c>
      <c r="K8" s="24"/>
      <c r="L8" s="24"/>
      <c r="M8" s="24"/>
      <c r="N8" s="24"/>
      <c r="O8" s="24"/>
      <c r="P8" s="24"/>
      <c r="Q8" s="24"/>
      <c r="R8" s="24"/>
      <c r="S8" s="24"/>
      <c r="T8" s="24"/>
      <c r="U8" s="24"/>
      <c r="V8" s="24"/>
      <c r="W8" s="24"/>
    </row>
    <row r="9" ht="82.5" customHeight="1">
      <c r="A9" s="9" t="s">
        <v>3397</v>
      </c>
      <c r="B9" s="7" t="s">
        <v>2663</v>
      </c>
      <c r="C9" s="71"/>
      <c r="D9" s="71"/>
      <c r="E9" s="7" t="s">
        <v>3401</v>
      </c>
      <c r="F9" s="11" t="s">
        <v>3402</v>
      </c>
      <c r="G9" s="72" t="s">
        <v>3373</v>
      </c>
      <c r="H9" s="7" t="s">
        <v>3403</v>
      </c>
      <c r="I9" s="11"/>
      <c r="J9" s="73" t="s">
        <v>3404</v>
      </c>
      <c r="K9" s="24"/>
      <c r="L9" s="24"/>
      <c r="M9" s="24"/>
      <c r="N9" s="24"/>
      <c r="O9" s="24"/>
      <c r="P9" s="24"/>
      <c r="Q9" s="24"/>
      <c r="R9" s="24"/>
      <c r="S9" s="24"/>
      <c r="T9" s="24"/>
      <c r="U9" s="24"/>
      <c r="V9" s="24"/>
      <c r="W9" s="24"/>
    </row>
    <row r="10" ht="112.5" customHeight="1">
      <c r="A10" s="7" t="s">
        <v>3405</v>
      </c>
      <c r="B10" s="7" t="s">
        <v>2695</v>
      </c>
      <c r="C10" s="11"/>
      <c r="D10" s="11"/>
      <c r="E10" s="7" t="s">
        <v>3406</v>
      </c>
      <c r="F10" s="74" t="s">
        <v>3407</v>
      </c>
      <c r="G10" s="66" t="s">
        <v>3373</v>
      </c>
      <c r="H10" s="7" t="s">
        <v>3408</v>
      </c>
      <c r="I10" s="46" t="s">
        <v>3409</v>
      </c>
      <c r="J10" s="69" t="s">
        <v>3410</v>
      </c>
      <c r="K10" s="24"/>
      <c r="L10" s="24"/>
      <c r="M10" s="24"/>
      <c r="N10" s="24"/>
      <c r="O10" s="24"/>
      <c r="P10" s="24"/>
      <c r="Q10" s="24"/>
      <c r="R10" s="24"/>
      <c r="S10" s="24"/>
      <c r="T10" s="24"/>
      <c r="U10" s="24"/>
      <c r="V10" s="24"/>
      <c r="W10" s="24"/>
    </row>
    <row r="11" ht="112.5" customHeight="1">
      <c r="A11" s="7" t="s">
        <v>3411</v>
      </c>
      <c r="B11" s="7" t="s">
        <v>2695</v>
      </c>
      <c r="C11" s="11"/>
      <c r="D11" s="11"/>
      <c r="E11" s="7" t="s">
        <v>3412</v>
      </c>
      <c r="F11" s="75" t="s">
        <v>3413</v>
      </c>
      <c r="G11" s="66" t="s">
        <v>3373</v>
      </c>
      <c r="H11" s="7" t="s">
        <v>3414</v>
      </c>
      <c r="I11" s="46" t="s">
        <v>3415</v>
      </c>
      <c r="J11" s="69" t="s">
        <v>3416</v>
      </c>
      <c r="K11" s="24"/>
      <c r="L11" s="24"/>
      <c r="M11" s="24"/>
      <c r="N11" s="24"/>
      <c r="O11" s="24"/>
      <c r="P11" s="24"/>
      <c r="Q11" s="24"/>
      <c r="R11" s="24"/>
      <c r="S11" s="24"/>
      <c r="T11" s="24"/>
      <c r="U11" s="24"/>
      <c r="V11" s="24"/>
      <c r="W11" s="24"/>
    </row>
    <row r="12">
      <c r="A12" s="7" t="s">
        <v>3417</v>
      </c>
      <c r="B12" s="7" t="s">
        <v>2730</v>
      </c>
      <c r="C12" s="11"/>
      <c r="D12" s="11"/>
      <c r="E12" s="16"/>
      <c r="F12" s="75" t="s">
        <v>3418</v>
      </c>
      <c r="G12" s="66" t="s">
        <v>3373</v>
      </c>
      <c r="H12" s="7" t="s">
        <v>3419</v>
      </c>
      <c r="I12" s="24"/>
      <c r="J12" s="69" t="s">
        <v>3420</v>
      </c>
      <c r="K12" s="24"/>
      <c r="L12" s="24"/>
      <c r="M12" s="24"/>
      <c r="N12" s="24"/>
      <c r="O12" s="24"/>
      <c r="P12" s="24"/>
      <c r="Q12" s="24"/>
      <c r="R12" s="24"/>
      <c r="S12" s="24"/>
      <c r="T12" s="24"/>
      <c r="U12" s="24"/>
      <c r="V12" s="24"/>
      <c r="W12" s="24"/>
    </row>
    <row r="13">
      <c r="A13" s="7" t="s">
        <v>3421</v>
      </c>
      <c r="B13" s="7" t="s">
        <v>2730</v>
      </c>
      <c r="C13" s="11"/>
      <c r="D13" s="11"/>
      <c r="E13" s="16"/>
      <c r="F13" s="75" t="s">
        <v>3418</v>
      </c>
      <c r="G13" s="66" t="s">
        <v>3373</v>
      </c>
      <c r="H13" s="7" t="s">
        <v>3422</v>
      </c>
      <c r="I13" s="67" t="s">
        <v>3423</v>
      </c>
      <c r="J13" s="69" t="s">
        <v>3424</v>
      </c>
      <c r="K13" s="24"/>
      <c r="L13" s="24"/>
      <c r="M13" s="24"/>
      <c r="N13" s="24"/>
      <c r="O13" s="24"/>
      <c r="P13" s="24"/>
      <c r="Q13" s="24"/>
      <c r="R13" s="24"/>
      <c r="S13" s="24"/>
      <c r="T13" s="24"/>
      <c r="U13" s="24"/>
      <c r="V13" s="24"/>
      <c r="W13" s="24"/>
    </row>
    <row r="14">
      <c r="A14" s="7" t="s">
        <v>3425</v>
      </c>
      <c r="B14" s="7" t="s">
        <v>2730</v>
      </c>
      <c r="C14" s="11"/>
      <c r="D14" s="11"/>
      <c r="E14" s="16"/>
      <c r="F14" s="75" t="s">
        <v>3418</v>
      </c>
      <c r="G14" s="66" t="s">
        <v>3373</v>
      </c>
      <c r="H14" s="7" t="s">
        <v>3426</v>
      </c>
      <c r="I14" s="67" t="s">
        <v>3423</v>
      </c>
      <c r="J14" s="69" t="s">
        <v>3427</v>
      </c>
      <c r="K14" s="24"/>
      <c r="L14" s="24"/>
      <c r="M14" s="24"/>
      <c r="N14" s="24"/>
      <c r="O14" s="24"/>
      <c r="P14" s="24"/>
      <c r="Q14" s="24"/>
      <c r="R14" s="24"/>
      <c r="S14" s="24"/>
      <c r="T14" s="24"/>
      <c r="U14" s="24"/>
      <c r="V14" s="24"/>
      <c r="W14" s="24"/>
    </row>
    <row r="15">
      <c r="A15" s="7" t="s">
        <v>3428</v>
      </c>
      <c r="B15" s="7" t="s">
        <v>2748</v>
      </c>
      <c r="C15" s="11"/>
      <c r="D15" s="11"/>
      <c r="E15" s="16"/>
      <c r="F15" s="75" t="s">
        <v>3429</v>
      </c>
      <c r="G15" s="66" t="s">
        <v>3373</v>
      </c>
      <c r="H15" s="7" t="s">
        <v>3430</v>
      </c>
      <c r="I15" s="67" t="s">
        <v>3431</v>
      </c>
      <c r="J15" s="69" t="s">
        <v>3432</v>
      </c>
      <c r="K15" s="24"/>
      <c r="L15" s="24"/>
      <c r="M15" s="24"/>
      <c r="N15" s="24"/>
      <c r="O15" s="24"/>
      <c r="P15" s="24"/>
      <c r="Q15" s="24"/>
      <c r="R15" s="24"/>
      <c r="S15" s="24"/>
      <c r="T15" s="24"/>
      <c r="U15" s="24"/>
      <c r="V15" s="24"/>
      <c r="W15" s="24"/>
    </row>
    <row r="16">
      <c r="A16" s="7" t="s">
        <v>3433</v>
      </c>
      <c r="B16" s="7" t="s">
        <v>2748</v>
      </c>
      <c r="C16" s="11"/>
      <c r="D16" s="11"/>
      <c r="E16" s="16"/>
      <c r="F16" s="75" t="s">
        <v>3429</v>
      </c>
      <c r="G16" s="66" t="s">
        <v>3373</v>
      </c>
      <c r="H16" s="7" t="s">
        <v>3434</v>
      </c>
      <c r="I16" s="67" t="s">
        <v>3423</v>
      </c>
      <c r="J16" s="69" t="s">
        <v>3435</v>
      </c>
      <c r="K16" s="24"/>
      <c r="L16" s="24"/>
      <c r="M16" s="24"/>
      <c r="N16" s="24"/>
      <c r="O16" s="24"/>
      <c r="P16" s="24"/>
      <c r="Q16" s="24"/>
      <c r="R16" s="24"/>
      <c r="S16" s="24"/>
      <c r="T16" s="24"/>
      <c r="U16" s="24"/>
      <c r="V16" s="24"/>
      <c r="W16" s="24"/>
    </row>
    <row r="17">
      <c r="A17" s="7" t="s">
        <v>3436</v>
      </c>
      <c r="B17" s="7" t="s">
        <v>2748</v>
      </c>
      <c r="C17" s="71"/>
      <c r="D17" s="71"/>
      <c r="E17" s="16"/>
      <c r="F17" s="75" t="s">
        <v>3429</v>
      </c>
      <c r="G17" s="66" t="s">
        <v>3373</v>
      </c>
      <c r="H17" s="7" t="s">
        <v>3437</v>
      </c>
      <c r="I17" s="67" t="s">
        <v>3423</v>
      </c>
      <c r="J17" s="69" t="s">
        <v>3438</v>
      </c>
      <c r="K17" s="24"/>
      <c r="L17" s="24"/>
      <c r="M17" s="24"/>
      <c r="N17" s="24"/>
      <c r="O17" s="24"/>
      <c r="P17" s="24"/>
      <c r="Q17" s="24"/>
      <c r="R17" s="24"/>
      <c r="S17" s="24"/>
      <c r="T17" s="24"/>
      <c r="U17" s="24"/>
      <c r="V17" s="24"/>
      <c r="W17" s="24"/>
    </row>
    <row r="18">
      <c r="A18" s="7" t="s">
        <v>3439</v>
      </c>
      <c r="B18" s="7" t="s">
        <v>2787</v>
      </c>
      <c r="C18" s="76"/>
      <c r="D18" s="71"/>
      <c r="E18" s="16"/>
      <c r="F18" s="77" t="s">
        <v>3440</v>
      </c>
      <c r="G18" s="66" t="s">
        <v>3373</v>
      </c>
      <c r="H18" s="7" t="s">
        <v>3441</v>
      </c>
      <c r="I18" s="24"/>
      <c r="J18" s="69" t="s">
        <v>3442</v>
      </c>
      <c r="K18" s="24"/>
      <c r="L18" s="24"/>
      <c r="M18" s="24"/>
      <c r="N18" s="24"/>
      <c r="O18" s="24"/>
      <c r="P18" s="24"/>
      <c r="Q18" s="24"/>
      <c r="R18" s="24"/>
      <c r="S18" s="24"/>
      <c r="T18" s="24"/>
      <c r="U18" s="24"/>
      <c r="V18" s="24"/>
      <c r="W18" s="24"/>
    </row>
    <row r="19">
      <c r="A19" s="7" t="s">
        <v>3443</v>
      </c>
      <c r="B19" s="7" t="s">
        <v>2787</v>
      </c>
      <c r="C19" s="76"/>
      <c r="D19" s="76"/>
      <c r="E19" s="16"/>
      <c r="F19" s="77" t="s">
        <v>3444</v>
      </c>
      <c r="G19" s="66" t="s">
        <v>3373</v>
      </c>
      <c r="H19" s="7" t="s">
        <v>3445</v>
      </c>
      <c r="I19" s="24"/>
      <c r="J19" s="69" t="s">
        <v>3446</v>
      </c>
      <c r="K19" s="24"/>
      <c r="L19" s="24"/>
      <c r="M19" s="24"/>
      <c r="N19" s="24"/>
      <c r="O19" s="24"/>
      <c r="P19" s="24"/>
      <c r="Q19" s="24"/>
      <c r="R19" s="24"/>
      <c r="S19" s="24"/>
      <c r="T19" s="24"/>
      <c r="U19" s="24"/>
      <c r="V19" s="24"/>
      <c r="W19" s="24"/>
    </row>
    <row r="20">
      <c r="A20" s="7" t="s">
        <v>3447</v>
      </c>
      <c r="B20" s="7" t="s">
        <v>2767</v>
      </c>
      <c r="C20" s="76"/>
      <c r="D20" s="76"/>
      <c r="E20" s="16"/>
      <c r="F20" s="77" t="s">
        <v>3448</v>
      </c>
      <c r="G20" s="66" t="s">
        <v>3373</v>
      </c>
      <c r="H20" s="7" t="s">
        <v>3449</v>
      </c>
      <c r="I20" s="24"/>
      <c r="J20" s="69" t="s">
        <v>3450</v>
      </c>
      <c r="K20" s="24"/>
      <c r="L20" s="24"/>
      <c r="M20" s="24"/>
      <c r="N20" s="24"/>
      <c r="O20" s="24"/>
      <c r="P20" s="24"/>
      <c r="Q20" s="24"/>
      <c r="R20" s="24"/>
      <c r="S20" s="24"/>
      <c r="T20" s="24"/>
      <c r="U20" s="24"/>
      <c r="V20" s="24"/>
      <c r="W20" s="24"/>
    </row>
    <row r="21">
      <c r="A21" s="7" t="s">
        <v>3451</v>
      </c>
      <c r="B21" s="7" t="s">
        <v>2767</v>
      </c>
      <c r="C21" s="76"/>
      <c r="D21" s="76"/>
      <c r="E21" s="16"/>
      <c r="F21" s="77" t="s">
        <v>3448</v>
      </c>
      <c r="G21" s="66" t="s">
        <v>3373</v>
      </c>
      <c r="H21" s="7" t="s">
        <v>3452</v>
      </c>
      <c r="I21" s="24"/>
      <c r="J21" s="69" t="s">
        <v>3453</v>
      </c>
      <c r="K21" s="24"/>
      <c r="L21" s="24"/>
      <c r="M21" s="24"/>
      <c r="N21" s="24"/>
      <c r="O21" s="24"/>
      <c r="P21" s="24"/>
      <c r="Q21" s="24"/>
      <c r="R21" s="24"/>
      <c r="S21" s="24"/>
      <c r="T21" s="24"/>
      <c r="U21" s="24"/>
      <c r="V21" s="24"/>
      <c r="W21" s="24"/>
    </row>
    <row r="22">
      <c r="A22" s="7" t="s">
        <v>3454</v>
      </c>
      <c r="B22" s="7" t="s">
        <v>2767</v>
      </c>
      <c r="C22" s="76"/>
      <c r="D22" s="76"/>
      <c r="E22" s="7"/>
      <c r="F22" s="77" t="s">
        <v>3448</v>
      </c>
      <c r="G22" s="66" t="s">
        <v>3373</v>
      </c>
      <c r="H22" s="7" t="s">
        <v>3455</v>
      </c>
      <c r="I22" s="24"/>
      <c r="J22" s="69" t="s">
        <v>3456</v>
      </c>
      <c r="K22" s="24"/>
      <c r="L22" s="24"/>
      <c r="M22" s="24"/>
      <c r="N22" s="24"/>
      <c r="O22" s="24"/>
      <c r="P22" s="24"/>
      <c r="Q22" s="24"/>
      <c r="R22" s="24"/>
      <c r="S22" s="24"/>
      <c r="T22" s="24"/>
      <c r="U22" s="24"/>
      <c r="V22" s="24"/>
      <c r="W22" s="24"/>
    </row>
    <row r="23">
      <c r="A23" s="7" t="s">
        <v>3457</v>
      </c>
      <c r="B23" s="7" t="s">
        <v>2767</v>
      </c>
      <c r="C23" s="76"/>
      <c r="D23" s="76"/>
      <c r="E23" s="7"/>
      <c r="F23" s="77" t="s">
        <v>3448</v>
      </c>
      <c r="G23" s="66" t="s">
        <v>3373</v>
      </c>
      <c r="H23" s="7" t="s">
        <v>3458</v>
      </c>
      <c r="I23" s="24"/>
      <c r="J23" s="69" t="s">
        <v>3459</v>
      </c>
      <c r="K23" s="24"/>
      <c r="L23" s="24"/>
      <c r="M23" s="24"/>
      <c r="N23" s="24"/>
      <c r="O23" s="24"/>
      <c r="P23" s="24"/>
      <c r="Q23" s="24"/>
      <c r="R23" s="24"/>
      <c r="S23" s="24"/>
      <c r="T23" s="24"/>
      <c r="U23" s="24"/>
      <c r="V23" s="24"/>
      <c r="W23" s="24"/>
    </row>
    <row r="24">
      <c r="A24" s="7" t="s">
        <v>3460</v>
      </c>
      <c r="B24" s="7" t="s">
        <v>2767</v>
      </c>
      <c r="C24" s="76"/>
      <c r="D24" s="76"/>
      <c r="E24" s="7"/>
      <c r="F24" s="77" t="s">
        <v>3448</v>
      </c>
      <c r="G24" s="66" t="s">
        <v>3373</v>
      </c>
      <c r="H24" s="7" t="s">
        <v>3461</v>
      </c>
      <c r="I24" s="24"/>
      <c r="J24" s="69" t="s">
        <v>3462</v>
      </c>
      <c r="K24" s="24"/>
      <c r="L24" s="24"/>
      <c r="M24" s="24"/>
      <c r="N24" s="24"/>
      <c r="O24" s="24"/>
      <c r="P24" s="24"/>
      <c r="Q24" s="24"/>
      <c r="R24" s="24"/>
      <c r="S24" s="24"/>
      <c r="T24" s="24"/>
      <c r="U24" s="24"/>
      <c r="V24" s="24"/>
      <c r="W24" s="24"/>
    </row>
    <row r="25">
      <c r="A25" s="7" t="s">
        <v>3463</v>
      </c>
      <c r="B25" s="7" t="s">
        <v>2767</v>
      </c>
      <c r="C25" s="76"/>
      <c r="D25" s="76"/>
      <c r="E25" s="16"/>
      <c r="F25" s="77" t="s">
        <v>3448</v>
      </c>
      <c r="G25" s="66" t="s">
        <v>3373</v>
      </c>
      <c r="H25" s="7" t="s">
        <v>3464</v>
      </c>
      <c r="I25" s="24"/>
      <c r="J25" s="69" t="s">
        <v>3465</v>
      </c>
      <c r="K25" s="24"/>
      <c r="L25" s="24"/>
      <c r="M25" s="24"/>
      <c r="N25" s="24"/>
      <c r="O25" s="24"/>
      <c r="P25" s="24"/>
      <c r="Q25" s="24"/>
      <c r="R25" s="24"/>
      <c r="S25" s="24"/>
      <c r="T25" s="24"/>
      <c r="U25" s="24"/>
      <c r="V25" s="24"/>
      <c r="W25" s="24"/>
    </row>
    <row r="26">
      <c r="A26" s="7" t="s">
        <v>3466</v>
      </c>
      <c r="B26" s="7" t="s">
        <v>3301</v>
      </c>
      <c r="C26" s="76"/>
      <c r="D26" s="76"/>
      <c r="E26" s="16"/>
      <c r="F26" s="77" t="s">
        <v>3467</v>
      </c>
      <c r="G26" s="66" t="s">
        <v>3373</v>
      </c>
      <c r="H26" s="20" t="s">
        <v>3468</v>
      </c>
      <c r="I26" s="11" t="s">
        <v>3469</v>
      </c>
      <c r="J26" s="69" t="s">
        <v>3470</v>
      </c>
      <c r="K26" s="24"/>
      <c r="L26" s="24"/>
      <c r="M26" s="24"/>
      <c r="N26" s="24"/>
      <c r="O26" s="24"/>
      <c r="P26" s="24"/>
      <c r="Q26" s="24"/>
      <c r="R26" s="24"/>
      <c r="S26" s="24"/>
      <c r="T26" s="24"/>
      <c r="U26" s="24"/>
      <c r="V26" s="24"/>
      <c r="W26" s="24"/>
    </row>
    <row r="27">
      <c r="A27" s="7" t="s">
        <v>3471</v>
      </c>
      <c r="B27" s="7" t="s">
        <v>2885</v>
      </c>
      <c r="C27" s="76"/>
      <c r="D27" s="71"/>
      <c r="E27" s="7"/>
      <c r="F27" s="11" t="s">
        <v>3472</v>
      </c>
      <c r="G27" s="66" t="s">
        <v>3373</v>
      </c>
      <c r="H27" s="7" t="s">
        <v>3473</v>
      </c>
      <c r="I27" s="67" t="s">
        <v>3474</v>
      </c>
      <c r="J27" s="69" t="s">
        <v>3475</v>
      </c>
      <c r="K27" s="24"/>
      <c r="L27" s="24"/>
      <c r="M27" s="24"/>
      <c r="N27" s="24"/>
      <c r="O27" s="24"/>
      <c r="P27" s="24"/>
      <c r="Q27" s="24"/>
      <c r="R27" s="24"/>
      <c r="S27" s="24"/>
      <c r="T27" s="24"/>
      <c r="U27" s="24"/>
      <c r="V27" s="24"/>
      <c r="W27" s="24"/>
    </row>
    <row r="28">
      <c r="A28" s="7" t="s">
        <v>3476</v>
      </c>
      <c r="B28" s="7" t="s">
        <v>2885</v>
      </c>
      <c r="C28" s="16"/>
      <c r="D28" s="9"/>
      <c r="E28" s="16"/>
      <c r="F28" s="11" t="s">
        <v>3477</v>
      </c>
      <c r="G28" s="66" t="s">
        <v>3373</v>
      </c>
      <c r="H28" s="7" t="s">
        <v>3478</v>
      </c>
      <c r="I28" s="24"/>
      <c r="J28" s="69" t="s">
        <v>3479</v>
      </c>
      <c r="K28" s="24"/>
      <c r="L28" s="24"/>
      <c r="M28" s="24"/>
      <c r="N28" s="24"/>
      <c r="O28" s="24"/>
      <c r="P28" s="24"/>
      <c r="Q28" s="24"/>
      <c r="R28" s="24"/>
      <c r="S28" s="24"/>
      <c r="T28" s="24"/>
      <c r="U28" s="24"/>
      <c r="V28" s="24"/>
      <c r="W28" s="24"/>
    </row>
    <row r="29">
      <c r="A29" s="7" t="s">
        <v>3480</v>
      </c>
      <c r="B29" s="7" t="s">
        <v>2885</v>
      </c>
      <c r="C29" s="16"/>
      <c r="D29" s="9"/>
      <c r="E29" s="16"/>
      <c r="F29" s="11" t="s">
        <v>3481</v>
      </c>
      <c r="G29" s="66" t="s">
        <v>3373</v>
      </c>
      <c r="H29" s="7" t="s">
        <v>3482</v>
      </c>
      <c r="I29" s="24"/>
      <c r="J29" s="69" t="s">
        <v>3483</v>
      </c>
      <c r="K29" s="24"/>
      <c r="L29" s="24"/>
      <c r="M29" s="24"/>
      <c r="N29" s="24"/>
      <c r="O29" s="24"/>
      <c r="P29" s="24"/>
      <c r="Q29" s="24"/>
      <c r="R29" s="24"/>
      <c r="S29" s="24"/>
      <c r="T29" s="24"/>
      <c r="U29" s="24"/>
      <c r="V29" s="24"/>
      <c r="W29" s="24"/>
    </row>
    <row r="30">
      <c r="A30" s="7" t="s">
        <v>3484</v>
      </c>
      <c r="B30" s="7" t="s">
        <v>2910</v>
      </c>
      <c r="C30" s="76"/>
      <c r="D30" s="71"/>
      <c r="E30" s="16"/>
      <c r="F30" s="11" t="s">
        <v>3485</v>
      </c>
      <c r="G30" s="66" t="s">
        <v>3373</v>
      </c>
      <c r="H30" s="7" t="s">
        <v>3486</v>
      </c>
      <c r="I30" s="24"/>
      <c r="J30" s="69" t="s">
        <v>3487</v>
      </c>
      <c r="K30" s="24"/>
      <c r="L30" s="24"/>
      <c r="M30" s="24"/>
      <c r="N30" s="24"/>
      <c r="O30" s="24"/>
      <c r="P30" s="24"/>
      <c r="Q30" s="24"/>
      <c r="R30" s="24"/>
      <c r="S30" s="24"/>
      <c r="T30" s="24"/>
      <c r="U30" s="24"/>
      <c r="V30" s="24"/>
      <c r="W30" s="24"/>
    </row>
    <row r="31">
      <c r="A31" s="7" t="s">
        <v>3488</v>
      </c>
      <c r="B31" s="7" t="s">
        <v>2910</v>
      </c>
      <c r="C31" s="76"/>
      <c r="D31" s="71"/>
      <c r="E31" s="16"/>
      <c r="F31" s="11" t="s">
        <v>3489</v>
      </c>
      <c r="G31" s="66" t="s">
        <v>3373</v>
      </c>
      <c r="H31" s="7" t="s">
        <v>3490</v>
      </c>
      <c r="I31" s="24"/>
      <c r="J31" s="69" t="s">
        <v>3491</v>
      </c>
      <c r="K31" s="24"/>
      <c r="L31" s="24"/>
      <c r="M31" s="24"/>
      <c r="N31" s="24"/>
      <c r="O31" s="24"/>
      <c r="P31" s="24"/>
      <c r="Q31" s="24"/>
      <c r="R31" s="24"/>
      <c r="S31" s="24"/>
      <c r="T31" s="24"/>
      <c r="U31" s="24"/>
      <c r="V31" s="24"/>
      <c r="W31" s="24"/>
    </row>
    <row r="32">
      <c r="A32" s="7" t="s">
        <v>3492</v>
      </c>
      <c r="B32" s="7" t="s">
        <v>2910</v>
      </c>
      <c r="C32" s="76"/>
      <c r="D32" s="71"/>
      <c r="E32" s="16"/>
      <c r="F32" s="11" t="s">
        <v>3493</v>
      </c>
      <c r="G32" s="66" t="s">
        <v>3373</v>
      </c>
      <c r="H32" s="7" t="s">
        <v>3494</v>
      </c>
      <c r="I32" s="24"/>
      <c r="J32" s="69" t="s">
        <v>3495</v>
      </c>
      <c r="K32" s="24"/>
      <c r="L32" s="24"/>
      <c r="M32" s="24"/>
      <c r="N32" s="24"/>
      <c r="O32" s="24"/>
      <c r="P32" s="24"/>
      <c r="Q32" s="24"/>
      <c r="R32" s="24"/>
      <c r="S32" s="24"/>
      <c r="T32" s="24"/>
      <c r="U32" s="24"/>
      <c r="V32" s="24"/>
      <c r="W32" s="24"/>
    </row>
    <row r="33">
      <c r="A33" s="9" t="s">
        <v>3496</v>
      </c>
      <c r="B33" s="7" t="s">
        <v>2065</v>
      </c>
      <c r="C33" s="76"/>
      <c r="D33" s="71"/>
      <c r="E33" s="16" t="s">
        <v>3497</v>
      </c>
      <c r="F33" s="11"/>
      <c r="G33" s="66" t="s">
        <v>3373</v>
      </c>
      <c r="H33" s="7" t="s">
        <v>3498</v>
      </c>
      <c r="I33" s="24"/>
      <c r="J33" s="69" t="s">
        <v>3499</v>
      </c>
      <c r="K33" s="24"/>
      <c r="L33" s="24"/>
      <c r="M33" s="24"/>
      <c r="N33" s="24"/>
      <c r="O33" s="24"/>
      <c r="P33" s="24"/>
      <c r="Q33" s="24"/>
      <c r="R33" s="24"/>
      <c r="S33" s="24"/>
      <c r="T33" s="24"/>
      <c r="U33" s="24"/>
      <c r="V33" s="24"/>
      <c r="W33" s="24"/>
    </row>
    <row r="34">
      <c r="A34" s="9" t="s">
        <v>3500</v>
      </c>
      <c r="B34" s="7" t="s">
        <v>2065</v>
      </c>
      <c r="C34" s="71"/>
      <c r="D34" s="76"/>
      <c r="E34" s="16" t="s">
        <v>3501</v>
      </c>
      <c r="F34" s="11"/>
      <c r="G34" s="66" t="s">
        <v>3373</v>
      </c>
      <c r="H34" s="7" t="s">
        <v>3502</v>
      </c>
      <c r="I34" s="24"/>
      <c r="J34" s="69" t="s">
        <v>3503</v>
      </c>
      <c r="K34" s="24"/>
      <c r="L34" s="24"/>
      <c r="M34" s="24"/>
      <c r="N34" s="24"/>
      <c r="O34" s="24"/>
      <c r="P34" s="24"/>
      <c r="Q34" s="24"/>
      <c r="R34" s="24"/>
      <c r="S34" s="24"/>
      <c r="T34" s="24"/>
      <c r="U34" s="24"/>
      <c r="V34" s="24"/>
      <c r="W34" s="24"/>
    </row>
    <row r="35">
      <c r="A35" s="16" t="s">
        <v>3500</v>
      </c>
      <c r="B35" s="7" t="s">
        <v>2065</v>
      </c>
      <c r="C35" s="76"/>
      <c r="D35" s="76"/>
      <c r="E35" s="16" t="s">
        <v>3504</v>
      </c>
      <c r="F35" s="11"/>
      <c r="G35" s="66" t="s">
        <v>3373</v>
      </c>
      <c r="H35" s="7" t="s">
        <v>3505</v>
      </c>
      <c r="I35" s="24"/>
      <c r="J35" s="69" t="s">
        <v>3506</v>
      </c>
      <c r="K35" s="24"/>
      <c r="L35" s="24"/>
      <c r="M35" s="24"/>
      <c r="N35" s="24"/>
      <c r="O35" s="24"/>
      <c r="P35" s="24"/>
      <c r="Q35" s="24"/>
      <c r="R35" s="24"/>
      <c r="S35" s="24"/>
      <c r="T35" s="24"/>
      <c r="U35" s="24"/>
      <c r="V35" s="24"/>
      <c r="W35" s="24"/>
    </row>
    <row r="36">
      <c r="A36" s="7" t="s">
        <v>3507</v>
      </c>
      <c r="B36" s="7" t="s">
        <v>2831</v>
      </c>
      <c r="C36" s="24"/>
      <c r="D36" s="24"/>
      <c r="E36" s="16"/>
      <c r="F36" s="21" t="s">
        <v>3508</v>
      </c>
      <c r="G36" s="66" t="s">
        <v>3373</v>
      </c>
      <c r="H36" s="7" t="s">
        <v>3509</v>
      </c>
      <c r="I36" s="11" t="s">
        <v>3510</v>
      </c>
      <c r="J36" s="69" t="s">
        <v>3511</v>
      </c>
      <c r="K36" s="24"/>
      <c r="L36" s="24"/>
      <c r="M36" s="24"/>
      <c r="N36" s="24"/>
      <c r="O36" s="24"/>
      <c r="P36" s="24"/>
      <c r="Q36" s="24"/>
      <c r="R36" s="24"/>
      <c r="S36" s="24"/>
      <c r="T36" s="24"/>
      <c r="U36" s="24"/>
      <c r="V36" s="24"/>
      <c r="W36" s="24"/>
    </row>
    <row r="37">
      <c r="A37" s="7" t="s">
        <v>3512</v>
      </c>
      <c r="B37" s="7" t="s">
        <v>2598</v>
      </c>
      <c r="C37" s="24"/>
      <c r="D37" s="24"/>
      <c r="E37" s="16"/>
      <c r="F37" s="21" t="s">
        <v>3513</v>
      </c>
      <c r="G37" s="66" t="s">
        <v>3373</v>
      </c>
      <c r="H37" s="7" t="s">
        <v>3514</v>
      </c>
      <c r="I37" s="24"/>
      <c r="J37" s="68" t="s">
        <v>3515</v>
      </c>
      <c r="K37" s="24"/>
      <c r="L37" s="24"/>
      <c r="M37" s="24"/>
      <c r="N37" s="24"/>
      <c r="O37" s="24"/>
      <c r="P37" s="24"/>
      <c r="Q37" s="24"/>
      <c r="R37" s="24"/>
      <c r="S37" s="24"/>
      <c r="T37" s="24"/>
      <c r="U37" s="24"/>
      <c r="V37" s="24"/>
      <c r="W37" s="24"/>
    </row>
    <row r="38">
      <c r="A38" s="7" t="s">
        <v>3516</v>
      </c>
      <c r="B38" s="7" t="s">
        <v>2598</v>
      </c>
      <c r="C38" s="24"/>
      <c r="D38" s="24"/>
      <c r="E38" s="16"/>
      <c r="F38" s="21" t="s">
        <v>3517</v>
      </c>
      <c r="G38" s="66" t="s">
        <v>3373</v>
      </c>
      <c r="H38" s="7" t="s">
        <v>3518</v>
      </c>
      <c r="I38" s="24"/>
      <c r="J38" s="69" t="s">
        <v>3519</v>
      </c>
      <c r="K38" s="24"/>
      <c r="L38" s="24"/>
      <c r="M38" s="24"/>
      <c r="N38" s="24"/>
      <c r="O38" s="24"/>
      <c r="P38" s="24"/>
      <c r="Q38" s="24"/>
      <c r="R38" s="24"/>
      <c r="S38" s="24"/>
      <c r="T38" s="24"/>
      <c r="U38" s="24"/>
      <c r="V38" s="24"/>
      <c r="W38" s="24"/>
    </row>
    <row r="39">
      <c r="A39" s="7" t="s">
        <v>3520</v>
      </c>
      <c r="B39" s="7" t="s">
        <v>3057</v>
      </c>
      <c r="C39" s="7"/>
      <c r="D39" s="7"/>
      <c r="E39" s="7"/>
      <c r="F39" s="21" t="s">
        <v>3521</v>
      </c>
      <c r="G39" s="66" t="s">
        <v>3373</v>
      </c>
      <c r="H39" s="7" t="s">
        <v>3522</v>
      </c>
      <c r="I39" s="24"/>
      <c r="J39" s="69" t="s">
        <v>3523</v>
      </c>
      <c r="K39" s="24"/>
      <c r="L39" s="24"/>
      <c r="M39" s="24"/>
      <c r="N39" s="24"/>
      <c r="O39" s="24"/>
      <c r="P39" s="24"/>
      <c r="Q39" s="24"/>
      <c r="R39" s="24"/>
      <c r="S39" s="24"/>
      <c r="T39" s="24"/>
      <c r="U39" s="24"/>
      <c r="V39" s="24"/>
      <c r="W39" s="24"/>
    </row>
    <row r="40">
      <c r="A40" s="7" t="s">
        <v>3524</v>
      </c>
      <c r="B40" s="7" t="s">
        <v>3057</v>
      </c>
      <c r="C40" s="24"/>
      <c r="D40" s="24"/>
      <c r="E40" s="16"/>
      <c r="F40" s="21" t="s">
        <v>3525</v>
      </c>
      <c r="G40" s="66" t="s">
        <v>3373</v>
      </c>
      <c r="H40" s="7" t="s">
        <v>3526</v>
      </c>
      <c r="I40" s="67"/>
      <c r="J40" s="69" t="s">
        <v>3527</v>
      </c>
      <c r="K40" s="24"/>
      <c r="L40" s="24"/>
      <c r="M40" s="24"/>
      <c r="N40" s="24"/>
      <c r="O40" s="24"/>
      <c r="P40" s="24"/>
      <c r="Q40" s="24"/>
      <c r="R40" s="24"/>
      <c r="S40" s="24"/>
      <c r="T40" s="24"/>
      <c r="U40" s="24"/>
      <c r="V40" s="24"/>
      <c r="W40" s="24"/>
    </row>
    <row r="41">
      <c r="A41" s="7" t="s">
        <v>3528</v>
      </c>
      <c r="B41" s="7" t="s">
        <v>3057</v>
      </c>
      <c r="C41" s="24"/>
      <c r="D41" s="24"/>
      <c r="E41" s="16"/>
      <c r="F41" s="21" t="s">
        <v>3529</v>
      </c>
      <c r="G41" s="66" t="s">
        <v>3373</v>
      </c>
      <c r="H41" s="7" t="s">
        <v>3530</v>
      </c>
      <c r="I41" s="11" t="s">
        <v>3531</v>
      </c>
      <c r="J41" s="69" t="s">
        <v>3532</v>
      </c>
      <c r="K41" s="24"/>
      <c r="L41" s="24"/>
      <c r="M41" s="24"/>
      <c r="N41" s="24"/>
      <c r="O41" s="24"/>
      <c r="P41" s="24"/>
      <c r="Q41" s="24"/>
      <c r="R41" s="24"/>
      <c r="S41" s="24"/>
      <c r="T41" s="24"/>
      <c r="U41" s="24"/>
      <c r="V41" s="24"/>
      <c r="W41" s="24"/>
    </row>
    <row r="42" ht="47.25" customHeight="1">
      <c r="A42" s="7" t="s">
        <v>3533</v>
      </c>
      <c r="B42" s="7" t="s">
        <v>3039</v>
      </c>
      <c r="C42" s="24"/>
      <c r="D42" s="24"/>
      <c r="E42" s="16"/>
      <c r="F42" s="21" t="s">
        <v>3534</v>
      </c>
      <c r="G42" s="66" t="s">
        <v>3373</v>
      </c>
      <c r="H42" s="7" t="s">
        <v>3535</v>
      </c>
      <c r="I42" s="24"/>
      <c r="J42" s="69" t="s">
        <v>3536</v>
      </c>
      <c r="K42" s="24"/>
      <c r="L42" s="24"/>
      <c r="M42" s="24"/>
      <c r="N42" s="24"/>
      <c r="O42" s="24"/>
      <c r="P42" s="24"/>
      <c r="Q42" s="24"/>
      <c r="R42" s="24"/>
      <c r="S42" s="24"/>
      <c r="T42" s="24"/>
      <c r="U42" s="24"/>
      <c r="V42" s="24"/>
      <c r="W42" s="24"/>
    </row>
    <row r="43" ht="45.0" customHeight="1">
      <c r="A43" s="7" t="s">
        <v>3537</v>
      </c>
      <c r="B43" s="7" t="s">
        <v>3039</v>
      </c>
      <c r="C43" s="24"/>
      <c r="D43" s="24"/>
      <c r="E43" s="16"/>
      <c r="F43" s="21" t="s">
        <v>3538</v>
      </c>
      <c r="G43" s="66" t="s">
        <v>3373</v>
      </c>
      <c r="H43" s="7" t="s">
        <v>3539</v>
      </c>
      <c r="I43" s="11" t="s">
        <v>3540</v>
      </c>
      <c r="J43" s="69" t="s">
        <v>3541</v>
      </c>
      <c r="K43" s="24"/>
      <c r="L43" s="24"/>
      <c r="M43" s="24"/>
      <c r="N43" s="24"/>
      <c r="O43" s="24"/>
      <c r="P43" s="24"/>
      <c r="Q43" s="24"/>
      <c r="R43" s="24"/>
      <c r="S43" s="24"/>
      <c r="T43" s="24"/>
      <c r="U43" s="24"/>
      <c r="V43" s="24"/>
      <c r="W43" s="24"/>
    </row>
    <row r="44" ht="82.5" customHeight="1">
      <c r="A44" s="7" t="s">
        <v>3542</v>
      </c>
      <c r="B44" s="7" t="s">
        <v>3039</v>
      </c>
      <c r="C44" s="24"/>
      <c r="D44" s="24"/>
      <c r="E44" s="78"/>
      <c r="F44" s="75" t="s">
        <v>3543</v>
      </c>
      <c r="G44" s="66" t="s">
        <v>3373</v>
      </c>
      <c r="H44" s="7" t="s">
        <v>3544</v>
      </c>
      <c r="I44" s="11" t="s">
        <v>3545</v>
      </c>
      <c r="J44" s="69" t="s">
        <v>3546</v>
      </c>
      <c r="K44" s="24"/>
      <c r="L44" s="24"/>
      <c r="M44" s="24"/>
      <c r="N44" s="24"/>
      <c r="O44" s="24"/>
      <c r="P44" s="24"/>
      <c r="Q44" s="24"/>
      <c r="R44" s="24"/>
      <c r="S44" s="24"/>
      <c r="T44" s="24"/>
      <c r="U44" s="24"/>
      <c r="V44" s="24"/>
      <c r="W44" s="24"/>
    </row>
    <row r="45">
      <c r="A45" s="7" t="s">
        <v>3547</v>
      </c>
      <c r="B45" s="54" t="s">
        <v>3001</v>
      </c>
      <c r="C45" s="24"/>
      <c r="D45" s="11"/>
      <c r="E45" s="78"/>
      <c r="F45" s="75" t="s">
        <v>3548</v>
      </c>
      <c r="G45" s="66" t="s">
        <v>3373</v>
      </c>
      <c r="H45" s="7" t="s">
        <v>3549</v>
      </c>
      <c r="I45" s="11" t="s">
        <v>3531</v>
      </c>
      <c r="J45" s="69" t="s">
        <v>3550</v>
      </c>
      <c r="K45" s="24"/>
      <c r="L45" s="24"/>
      <c r="M45" s="24"/>
      <c r="N45" s="24"/>
      <c r="O45" s="24"/>
      <c r="P45" s="24"/>
      <c r="Q45" s="24"/>
      <c r="R45" s="24"/>
      <c r="S45" s="24"/>
      <c r="T45" s="24"/>
      <c r="U45" s="24"/>
      <c r="V45" s="24"/>
      <c r="W45" s="24"/>
    </row>
    <row r="46">
      <c r="A46" s="7" t="s">
        <v>3551</v>
      </c>
      <c r="B46" s="54" t="s">
        <v>3001</v>
      </c>
      <c r="C46" s="24"/>
      <c r="D46" s="24"/>
      <c r="E46" s="16"/>
      <c r="F46" s="75" t="s">
        <v>3552</v>
      </c>
      <c r="G46" s="66" t="s">
        <v>3373</v>
      </c>
      <c r="H46" s="7" t="s">
        <v>3553</v>
      </c>
      <c r="I46" s="11" t="s">
        <v>3531</v>
      </c>
      <c r="J46" s="69" t="s">
        <v>3554</v>
      </c>
      <c r="K46" s="24"/>
      <c r="L46" s="24"/>
      <c r="M46" s="24"/>
      <c r="N46" s="24"/>
      <c r="O46" s="24"/>
      <c r="P46" s="24"/>
      <c r="Q46" s="24"/>
      <c r="R46" s="24"/>
      <c r="S46" s="24"/>
      <c r="T46" s="24"/>
      <c r="U46" s="24"/>
      <c r="V46" s="24"/>
      <c r="W46" s="24"/>
    </row>
    <row r="47" ht="133.5" customHeight="1">
      <c r="A47" s="7" t="s">
        <v>3555</v>
      </c>
      <c r="B47" s="54" t="s">
        <v>3015</v>
      </c>
      <c r="C47" s="24"/>
      <c r="D47" s="24"/>
      <c r="E47" s="16"/>
      <c r="F47" s="75" t="s">
        <v>3556</v>
      </c>
      <c r="G47" s="66" t="s">
        <v>3373</v>
      </c>
      <c r="H47" s="7" t="s">
        <v>3557</v>
      </c>
      <c r="I47" s="11" t="s">
        <v>3558</v>
      </c>
      <c r="J47" s="69" t="s">
        <v>3559</v>
      </c>
      <c r="K47" s="24"/>
      <c r="L47" s="24"/>
      <c r="M47" s="24"/>
      <c r="N47" s="24"/>
      <c r="O47" s="24"/>
      <c r="P47" s="24"/>
      <c r="Q47" s="24"/>
      <c r="R47" s="24"/>
      <c r="S47" s="24"/>
      <c r="T47" s="24"/>
      <c r="U47" s="24"/>
      <c r="V47" s="24"/>
      <c r="W47" s="24"/>
    </row>
    <row r="48">
      <c r="A48" s="7" t="s">
        <v>3560</v>
      </c>
      <c r="B48" s="54" t="s">
        <v>2639</v>
      </c>
      <c r="C48" s="24"/>
      <c r="D48" s="11"/>
      <c r="E48" s="16" t="s">
        <v>3561</v>
      </c>
      <c r="F48" s="79" t="s">
        <v>3562</v>
      </c>
      <c r="G48" s="66" t="s">
        <v>3373</v>
      </c>
      <c r="H48" s="7" t="s">
        <v>3563</v>
      </c>
      <c r="I48" s="80" t="s">
        <v>3564</v>
      </c>
      <c r="J48" s="81" t="s">
        <v>3565</v>
      </c>
      <c r="K48" s="24"/>
      <c r="L48" s="24"/>
      <c r="M48" s="24"/>
      <c r="N48" s="24"/>
      <c r="O48" s="24"/>
      <c r="P48" s="24"/>
      <c r="Q48" s="24"/>
      <c r="R48" s="24"/>
      <c r="S48" s="24"/>
      <c r="T48" s="24"/>
      <c r="U48" s="24"/>
      <c r="V48" s="24"/>
      <c r="W48" s="24"/>
    </row>
    <row r="49">
      <c r="A49" s="7" t="s">
        <v>3566</v>
      </c>
      <c r="B49" s="54" t="s">
        <v>2639</v>
      </c>
      <c r="C49" s="24"/>
      <c r="D49" s="11"/>
      <c r="E49" s="16" t="s">
        <v>3567</v>
      </c>
      <c r="F49" s="79" t="s">
        <v>3562</v>
      </c>
      <c r="G49" s="66" t="s">
        <v>3373</v>
      </c>
      <c r="H49" s="7" t="s">
        <v>3568</v>
      </c>
      <c r="I49" s="82"/>
      <c r="J49" s="46" t="s">
        <v>3569</v>
      </c>
      <c r="K49" s="24"/>
      <c r="L49" s="24"/>
      <c r="M49" s="24"/>
      <c r="N49" s="24"/>
      <c r="O49" s="24"/>
      <c r="P49" s="24"/>
      <c r="Q49" s="24"/>
      <c r="R49" s="24"/>
      <c r="S49" s="24"/>
      <c r="T49" s="24"/>
      <c r="U49" s="24"/>
      <c r="V49" s="24"/>
      <c r="W49" s="24"/>
    </row>
    <row r="50">
      <c r="A50" s="7" t="s">
        <v>3570</v>
      </c>
      <c r="B50" s="54" t="s">
        <v>2639</v>
      </c>
      <c r="C50" s="24"/>
      <c r="D50" s="11"/>
      <c r="E50" s="16" t="s">
        <v>3571</v>
      </c>
      <c r="F50" s="79" t="s">
        <v>3562</v>
      </c>
      <c r="G50" s="66" t="s">
        <v>3373</v>
      </c>
      <c r="H50" s="7" t="s">
        <v>3572</v>
      </c>
      <c r="I50" s="11" t="s">
        <v>3573</v>
      </c>
      <c r="J50" s="81" t="s">
        <v>3574</v>
      </c>
      <c r="K50" s="24"/>
      <c r="L50" s="24"/>
      <c r="M50" s="24"/>
      <c r="N50" s="24"/>
      <c r="O50" s="24"/>
      <c r="P50" s="24"/>
      <c r="Q50" s="24"/>
      <c r="R50" s="24"/>
      <c r="S50" s="24"/>
      <c r="T50" s="24"/>
      <c r="U50" s="24"/>
      <c r="V50" s="24"/>
      <c r="W50" s="24"/>
    </row>
    <row r="51">
      <c r="A51" s="7" t="s">
        <v>3575</v>
      </c>
      <c r="B51" s="54" t="s">
        <v>2639</v>
      </c>
      <c r="C51" s="24"/>
      <c r="D51" s="11"/>
      <c r="E51" s="16"/>
      <c r="F51" s="83" t="s">
        <v>3576</v>
      </c>
      <c r="G51" s="66" t="s">
        <v>3373</v>
      </c>
      <c r="H51" s="7" t="s">
        <v>3577</v>
      </c>
      <c r="I51" s="11" t="s">
        <v>3578</v>
      </c>
      <c r="J51" s="69" t="s">
        <v>3579</v>
      </c>
      <c r="K51" s="24"/>
      <c r="L51" s="24"/>
      <c r="M51" s="24"/>
      <c r="N51" s="24"/>
      <c r="O51" s="24"/>
      <c r="P51" s="24"/>
      <c r="Q51" s="24"/>
      <c r="R51" s="24"/>
      <c r="S51" s="24"/>
      <c r="T51" s="24"/>
      <c r="U51" s="24"/>
      <c r="V51" s="24"/>
      <c r="W51" s="24"/>
    </row>
    <row r="52">
      <c r="A52" s="7" t="s">
        <v>3580</v>
      </c>
      <c r="B52" s="54" t="s">
        <v>2639</v>
      </c>
      <c r="C52" s="24"/>
      <c r="D52" s="24"/>
      <c r="E52" s="16"/>
      <c r="F52" s="84" t="s">
        <v>3581</v>
      </c>
      <c r="G52" s="66" t="s">
        <v>3373</v>
      </c>
      <c r="H52" s="7" t="s">
        <v>3582</v>
      </c>
      <c r="I52" s="11" t="s">
        <v>3578</v>
      </c>
      <c r="J52" s="69" t="s">
        <v>3583</v>
      </c>
      <c r="K52" s="24"/>
      <c r="L52" s="24"/>
      <c r="M52" s="24"/>
      <c r="N52" s="24"/>
      <c r="O52" s="24"/>
      <c r="P52" s="24"/>
      <c r="Q52" s="24"/>
      <c r="R52" s="24"/>
      <c r="S52" s="24"/>
      <c r="T52" s="24"/>
      <c r="U52" s="24"/>
      <c r="V52" s="24"/>
      <c r="W52" s="24"/>
    </row>
    <row r="53">
      <c r="A53" s="7" t="s">
        <v>3584</v>
      </c>
      <c r="B53" s="54" t="s">
        <v>2639</v>
      </c>
      <c r="C53" s="24"/>
      <c r="D53" s="24"/>
      <c r="E53" s="7" t="s">
        <v>3585</v>
      </c>
      <c r="F53" s="75" t="s">
        <v>3586</v>
      </c>
      <c r="G53" s="66" t="s">
        <v>3373</v>
      </c>
      <c r="H53" s="7" t="s">
        <v>3587</v>
      </c>
      <c r="I53" s="85"/>
      <c r="J53" s="46" t="s">
        <v>3588</v>
      </c>
      <c r="K53" s="24"/>
      <c r="L53" s="24"/>
      <c r="M53" s="24"/>
      <c r="N53" s="24"/>
      <c r="O53" s="24"/>
      <c r="P53" s="24"/>
      <c r="Q53" s="24"/>
      <c r="R53" s="24"/>
      <c r="S53" s="24"/>
      <c r="T53" s="24"/>
      <c r="U53" s="24"/>
      <c r="V53" s="24"/>
      <c r="W53" s="24"/>
    </row>
    <row r="54">
      <c r="A54" s="7" t="s">
        <v>3589</v>
      </c>
      <c r="B54" s="54" t="s">
        <v>2639</v>
      </c>
      <c r="C54" s="24"/>
      <c r="D54" s="24"/>
      <c r="E54" s="7" t="s">
        <v>3590</v>
      </c>
      <c r="F54" s="75" t="s">
        <v>3591</v>
      </c>
      <c r="G54" s="66" t="s">
        <v>3373</v>
      </c>
      <c r="H54" s="7" t="s">
        <v>3592</v>
      </c>
      <c r="I54" s="85"/>
      <c r="J54" s="46" t="s">
        <v>3593</v>
      </c>
      <c r="K54" s="24"/>
      <c r="L54" s="24"/>
      <c r="M54" s="24"/>
      <c r="N54" s="24"/>
      <c r="O54" s="24"/>
      <c r="P54" s="24"/>
      <c r="Q54" s="24"/>
      <c r="R54" s="24"/>
      <c r="S54" s="24"/>
      <c r="T54" s="24"/>
      <c r="U54" s="24"/>
      <c r="V54" s="24"/>
      <c r="W54" s="24"/>
    </row>
    <row r="55" ht="126.0" customHeight="1">
      <c r="A55" s="7" t="s">
        <v>3594</v>
      </c>
      <c r="B55" s="54" t="s">
        <v>2639</v>
      </c>
      <c r="C55" s="24"/>
      <c r="D55" s="21"/>
      <c r="E55" s="16"/>
      <c r="F55" s="86" t="s">
        <v>3595</v>
      </c>
      <c r="G55" s="66" t="s">
        <v>3373</v>
      </c>
      <c r="H55" s="7" t="s">
        <v>3596</v>
      </c>
      <c r="I55" s="24"/>
      <c r="J55" s="69" t="s">
        <v>3597</v>
      </c>
      <c r="K55" s="24"/>
      <c r="L55" s="24"/>
      <c r="M55" s="24"/>
      <c r="N55" s="24"/>
      <c r="O55" s="24"/>
      <c r="P55" s="24"/>
      <c r="Q55" s="24"/>
      <c r="R55" s="24"/>
      <c r="S55" s="24"/>
      <c r="T55" s="24"/>
      <c r="U55" s="24"/>
      <c r="V55" s="24"/>
      <c r="W55" s="24"/>
    </row>
    <row r="56">
      <c r="A56" s="7" t="s">
        <v>3598</v>
      </c>
      <c r="B56" s="54" t="s">
        <v>2639</v>
      </c>
      <c r="C56" s="24"/>
      <c r="D56" s="24"/>
      <c r="E56" s="16"/>
      <c r="F56" s="86" t="s">
        <v>3599</v>
      </c>
      <c r="G56" s="66" t="s">
        <v>3373</v>
      </c>
      <c r="H56" s="7" t="s">
        <v>3600</v>
      </c>
      <c r="I56" s="24"/>
      <c r="J56" s="69" t="s">
        <v>3601</v>
      </c>
      <c r="K56" s="24"/>
      <c r="L56" s="24"/>
      <c r="M56" s="24"/>
      <c r="N56" s="24"/>
      <c r="O56" s="24"/>
      <c r="P56" s="24"/>
      <c r="Q56" s="24"/>
      <c r="R56" s="24"/>
      <c r="S56" s="24"/>
      <c r="T56" s="24"/>
      <c r="U56" s="24"/>
      <c r="V56" s="24"/>
      <c r="W56" s="24"/>
    </row>
    <row r="57">
      <c r="A57" s="7" t="s">
        <v>3602</v>
      </c>
      <c r="B57" s="7" t="s">
        <v>2018</v>
      </c>
      <c r="C57" s="24"/>
      <c r="D57" s="11"/>
      <c r="E57" s="7" t="s">
        <v>3497</v>
      </c>
      <c r="F57" s="75" t="s">
        <v>3603</v>
      </c>
      <c r="G57" s="66" t="s">
        <v>3373</v>
      </c>
      <c r="H57" s="7" t="s">
        <v>3604</v>
      </c>
      <c r="I57" s="85"/>
      <c r="J57" s="46" t="s">
        <v>3605</v>
      </c>
      <c r="K57" s="24"/>
      <c r="L57" s="24"/>
      <c r="M57" s="24"/>
      <c r="N57" s="24"/>
      <c r="O57" s="24"/>
      <c r="P57" s="24"/>
      <c r="Q57" s="24"/>
      <c r="R57" s="24"/>
      <c r="S57" s="24"/>
      <c r="T57" s="24"/>
      <c r="U57" s="24"/>
      <c r="V57" s="24"/>
      <c r="W57" s="24"/>
    </row>
    <row r="58">
      <c r="A58" s="7" t="s">
        <v>3606</v>
      </c>
      <c r="B58" s="7" t="s">
        <v>2018</v>
      </c>
      <c r="C58" s="24"/>
      <c r="D58" s="24"/>
      <c r="E58" s="7" t="s">
        <v>3607</v>
      </c>
      <c r="F58" s="75" t="s">
        <v>3603</v>
      </c>
      <c r="G58" s="66" t="s">
        <v>3373</v>
      </c>
      <c r="H58" s="7" t="s">
        <v>3608</v>
      </c>
      <c r="I58" s="85"/>
      <c r="J58" s="46" t="s">
        <v>3609</v>
      </c>
      <c r="K58" s="24"/>
      <c r="L58" s="24"/>
      <c r="M58" s="24"/>
      <c r="N58" s="24"/>
      <c r="O58" s="24"/>
      <c r="P58" s="24"/>
      <c r="Q58" s="24"/>
      <c r="R58" s="24"/>
      <c r="S58" s="24"/>
      <c r="T58" s="24"/>
      <c r="U58" s="24"/>
      <c r="V58" s="24"/>
      <c r="W58" s="24"/>
    </row>
    <row r="59">
      <c r="A59" s="7" t="s">
        <v>3512</v>
      </c>
      <c r="B59" s="7" t="s">
        <v>2618</v>
      </c>
      <c r="C59" s="24"/>
      <c r="D59" s="24"/>
      <c r="E59" s="7"/>
      <c r="F59" s="87" t="s">
        <v>3610</v>
      </c>
      <c r="G59" s="66" t="s">
        <v>3373</v>
      </c>
      <c r="H59" s="7" t="s">
        <v>3611</v>
      </c>
      <c r="I59" s="11" t="s">
        <v>3612</v>
      </c>
      <c r="J59" s="69" t="s">
        <v>3613</v>
      </c>
      <c r="K59" s="24"/>
      <c r="L59" s="24"/>
      <c r="M59" s="24"/>
      <c r="N59" s="24"/>
      <c r="O59" s="24"/>
      <c r="P59" s="24"/>
      <c r="Q59" s="24"/>
      <c r="R59" s="24"/>
      <c r="S59" s="24"/>
      <c r="T59" s="24"/>
      <c r="U59" s="24"/>
      <c r="V59" s="24"/>
      <c r="W59" s="24"/>
    </row>
    <row r="60">
      <c r="A60" s="7" t="s">
        <v>3512</v>
      </c>
      <c r="B60" s="7" t="s">
        <v>2618</v>
      </c>
      <c r="C60" s="24"/>
      <c r="D60" s="24"/>
      <c r="E60" s="16"/>
      <c r="F60" s="75" t="s">
        <v>3614</v>
      </c>
      <c r="G60" s="66" t="s">
        <v>3373</v>
      </c>
      <c r="H60" s="7" t="s">
        <v>3615</v>
      </c>
      <c r="I60" s="24"/>
      <c r="J60" s="69" t="s">
        <v>3616</v>
      </c>
      <c r="K60" s="24"/>
      <c r="L60" s="24"/>
      <c r="M60" s="24"/>
      <c r="N60" s="24"/>
      <c r="O60" s="24"/>
      <c r="P60" s="24"/>
      <c r="Q60" s="24"/>
      <c r="R60" s="24"/>
      <c r="S60" s="24"/>
      <c r="T60" s="24"/>
      <c r="U60" s="24"/>
      <c r="V60" s="24"/>
      <c r="W60" s="24"/>
    </row>
    <row r="61">
      <c r="A61" s="7" t="s">
        <v>3512</v>
      </c>
      <c r="B61" s="7" t="s">
        <v>2618</v>
      </c>
      <c r="C61" s="24"/>
      <c r="D61" s="24"/>
      <c r="E61" s="16"/>
      <c r="F61" s="86" t="s">
        <v>3617</v>
      </c>
      <c r="G61" s="66" t="s">
        <v>3373</v>
      </c>
      <c r="H61" s="7" t="s">
        <v>3618</v>
      </c>
      <c r="I61" s="24"/>
      <c r="J61" s="69" t="s">
        <v>3619</v>
      </c>
      <c r="K61" s="24"/>
      <c r="L61" s="24"/>
      <c r="M61" s="24"/>
      <c r="N61" s="24"/>
      <c r="O61" s="24"/>
      <c r="P61" s="24"/>
      <c r="Q61" s="24"/>
      <c r="R61" s="24"/>
      <c r="S61" s="24"/>
      <c r="T61" s="24"/>
      <c r="U61" s="24"/>
      <c r="V61" s="24"/>
      <c r="W61" s="24"/>
    </row>
    <row r="62">
      <c r="A62" s="7" t="s">
        <v>3620</v>
      </c>
      <c r="B62" s="7" t="s">
        <v>2934</v>
      </c>
      <c r="C62" s="24"/>
      <c r="D62" s="24"/>
      <c r="E62" s="16"/>
      <c r="F62" s="88" t="s">
        <v>3621</v>
      </c>
      <c r="G62" s="66" t="s">
        <v>3373</v>
      </c>
      <c r="H62" s="7" t="s">
        <v>3622</v>
      </c>
      <c r="I62" s="11" t="s">
        <v>3623</v>
      </c>
      <c r="J62" s="69" t="s">
        <v>3624</v>
      </c>
      <c r="K62" s="24"/>
      <c r="L62" s="24"/>
      <c r="M62" s="24"/>
      <c r="N62" s="24"/>
      <c r="O62" s="24"/>
      <c r="P62" s="24"/>
      <c r="Q62" s="24"/>
      <c r="R62" s="24"/>
      <c r="S62" s="24"/>
      <c r="T62" s="24"/>
      <c r="U62" s="24"/>
      <c r="V62" s="24"/>
      <c r="W62" s="24"/>
    </row>
    <row r="63">
      <c r="A63" s="7" t="s">
        <v>3620</v>
      </c>
      <c r="B63" s="7" t="s">
        <v>2934</v>
      </c>
      <c r="C63" s="24"/>
      <c r="D63" s="24"/>
      <c r="E63" s="16"/>
      <c r="F63" s="88" t="s">
        <v>3625</v>
      </c>
      <c r="G63" s="66" t="s">
        <v>3373</v>
      </c>
      <c r="H63" s="7" t="s">
        <v>3626</v>
      </c>
      <c r="I63" s="24"/>
      <c r="J63" s="69" t="s">
        <v>3627</v>
      </c>
      <c r="K63" s="24"/>
      <c r="L63" s="24"/>
      <c r="M63" s="24"/>
      <c r="N63" s="24"/>
      <c r="O63" s="24"/>
      <c r="P63" s="24"/>
      <c r="Q63" s="24"/>
      <c r="R63" s="24"/>
      <c r="S63" s="24"/>
      <c r="T63" s="24"/>
      <c r="U63" s="24"/>
      <c r="V63" s="24"/>
      <c r="W63" s="24"/>
    </row>
    <row r="64">
      <c r="A64" s="7" t="s">
        <v>3620</v>
      </c>
      <c r="B64" s="7" t="s">
        <v>2934</v>
      </c>
      <c r="C64" s="24"/>
      <c r="D64" s="24"/>
      <c r="E64" s="7"/>
      <c r="F64" s="86" t="s">
        <v>3628</v>
      </c>
      <c r="G64" s="66" t="s">
        <v>3373</v>
      </c>
      <c r="H64" s="7" t="s">
        <v>3629</v>
      </c>
      <c r="I64" s="24"/>
      <c r="J64" s="69" t="s">
        <v>3630</v>
      </c>
      <c r="K64" s="24"/>
      <c r="L64" s="24"/>
      <c r="M64" s="24"/>
      <c r="N64" s="24"/>
      <c r="O64" s="24"/>
      <c r="P64" s="24"/>
      <c r="Q64" s="24"/>
      <c r="R64" s="24"/>
      <c r="S64" s="24"/>
      <c r="T64" s="24"/>
      <c r="U64" s="24"/>
      <c r="V64" s="24"/>
      <c r="W64" s="24"/>
    </row>
    <row r="65">
      <c r="A65" s="7" t="s">
        <v>3631</v>
      </c>
      <c r="B65" s="7" t="s">
        <v>2958</v>
      </c>
      <c r="C65" s="24"/>
      <c r="D65" s="24"/>
      <c r="E65" s="16"/>
      <c r="F65" s="86" t="s">
        <v>3632</v>
      </c>
      <c r="G65" s="66" t="s">
        <v>3373</v>
      </c>
      <c r="H65" s="7" t="s">
        <v>3633</v>
      </c>
      <c r="I65" s="85"/>
      <c r="J65" s="69" t="s">
        <v>3634</v>
      </c>
      <c r="K65" s="24"/>
      <c r="L65" s="24"/>
      <c r="M65" s="24"/>
      <c r="N65" s="24"/>
      <c r="O65" s="24"/>
      <c r="P65" s="24"/>
      <c r="Q65" s="24"/>
      <c r="R65" s="24"/>
      <c r="S65" s="24"/>
      <c r="T65" s="24"/>
      <c r="U65" s="24"/>
      <c r="V65" s="24"/>
      <c r="W65" s="24"/>
    </row>
    <row r="66">
      <c r="A66" s="7" t="s">
        <v>3631</v>
      </c>
      <c r="B66" s="7" t="s">
        <v>2958</v>
      </c>
      <c r="C66" s="24"/>
      <c r="D66" s="24"/>
      <c r="E66" s="16"/>
      <c r="F66" s="88" t="s">
        <v>3635</v>
      </c>
      <c r="G66" s="66" t="s">
        <v>3373</v>
      </c>
      <c r="H66" s="7" t="s">
        <v>3636</v>
      </c>
      <c r="I66" s="11" t="s">
        <v>3637</v>
      </c>
      <c r="J66" s="69" t="s">
        <v>3638</v>
      </c>
      <c r="K66" s="24"/>
      <c r="L66" s="24"/>
      <c r="M66" s="24"/>
      <c r="N66" s="24"/>
      <c r="O66" s="24"/>
      <c r="P66" s="24"/>
      <c r="Q66" s="24"/>
      <c r="R66" s="24"/>
      <c r="S66" s="24"/>
      <c r="T66" s="24"/>
      <c r="U66" s="24"/>
      <c r="V66" s="24"/>
      <c r="W66" s="24"/>
    </row>
    <row r="67">
      <c r="A67" s="7" t="s">
        <v>3631</v>
      </c>
      <c r="B67" s="7" t="s">
        <v>2958</v>
      </c>
      <c r="C67" s="24"/>
      <c r="D67" s="24"/>
      <c r="E67" s="16"/>
      <c r="F67" s="89" t="s">
        <v>3639</v>
      </c>
      <c r="G67" s="66" t="s">
        <v>3373</v>
      </c>
      <c r="H67" s="7" t="s">
        <v>3640</v>
      </c>
      <c r="I67" s="24"/>
      <c r="J67" s="69" t="s">
        <v>3641</v>
      </c>
      <c r="K67" s="24"/>
      <c r="L67" s="24"/>
      <c r="M67" s="24"/>
      <c r="N67" s="24"/>
      <c r="O67" s="24"/>
      <c r="P67" s="24"/>
      <c r="Q67" s="24"/>
      <c r="R67" s="24"/>
      <c r="S67" s="24"/>
      <c r="T67" s="24"/>
      <c r="U67" s="24"/>
      <c r="V67" s="24"/>
      <c r="W67" s="24"/>
    </row>
    <row r="68">
      <c r="A68" s="7" t="s">
        <v>3642</v>
      </c>
      <c r="B68" s="7" t="s">
        <v>2979</v>
      </c>
      <c r="C68" s="24"/>
      <c r="D68" s="24"/>
      <c r="E68" s="16"/>
      <c r="F68" s="88" t="s">
        <v>3643</v>
      </c>
      <c r="G68" s="66" t="s">
        <v>3373</v>
      </c>
      <c r="H68" s="7" t="s">
        <v>3644</v>
      </c>
      <c r="I68" s="24"/>
      <c r="J68" s="69" t="s">
        <v>3645</v>
      </c>
      <c r="K68" s="24"/>
      <c r="L68" s="24"/>
      <c r="M68" s="24"/>
      <c r="N68" s="24"/>
      <c r="O68" s="24"/>
      <c r="P68" s="24"/>
      <c r="Q68" s="24"/>
      <c r="R68" s="24"/>
      <c r="S68" s="24"/>
      <c r="T68" s="24"/>
      <c r="U68" s="24"/>
      <c r="V68" s="24"/>
      <c r="W68" s="24"/>
    </row>
    <row r="69">
      <c r="A69" s="7" t="s">
        <v>3642</v>
      </c>
      <c r="B69" s="7" t="s">
        <v>2979</v>
      </c>
      <c r="C69" s="24"/>
      <c r="D69" s="24"/>
      <c r="E69" s="7"/>
      <c r="F69" s="86" t="s">
        <v>3646</v>
      </c>
      <c r="G69" s="66" t="s">
        <v>3373</v>
      </c>
      <c r="H69" s="7" t="s">
        <v>3647</v>
      </c>
      <c r="I69" s="24"/>
      <c r="J69" s="69" t="s">
        <v>3648</v>
      </c>
      <c r="K69" s="24"/>
      <c r="L69" s="24"/>
      <c r="M69" s="24"/>
      <c r="N69" s="24"/>
      <c r="O69" s="24"/>
      <c r="P69" s="24"/>
      <c r="Q69" s="24"/>
      <c r="R69" s="24"/>
      <c r="S69" s="24"/>
      <c r="T69" s="24"/>
      <c r="U69" s="24"/>
      <c r="V69" s="24"/>
      <c r="W69" s="24"/>
    </row>
    <row r="70">
      <c r="A70" s="7" t="s">
        <v>3642</v>
      </c>
      <c r="B70" s="7" t="s">
        <v>2979</v>
      </c>
      <c r="C70" s="24"/>
      <c r="D70" s="24"/>
      <c r="E70" s="7"/>
      <c r="F70" s="86" t="s">
        <v>3649</v>
      </c>
      <c r="G70" s="66" t="s">
        <v>3373</v>
      </c>
      <c r="H70" s="7" t="s">
        <v>3650</v>
      </c>
      <c r="I70" s="24"/>
      <c r="J70" s="68" t="s">
        <v>3651</v>
      </c>
      <c r="K70" s="24"/>
      <c r="L70" s="24"/>
      <c r="M70" s="24"/>
      <c r="N70" s="24"/>
      <c r="O70" s="24"/>
      <c r="P70" s="24"/>
      <c r="Q70" s="24"/>
      <c r="R70" s="24"/>
      <c r="S70" s="24"/>
      <c r="T70" s="24"/>
      <c r="U70" s="24"/>
      <c r="V70" s="24"/>
      <c r="W70" s="24"/>
    </row>
    <row r="71">
      <c r="A71" s="7" t="s">
        <v>3652</v>
      </c>
      <c r="B71" s="7" t="s">
        <v>2831</v>
      </c>
      <c r="C71" s="24"/>
      <c r="D71" s="24"/>
      <c r="E71" s="16"/>
      <c r="F71" s="75" t="s">
        <v>3653</v>
      </c>
      <c r="G71" s="66" t="s">
        <v>3373</v>
      </c>
      <c r="H71" s="7" t="s">
        <v>3654</v>
      </c>
      <c r="I71" s="24"/>
      <c r="J71" s="69" t="s">
        <v>3655</v>
      </c>
      <c r="K71" s="24"/>
      <c r="L71" s="24"/>
      <c r="M71" s="24"/>
      <c r="N71" s="24"/>
      <c r="O71" s="24"/>
      <c r="P71" s="24"/>
      <c r="Q71" s="24"/>
      <c r="R71" s="24"/>
      <c r="S71" s="24"/>
      <c r="T71" s="24"/>
      <c r="U71" s="24"/>
      <c r="V71" s="24"/>
      <c r="W71" s="24"/>
    </row>
    <row r="72">
      <c r="A72" s="7" t="s">
        <v>3656</v>
      </c>
      <c r="B72" s="7" t="s">
        <v>2831</v>
      </c>
      <c r="C72" s="24"/>
      <c r="D72" s="24"/>
      <c r="E72" s="16"/>
      <c r="F72" s="75" t="s">
        <v>3657</v>
      </c>
      <c r="G72" s="66" t="s">
        <v>3373</v>
      </c>
      <c r="H72" s="7" t="s">
        <v>3658</v>
      </c>
      <c r="I72" s="24"/>
      <c r="J72" s="69" t="s">
        <v>3659</v>
      </c>
      <c r="K72" s="24"/>
      <c r="L72" s="24"/>
      <c r="M72" s="24"/>
      <c r="N72" s="24"/>
      <c r="O72" s="24"/>
      <c r="P72" s="24"/>
      <c r="Q72" s="24"/>
      <c r="R72" s="24"/>
      <c r="S72" s="24"/>
      <c r="T72" s="24"/>
      <c r="U72" s="24"/>
      <c r="V72" s="24"/>
      <c r="W72" s="24"/>
    </row>
    <row r="73">
      <c r="A73" s="9" t="s">
        <v>3660</v>
      </c>
      <c r="B73" s="7" t="s">
        <v>2695</v>
      </c>
      <c r="C73" s="24"/>
      <c r="D73" s="24"/>
      <c r="E73" s="16"/>
      <c r="F73" s="90" t="s">
        <v>3661</v>
      </c>
      <c r="G73" s="66" t="s">
        <v>3373</v>
      </c>
      <c r="H73" s="7" t="s">
        <v>3662</v>
      </c>
      <c r="I73" s="46" t="s">
        <v>3663</v>
      </c>
      <c r="J73" s="69" t="s">
        <v>3664</v>
      </c>
      <c r="K73" s="24"/>
      <c r="L73" s="24"/>
      <c r="M73" s="24"/>
      <c r="N73" s="24"/>
      <c r="O73" s="24"/>
      <c r="P73" s="24"/>
      <c r="Q73" s="24"/>
      <c r="R73" s="24"/>
      <c r="S73" s="24"/>
      <c r="T73" s="24"/>
      <c r="U73" s="24"/>
      <c r="V73" s="24"/>
      <c r="W73" s="24"/>
    </row>
    <row r="74">
      <c r="A74" s="9" t="s">
        <v>3660</v>
      </c>
      <c r="B74" s="7" t="s">
        <v>2695</v>
      </c>
      <c r="C74" s="24"/>
      <c r="D74" s="24"/>
      <c r="E74" s="16"/>
      <c r="F74" s="90" t="s">
        <v>3665</v>
      </c>
      <c r="G74" s="66" t="s">
        <v>3373</v>
      </c>
      <c r="H74" s="7" t="s">
        <v>3666</v>
      </c>
      <c r="I74" s="46" t="s">
        <v>3667</v>
      </c>
      <c r="J74" s="69" t="s">
        <v>3668</v>
      </c>
      <c r="K74" s="24"/>
      <c r="L74" s="24"/>
      <c r="M74" s="24"/>
      <c r="N74" s="24"/>
      <c r="O74" s="24"/>
      <c r="P74" s="24"/>
      <c r="Q74" s="24"/>
      <c r="R74" s="24"/>
      <c r="S74" s="24"/>
      <c r="T74" s="24"/>
      <c r="U74" s="24"/>
      <c r="V74" s="24"/>
      <c r="W74" s="24"/>
    </row>
    <row r="75">
      <c r="A75" s="9" t="s">
        <v>3660</v>
      </c>
      <c r="B75" s="7" t="s">
        <v>2695</v>
      </c>
      <c r="C75" s="24"/>
      <c r="D75" s="24"/>
      <c r="E75" s="16"/>
      <c r="F75" s="11" t="s">
        <v>3669</v>
      </c>
      <c r="G75" s="66" t="s">
        <v>3373</v>
      </c>
      <c r="H75" s="7" t="s">
        <v>3670</v>
      </c>
      <c r="I75" s="65"/>
      <c r="J75" s="46" t="s">
        <v>3671</v>
      </c>
      <c r="K75" s="24"/>
      <c r="L75" s="24"/>
      <c r="M75" s="24"/>
      <c r="N75" s="24"/>
      <c r="O75" s="24"/>
      <c r="P75" s="24"/>
      <c r="Q75" s="24"/>
      <c r="R75" s="24"/>
      <c r="S75" s="24"/>
      <c r="T75" s="24"/>
      <c r="U75" s="24"/>
      <c r="V75" s="24"/>
      <c r="W75" s="24"/>
    </row>
    <row r="76">
      <c r="A76" s="7" t="s">
        <v>3672</v>
      </c>
      <c r="B76" s="7" t="s">
        <v>3221</v>
      </c>
      <c r="C76" s="24"/>
      <c r="D76" s="24"/>
      <c r="E76" s="7" t="s">
        <v>3673</v>
      </c>
      <c r="F76" s="75" t="s">
        <v>3674</v>
      </c>
      <c r="G76" s="66" t="s">
        <v>3373</v>
      </c>
      <c r="H76" s="7" t="s">
        <v>3675</v>
      </c>
      <c r="I76" s="24"/>
      <c r="J76" s="69" t="s">
        <v>3676</v>
      </c>
      <c r="K76" s="24"/>
      <c r="L76" s="24"/>
      <c r="M76" s="24"/>
      <c r="N76" s="24"/>
      <c r="O76" s="11"/>
      <c r="P76" s="24"/>
      <c r="Q76" s="24"/>
      <c r="R76" s="24"/>
      <c r="S76" s="24"/>
      <c r="T76" s="24"/>
      <c r="U76" s="24"/>
      <c r="V76" s="24"/>
      <c r="W76" s="24"/>
    </row>
    <row r="77" ht="141.75" customHeight="1">
      <c r="A77" s="7" t="s">
        <v>3677</v>
      </c>
      <c r="B77" s="7" t="s">
        <v>1738</v>
      </c>
      <c r="C77" s="24"/>
      <c r="D77" s="24"/>
      <c r="E77" s="7"/>
      <c r="F77" s="75" t="s">
        <v>3678</v>
      </c>
      <c r="G77" s="66" t="s">
        <v>3373</v>
      </c>
      <c r="H77" s="7" t="s">
        <v>3679</v>
      </c>
      <c r="I77" s="11" t="s">
        <v>3680</v>
      </c>
      <c r="J77" s="69" t="s">
        <v>3681</v>
      </c>
      <c r="K77" s="24"/>
      <c r="L77" s="24"/>
      <c r="M77" s="24"/>
      <c r="N77" s="24"/>
      <c r="O77" s="24"/>
      <c r="P77" s="24"/>
      <c r="Q77" s="24"/>
      <c r="R77" s="24"/>
      <c r="S77" s="24"/>
      <c r="T77" s="24"/>
      <c r="U77" s="24"/>
      <c r="V77" s="24"/>
      <c r="W77" s="24"/>
    </row>
    <row r="78" ht="129.75" customHeight="1">
      <c r="A78" s="7" t="s">
        <v>3682</v>
      </c>
      <c r="B78" s="7" t="s">
        <v>1738</v>
      </c>
      <c r="C78" s="24"/>
      <c r="D78" s="24"/>
      <c r="E78" s="16"/>
      <c r="F78" s="75" t="s">
        <v>3683</v>
      </c>
      <c r="G78" s="66" t="s">
        <v>3373</v>
      </c>
      <c r="H78" s="7" t="s">
        <v>3684</v>
      </c>
      <c r="I78" s="11" t="s">
        <v>3685</v>
      </c>
      <c r="J78" s="69" t="s">
        <v>3686</v>
      </c>
      <c r="K78" s="24"/>
      <c r="L78" s="24"/>
      <c r="M78" s="24"/>
      <c r="N78" s="24"/>
      <c r="O78" s="24"/>
      <c r="P78" s="24"/>
      <c r="Q78" s="24"/>
      <c r="R78" s="24"/>
      <c r="S78" s="24"/>
      <c r="T78" s="24"/>
      <c r="U78" s="24"/>
      <c r="V78" s="24"/>
      <c r="W78" s="24"/>
    </row>
    <row r="79">
      <c r="A79" s="9" t="s">
        <v>3687</v>
      </c>
      <c r="B79" s="7" t="s">
        <v>2807</v>
      </c>
      <c r="C79" s="24"/>
      <c r="D79" s="24"/>
      <c r="E79" s="7" t="s">
        <v>3688</v>
      </c>
      <c r="F79" s="79" t="s">
        <v>3689</v>
      </c>
      <c r="G79" s="66" t="s">
        <v>3373</v>
      </c>
      <c r="H79" s="7" t="s">
        <v>3690</v>
      </c>
      <c r="I79" s="24"/>
      <c r="J79" s="91" t="s">
        <v>3691</v>
      </c>
      <c r="K79" s="24"/>
      <c r="L79" s="24"/>
      <c r="M79" s="24"/>
      <c r="N79" s="24"/>
      <c r="O79" s="24"/>
      <c r="P79" s="24"/>
      <c r="Q79" s="24"/>
      <c r="R79" s="24"/>
      <c r="S79" s="24"/>
      <c r="T79" s="24"/>
      <c r="U79" s="24"/>
      <c r="V79" s="24"/>
      <c r="W79" s="24"/>
    </row>
    <row r="80">
      <c r="A80" s="9" t="s">
        <v>3687</v>
      </c>
      <c r="B80" s="7" t="s">
        <v>2807</v>
      </c>
      <c r="C80" s="24"/>
      <c r="D80" s="24"/>
      <c r="E80" s="7" t="s">
        <v>3692</v>
      </c>
      <c r="F80" s="75" t="s">
        <v>3693</v>
      </c>
      <c r="G80" s="66" t="s">
        <v>3373</v>
      </c>
      <c r="H80" s="7" t="s">
        <v>3694</v>
      </c>
      <c r="I80" s="24"/>
      <c r="J80" s="68" t="s">
        <v>3695</v>
      </c>
      <c r="K80" s="24"/>
      <c r="L80" s="24"/>
      <c r="M80" s="24"/>
      <c r="N80" s="24"/>
      <c r="O80" s="24"/>
      <c r="P80" s="24"/>
      <c r="Q80" s="24"/>
      <c r="R80" s="24"/>
      <c r="S80" s="24"/>
      <c r="T80" s="24"/>
      <c r="U80" s="24"/>
      <c r="V80" s="24"/>
      <c r="W80" s="24"/>
    </row>
    <row r="81">
      <c r="A81" s="9" t="s">
        <v>3687</v>
      </c>
      <c r="B81" s="7" t="s">
        <v>2807</v>
      </c>
      <c r="C81" s="24"/>
      <c r="D81" s="24"/>
      <c r="E81" s="7" t="s">
        <v>3688</v>
      </c>
      <c r="F81" s="79" t="s">
        <v>3696</v>
      </c>
      <c r="G81" s="66" t="s">
        <v>3373</v>
      </c>
      <c r="H81" s="7" t="s">
        <v>3697</v>
      </c>
      <c r="I81" s="24"/>
      <c r="J81" s="91" t="s">
        <v>3698</v>
      </c>
      <c r="K81" s="24"/>
      <c r="L81" s="24"/>
      <c r="M81" s="24"/>
      <c r="N81" s="24"/>
      <c r="O81" s="24"/>
      <c r="P81" s="24"/>
      <c r="Q81" s="24"/>
      <c r="R81" s="24"/>
      <c r="S81" s="24"/>
      <c r="T81" s="24"/>
      <c r="U81" s="24"/>
      <c r="V81" s="24"/>
      <c r="W81" s="24"/>
    </row>
    <row r="82">
      <c r="A82" s="7" t="s">
        <v>3699</v>
      </c>
      <c r="B82" s="7" t="s">
        <v>2847</v>
      </c>
      <c r="C82" s="24"/>
      <c r="D82" s="24"/>
      <c r="E82" s="16"/>
      <c r="F82" s="65" t="s">
        <v>3700</v>
      </c>
      <c r="G82" s="66" t="s">
        <v>3373</v>
      </c>
      <c r="H82" s="7" t="s">
        <v>3701</v>
      </c>
      <c r="I82" s="24"/>
      <c r="J82" s="69" t="s">
        <v>3702</v>
      </c>
      <c r="K82" s="24"/>
      <c r="L82" s="24"/>
      <c r="M82" s="24"/>
      <c r="N82" s="24"/>
      <c r="O82" s="24"/>
      <c r="P82" s="24"/>
      <c r="Q82" s="24"/>
      <c r="R82" s="24"/>
      <c r="S82" s="24"/>
      <c r="T82" s="24"/>
      <c r="U82" s="24"/>
      <c r="V82" s="24"/>
      <c r="W82" s="24"/>
    </row>
    <row r="83">
      <c r="A83" s="7" t="s">
        <v>3421</v>
      </c>
      <c r="B83" s="7" t="s">
        <v>2847</v>
      </c>
      <c r="C83" s="24"/>
      <c r="D83" s="24"/>
      <c r="E83" s="16"/>
      <c r="F83" s="75" t="s">
        <v>3703</v>
      </c>
      <c r="G83" s="66" t="s">
        <v>3373</v>
      </c>
      <c r="H83" s="7" t="s">
        <v>3704</v>
      </c>
      <c r="I83" s="24"/>
      <c r="J83" s="69" t="s">
        <v>3705</v>
      </c>
      <c r="K83" s="24"/>
      <c r="L83" s="24"/>
      <c r="M83" s="24"/>
      <c r="N83" s="24"/>
      <c r="O83" s="24"/>
      <c r="P83" s="24"/>
      <c r="Q83" s="24"/>
      <c r="R83" s="24"/>
      <c r="S83" s="24"/>
      <c r="T83" s="24"/>
      <c r="U83" s="24"/>
      <c r="V83" s="24"/>
      <c r="W83" s="24"/>
    </row>
    <row r="84">
      <c r="A84" s="7" t="s">
        <v>3447</v>
      </c>
      <c r="B84" s="7" t="s">
        <v>2847</v>
      </c>
      <c r="C84" s="24"/>
      <c r="D84" s="24"/>
      <c r="E84" s="16"/>
      <c r="F84" s="65" t="s">
        <v>3700</v>
      </c>
      <c r="G84" s="66" t="s">
        <v>3373</v>
      </c>
      <c r="H84" s="7" t="s">
        <v>3706</v>
      </c>
      <c r="I84" s="24"/>
      <c r="J84" s="69" t="s">
        <v>3707</v>
      </c>
      <c r="K84" s="24"/>
      <c r="L84" s="24"/>
      <c r="M84" s="24"/>
      <c r="N84" s="24"/>
      <c r="O84" s="24"/>
      <c r="P84" s="24"/>
      <c r="Q84" s="24"/>
      <c r="R84" s="24"/>
      <c r="S84" s="24"/>
      <c r="T84" s="24"/>
      <c r="U84" s="24"/>
      <c r="V84" s="24"/>
      <c r="W84" s="24"/>
    </row>
    <row r="85">
      <c r="A85" s="7" t="s">
        <v>3454</v>
      </c>
      <c r="B85" s="7" t="s">
        <v>2847</v>
      </c>
      <c r="C85" s="24"/>
      <c r="D85" s="24"/>
      <c r="E85" s="16"/>
      <c r="F85" s="75" t="s">
        <v>3708</v>
      </c>
      <c r="G85" s="66" t="s">
        <v>3373</v>
      </c>
      <c r="H85" s="7" t="s">
        <v>3709</v>
      </c>
      <c r="I85" s="11" t="s">
        <v>3710</v>
      </c>
      <c r="J85" s="69" t="s">
        <v>3711</v>
      </c>
      <c r="K85" s="24"/>
      <c r="L85" s="24"/>
      <c r="M85" s="24"/>
      <c r="N85" s="24"/>
      <c r="O85" s="24"/>
      <c r="P85" s="24"/>
      <c r="Q85" s="24"/>
      <c r="R85" s="24"/>
      <c r="S85" s="24"/>
      <c r="T85" s="24"/>
      <c r="U85" s="24"/>
      <c r="V85" s="24"/>
      <c r="W85" s="24"/>
    </row>
    <row r="86">
      <c r="A86" s="7" t="s">
        <v>3451</v>
      </c>
      <c r="B86" s="7" t="s">
        <v>2847</v>
      </c>
      <c r="C86" s="24"/>
      <c r="D86" s="24"/>
      <c r="E86" s="7" t="s">
        <v>3712</v>
      </c>
      <c r="F86" s="75" t="s">
        <v>3713</v>
      </c>
      <c r="G86" s="66" t="s">
        <v>3373</v>
      </c>
      <c r="H86" s="7" t="s">
        <v>3714</v>
      </c>
      <c r="I86" s="24"/>
      <c r="J86" s="68" t="s">
        <v>3715</v>
      </c>
      <c r="K86" s="24"/>
      <c r="L86" s="24"/>
      <c r="M86" s="24"/>
      <c r="N86" s="24"/>
      <c r="O86" s="24"/>
      <c r="P86" s="24"/>
      <c r="Q86" s="24"/>
      <c r="R86" s="24"/>
      <c r="S86" s="24"/>
      <c r="T86" s="24"/>
      <c r="U86" s="24"/>
      <c r="V86" s="24"/>
      <c r="W86" s="24"/>
    </row>
    <row r="87">
      <c r="A87" s="7" t="s">
        <v>3716</v>
      </c>
      <c r="B87" s="7" t="s">
        <v>2847</v>
      </c>
      <c r="C87" s="24"/>
      <c r="D87" s="24"/>
      <c r="E87" s="7" t="s">
        <v>3717</v>
      </c>
      <c r="F87" s="75" t="s">
        <v>3718</v>
      </c>
      <c r="G87" s="66" t="s">
        <v>3373</v>
      </c>
      <c r="H87" s="7" t="s">
        <v>3719</v>
      </c>
      <c r="I87" s="24"/>
      <c r="J87" s="69" t="s">
        <v>3720</v>
      </c>
      <c r="K87" s="24"/>
      <c r="L87" s="24"/>
      <c r="M87" s="24"/>
      <c r="N87" s="24"/>
      <c r="O87" s="24"/>
      <c r="P87" s="24"/>
      <c r="Q87" s="24"/>
      <c r="R87" s="24"/>
      <c r="S87" s="24"/>
      <c r="T87" s="24"/>
      <c r="U87" s="24"/>
      <c r="V87" s="24"/>
      <c r="W87" s="24"/>
    </row>
    <row r="88">
      <c r="A88" s="7" t="s">
        <v>3721</v>
      </c>
      <c r="B88" s="7" t="s">
        <v>1775</v>
      </c>
      <c r="C88" s="24"/>
      <c r="D88" s="24"/>
      <c r="E88" s="7" t="s">
        <v>3722</v>
      </c>
      <c r="F88" s="86" t="s">
        <v>3723</v>
      </c>
      <c r="G88" s="66" t="s">
        <v>3373</v>
      </c>
      <c r="H88" s="7" t="s">
        <v>3724</v>
      </c>
      <c r="I88" s="24"/>
      <c r="J88" s="69" t="s">
        <v>3725</v>
      </c>
      <c r="K88" s="24"/>
      <c r="L88" s="24"/>
      <c r="M88" s="24"/>
      <c r="N88" s="24"/>
      <c r="O88" s="24"/>
      <c r="P88" s="24"/>
      <c r="Q88" s="24"/>
      <c r="R88" s="24"/>
      <c r="S88" s="24"/>
      <c r="T88" s="24"/>
      <c r="U88" s="24"/>
      <c r="V88" s="24"/>
      <c r="W88" s="24"/>
    </row>
    <row r="89">
      <c r="A89" s="92">
        <v>44683.0</v>
      </c>
      <c r="B89" s="7" t="s">
        <v>1286</v>
      </c>
      <c r="C89" s="24"/>
      <c r="D89" s="24"/>
      <c r="E89" s="16" t="s">
        <v>3726</v>
      </c>
      <c r="F89" s="75" t="s">
        <v>3727</v>
      </c>
      <c r="G89" s="66" t="s">
        <v>3373</v>
      </c>
      <c r="H89" s="7" t="s">
        <v>3728</v>
      </c>
      <c r="I89" s="11" t="s">
        <v>3729</v>
      </c>
      <c r="J89" s="81" t="s">
        <v>3730</v>
      </c>
      <c r="K89" s="24"/>
      <c r="L89" s="24"/>
      <c r="M89" s="24"/>
      <c r="N89" s="24"/>
      <c r="P89" s="24"/>
      <c r="Q89" s="24"/>
      <c r="R89" s="24"/>
      <c r="S89" s="24"/>
      <c r="T89" s="24"/>
      <c r="U89" s="24"/>
      <c r="V89" s="24"/>
      <c r="W89" s="24"/>
    </row>
    <row r="90">
      <c r="A90" s="92">
        <v>44714.0</v>
      </c>
      <c r="B90" s="7" t="s">
        <v>1286</v>
      </c>
      <c r="C90" s="24"/>
      <c r="D90" s="24"/>
      <c r="E90" s="16" t="s">
        <v>3731</v>
      </c>
      <c r="F90" s="75" t="s">
        <v>3727</v>
      </c>
      <c r="G90" s="66" t="s">
        <v>3373</v>
      </c>
      <c r="H90" s="7" t="s">
        <v>3732</v>
      </c>
      <c r="I90" s="11" t="s">
        <v>3729</v>
      </c>
      <c r="J90" s="81" t="s">
        <v>3733</v>
      </c>
      <c r="K90" s="24"/>
      <c r="L90" s="24"/>
      <c r="M90" s="24"/>
      <c r="N90" s="24"/>
      <c r="P90" s="24"/>
      <c r="Q90" s="24"/>
      <c r="R90" s="24"/>
      <c r="S90" s="24"/>
      <c r="T90" s="24"/>
      <c r="U90" s="24"/>
      <c r="V90" s="24"/>
      <c r="W90" s="24"/>
    </row>
    <row r="91">
      <c r="A91" s="92">
        <v>44715.0</v>
      </c>
      <c r="B91" s="7" t="s">
        <v>1286</v>
      </c>
      <c r="C91" s="24"/>
      <c r="D91" s="24"/>
      <c r="E91" s="16" t="s">
        <v>3734</v>
      </c>
      <c r="F91" s="75" t="s">
        <v>3727</v>
      </c>
      <c r="G91" s="66" t="s">
        <v>3373</v>
      </c>
      <c r="H91" s="7" t="s">
        <v>3735</v>
      </c>
      <c r="I91" s="11" t="s">
        <v>3729</v>
      </c>
      <c r="J91" s="81" t="s">
        <v>3736</v>
      </c>
      <c r="K91" s="24"/>
      <c r="L91" s="24"/>
      <c r="M91" s="24"/>
      <c r="N91" s="24"/>
      <c r="P91" s="24"/>
      <c r="Q91" s="24"/>
      <c r="R91" s="24"/>
      <c r="S91" s="24"/>
      <c r="T91" s="24"/>
      <c r="U91" s="24"/>
      <c r="V91" s="24"/>
      <c r="W91" s="24"/>
    </row>
    <row r="92">
      <c r="A92" s="92">
        <v>44684.0</v>
      </c>
      <c r="B92" s="7" t="s">
        <v>1286</v>
      </c>
      <c r="C92" s="24"/>
      <c r="D92" s="24"/>
      <c r="E92" s="16" t="s">
        <v>3737</v>
      </c>
      <c r="F92" s="75" t="s">
        <v>3727</v>
      </c>
      <c r="G92" s="66" t="s">
        <v>3373</v>
      </c>
      <c r="H92" s="7" t="s">
        <v>3738</v>
      </c>
      <c r="I92" s="11" t="s">
        <v>3729</v>
      </c>
      <c r="J92" s="81" t="s">
        <v>3739</v>
      </c>
      <c r="K92" s="24"/>
      <c r="L92" s="24"/>
      <c r="M92" s="24"/>
      <c r="N92" s="24"/>
      <c r="P92" s="24"/>
      <c r="Q92" s="24"/>
      <c r="R92" s="24"/>
      <c r="S92" s="24"/>
      <c r="T92" s="24"/>
      <c r="U92" s="24"/>
      <c r="V92" s="24"/>
      <c r="W92" s="24"/>
    </row>
    <row r="93">
      <c r="A93" s="92">
        <v>44622.0</v>
      </c>
      <c r="B93" s="7" t="s">
        <v>1286</v>
      </c>
      <c r="C93" s="24"/>
      <c r="D93" s="24"/>
      <c r="E93" s="16" t="s">
        <v>3740</v>
      </c>
      <c r="F93" s="75" t="s">
        <v>3727</v>
      </c>
      <c r="G93" s="66" t="s">
        <v>3373</v>
      </c>
      <c r="H93" s="7" t="s">
        <v>3741</v>
      </c>
      <c r="I93" s="11" t="s">
        <v>3729</v>
      </c>
      <c r="J93" s="81" t="s">
        <v>3742</v>
      </c>
      <c r="K93" s="24"/>
      <c r="L93" s="24"/>
      <c r="M93" s="24"/>
      <c r="N93" s="24"/>
      <c r="P93" s="24"/>
      <c r="Q93" s="24"/>
      <c r="R93" s="24"/>
      <c r="S93" s="24"/>
      <c r="T93" s="24"/>
      <c r="U93" s="24"/>
      <c r="V93" s="24"/>
      <c r="W93" s="24"/>
    </row>
    <row r="94">
      <c r="A94" s="9" t="s">
        <v>3743</v>
      </c>
      <c r="B94" s="7" t="s">
        <v>1286</v>
      </c>
      <c r="C94" s="24"/>
      <c r="D94" s="24"/>
      <c r="E94" s="16" t="s">
        <v>3744</v>
      </c>
      <c r="F94" s="75" t="s">
        <v>3727</v>
      </c>
      <c r="G94" s="66" t="s">
        <v>3373</v>
      </c>
      <c r="H94" s="7" t="s">
        <v>3745</v>
      </c>
      <c r="I94" s="93"/>
      <c r="J94" s="81" t="s">
        <v>3746</v>
      </c>
      <c r="K94" s="24"/>
      <c r="L94" s="24"/>
      <c r="M94" s="24"/>
      <c r="N94" s="24"/>
      <c r="O94" s="24"/>
      <c r="P94" s="24"/>
      <c r="Q94" s="24"/>
      <c r="R94" s="24"/>
      <c r="S94" s="24"/>
      <c r="T94" s="24"/>
      <c r="U94" s="24"/>
      <c r="V94" s="24"/>
      <c r="W94" s="24"/>
    </row>
    <row r="95">
      <c r="A95" s="9" t="s">
        <v>3747</v>
      </c>
      <c r="B95" s="7" t="s">
        <v>1286</v>
      </c>
      <c r="C95" s="24"/>
      <c r="D95" s="24"/>
      <c r="E95" s="16" t="s">
        <v>3748</v>
      </c>
      <c r="F95" s="75" t="s">
        <v>3727</v>
      </c>
      <c r="G95" s="66" t="s">
        <v>3373</v>
      </c>
      <c r="H95" s="7" t="s">
        <v>3749</v>
      </c>
      <c r="I95" s="93"/>
      <c r="J95" s="81" t="s">
        <v>3750</v>
      </c>
      <c r="K95" s="24"/>
      <c r="L95" s="24"/>
      <c r="M95" s="24"/>
      <c r="N95" s="24"/>
      <c r="O95" s="24"/>
      <c r="P95" s="24"/>
      <c r="Q95" s="24"/>
      <c r="R95" s="24"/>
      <c r="S95" s="24"/>
      <c r="T95" s="24"/>
      <c r="U95" s="24"/>
      <c r="V95" s="24"/>
      <c r="W95" s="24"/>
    </row>
    <row r="96">
      <c r="A96" s="9" t="s">
        <v>3751</v>
      </c>
      <c r="B96" s="7" t="s">
        <v>1286</v>
      </c>
      <c r="C96" s="24"/>
      <c r="D96" s="24"/>
      <c r="E96" s="16" t="s">
        <v>3752</v>
      </c>
      <c r="F96" s="75" t="s">
        <v>3727</v>
      </c>
      <c r="G96" s="66" t="s">
        <v>3373</v>
      </c>
      <c r="H96" s="7" t="s">
        <v>3753</v>
      </c>
      <c r="I96" s="93"/>
      <c r="J96" s="81" t="s">
        <v>3754</v>
      </c>
      <c r="K96" s="24"/>
      <c r="L96" s="24"/>
      <c r="M96" s="24"/>
      <c r="N96" s="24"/>
      <c r="O96" s="24"/>
      <c r="P96" s="24"/>
      <c r="Q96" s="24"/>
      <c r="R96" s="24"/>
      <c r="S96" s="24"/>
      <c r="T96" s="24"/>
      <c r="U96" s="24"/>
      <c r="V96" s="24"/>
      <c r="W96" s="24"/>
    </row>
    <row r="97">
      <c r="A97" s="7" t="s">
        <v>3755</v>
      </c>
      <c r="B97" s="7" t="s">
        <v>1286</v>
      </c>
      <c r="C97" s="24"/>
      <c r="D97" s="24"/>
      <c r="E97" s="94" t="s">
        <v>3756</v>
      </c>
      <c r="F97" s="75" t="s">
        <v>3727</v>
      </c>
      <c r="G97" s="66" t="s">
        <v>3373</v>
      </c>
      <c r="H97" s="7" t="s">
        <v>3757</v>
      </c>
      <c r="I97" s="21" t="s">
        <v>3758</v>
      </c>
      <c r="J97" s="46" t="s">
        <v>3759</v>
      </c>
      <c r="K97" s="24"/>
      <c r="L97" s="24"/>
      <c r="M97" s="24"/>
      <c r="N97" s="24"/>
      <c r="O97" s="24"/>
      <c r="P97" s="24"/>
      <c r="Q97" s="24"/>
      <c r="R97" s="24"/>
      <c r="S97" s="24"/>
      <c r="T97" s="24"/>
      <c r="U97" s="24"/>
      <c r="V97" s="24"/>
      <c r="W97" s="24"/>
    </row>
    <row r="98">
      <c r="A98" s="7" t="s">
        <v>3760</v>
      </c>
      <c r="B98" s="7" t="s">
        <v>1286</v>
      </c>
      <c r="C98" s="24"/>
      <c r="D98" s="24"/>
      <c r="E98" s="94" t="s">
        <v>3761</v>
      </c>
      <c r="F98" s="75" t="s">
        <v>3727</v>
      </c>
      <c r="G98" s="66" t="s">
        <v>3373</v>
      </c>
      <c r="H98" s="7" t="s">
        <v>3762</v>
      </c>
      <c r="I98" s="21" t="s">
        <v>3763</v>
      </c>
      <c r="J98" s="46" t="s">
        <v>3764</v>
      </c>
      <c r="K98" s="24"/>
      <c r="L98" s="24"/>
      <c r="M98" s="24"/>
      <c r="N98" s="24"/>
      <c r="O98" s="24"/>
      <c r="P98" s="24"/>
      <c r="Q98" s="24"/>
      <c r="R98" s="24"/>
      <c r="S98" s="24"/>
      <c r="T98" s="24"/>
      <c r="U98" s="24"/>
      <c r="V98" s="24"/>
      <c r="W98" s="24"/>
    </row>
    <row r="99">
      <c r="A99" s="12" t="s">
        <v>3765</v>
      </c>
      <c r="B99" s="7" t="s">
        <v>2279</v>
      </c>
      <c r="C99" s="24"/>
      <c r="D99" s="24"/>
      <c r="E99" s="9" t="s">
        <v>3766</v>
      </c>
      <c r="F99" s="75" t="s">
        <v>3727</v>
      </c>
      <c r="G99" s="66" t="s">
        <v>3373</v>
      </c>
      <c r="H99" s="7" t="s">
        <v>3767</v>
      </c>
      <c r="I99" s="24"/>
      <c r="J99" s="69" t="s">
        <v>3768</v>
      </c>
      <c r="K99" s="24"/>
      <c r="L99" s="24"/>
      <c r="M99" s="24"/>
      <c r="N99" s="24"/>
      <c r="O99" s="24"/>
      <c r="P99" s="24"/>
      <c r="Q99" s="24"/>
      <c r="R99" s="24"/>
      <c r="S99" s="24"/>
      <c r="T99" s="24"/>
      <c r="U99" s="24"/>
      <c r="V99" s="24"/>
      <c r="W99" s="24"/>
    </row>
    <row r="100" ht="208.5" customHeight="1">
      <c r="A100" s="12" t="s">
        <v>3765</v>
      </c>
      <c r="B100" s="7" t="s">
        <v>2279</v>
      </c>
      <c r="C100" s="24"/>
      <c r="D100" s="24"/>
      <c r="E100" s="7" t="s">
        <v>3769</v>
      </c>
      <c r="F100" s="75" t="s">
        <v>3770</v>
      </c>
      <c r="G100" s="66" t="s">
        <v>3373</v>
      </c>
      <c r="H100" s="7" t="s">
        <v>3771</v>
      </c>
      <c r="I100" s="24"/>
      <c r="J100" s="69" t="s">
        <v>3772</v>
      </c>
      <c r="K100" s="24"/>
      <c r="L100" s="24"/>
      <c r="M100" s="24"/>
      <c r="N100" s="24"/>
      <c r="O100" s="24"/>
      <c r="P100" s="24"/>
      <c r="Q100" s="24"/>
      <c r="R100" s="24"/>
      <c r="S100" s="24"/>
      <c r="T100" s="24"/>
      <c r="U100" s="24"/>
      <c r="V100" s="24"/>
      <c r="W100" s="24"/>
    </row>
    <row r="101">
      <c r="A101" s="12" t="s">
        <v>3765</v>
      </c>
      <c r="B101" s="7" t="s">
        <v>2279</v>
      </c>
      <c r="C101" s="24"/>
      <c r="D101" s="24"/>
      <c r="E101" s="7" t="s">
        <v>3773</v>
      </c>
      <c r="F101" s="75" t="s">
        <v>3727</v>
      </c>
      <c r="G101" s="66" t="s">
        <v>3373</v>
      </c>
      <c r="H101" s="7" t="s">
        <v>3774</v>
      </c>
      <c r="I101" s="24"/>
      <c r="J101" s="69" t="s">
        <v>3775</v>
      </c>
      <c r="K101" s="24"/>
      <c r="L101" s="24"/>
      <c r="M101" s="24"/>
      <c r="N101" s="24"/>
      <c r="O101" s="24"/>
      <c r="P101" s="24"/>
      <c r="Q101" s="24"/>
      <c r="R101" s="24"/>
      <c r="S101" s="24"/>
      <c r="T101" s="24"/>
      <c r="U101" s="24"/>
      <c r="V101" s="24"/>
      <c r="W101" s="24"/>
    </row>
    <row r="102">
      <c r="A102" s="7" t="s">
        <v>3765</v>
      </c>
      <c r="B102" s="7" t="s">
        <v>2279</v>
      </c>
      <c r="C102" s="24"/>
      <c r="D102" s="24"/>
      <c r="E102" s="16"/>
      <c r="F102" s="75" t="s">
        <v>3776</v>
      </c>
      <c r="G102" s="66" t="s">
        <v>3373</v>
      </c>
      <c r="H102" s="7" t="s">
        <v>3777</v>
      </c>
      <c r="I102" s="24"/>
      <c r="J102" s="69" t="s">
        <v>3778</v>
      </c>
      <c r="K102" s="24"/>
      <c r="L102" s="24"/>
      <c r="M102" s="24"/>
      <c r="N102" s="24"/>
      <c r="O102" s="24"/>
      <c r="P102" s="24"/>
      <c r="Q102" s="24"/>
      <c r="R102" s="24"/>
      <c r="S102" s="24"/>
      <c r="T102" s="24"/>
      <c r="U102" s="24"/>
      <c r="V102" s="24"/>
      <c r="W102" s="24"/>
    </row>
    <row r="103">
      <c r="A103" s="7" t="s">
        <v>3765</v>
      </c>
      <c r="B103" s="7" t="s">
        <v>2279</v>
      </c>
      <c r="C103" s="24"/>
      <c r="D103" s="24"/>
      <c r="E103" s="11" t="s">
        <v>3779</v>
      </c>
      <c r="F103" s="93"/>
      <c r="G103" s="66" t="s">
        <v>3373</v>
      </c>
      <c r="H103" s="7" t="s">
        <v>3780</v>
      </c>
      <c r="I103" s="46" t="s">
        <v>3781</v>
      </c>
      <c r="J103" s="69" t="s">
        <v>3782</v>
      </c>
      <c r="K103" s="24"/>
      <c r="L103" s="24"/>
      <c r="M103" s="24"/>
      <c r="N103" s="24"/>
      <c r="O103" s="24"/>
      <c r="P103" s="24"/>
      <c r="Q103" s="24"/>
      <c r="R103" s="24"/>
      <c r="S103" s="24"/>
      <c r="T103" s="24"/>
      <c r="U103" s="24"/>
      <c r="V103" s="24"/>
      <c r="W103" s="24"/>
    </row>
    <row r="104">
      <c r="A104" s="7" t="s">
        <v>3765</v>
      </c>
      <c r="B104" s="7" t="s">
        <v>2279</v>
      </c>
      <c r="C104" s="24"/>
      <c r="D104" s="24"/>
      <c r="E104" s="11" t="s">
        <v>3783</v>
      </c>
      <c r="F104" s="75" t="s">
        <v>3784</v>
      </c>
      <c r="G104" s="66" t="s">
        <v>3373</v>
      </c>
      <c r="H104" s="7" t="s">
        <v>3785</v>
      </c>
      <c r="I104" s="67"/>
      <c r="J104" s="69" t="s">
        <v>3786</v>
      </c>
      <c r="K104" s="24"/>
      <c r="L104" s="24"/>
      <c r="M104" s="24"/>
      <c r="N104" s="24"/>
      <c r="O104" s="24"/>
      <c r="P104" s="24"/>
      <c r="Q104" s="24"/>
      <c r="R104" s="24"/>
      <c r="S104" s="24"/>
      <c r="T104" s="24"/>
      <c r="U104" s="24"/>
      <c r="V104" s="24"/>
      <c r="W104" s="24"/>
    </row>
    <row r="105">
      <c r="A105" s="7" t="s">
        <v>3765</v>
      </c>
      <c r="B105" s="7" t="s">
        <v>2279</v>
      </c>
      <c r="C105" s="24"/>
      <c r="D105" s="24"/>
      <c r="E105" s="11" t="s">
        <v>3783</v>
      </c>
      <c r="F105" s="75" t="s">
        <v>3787</v>
      </c>
      <c r="G105" s="66" t="s">
        <v>3373</v>
      </c>
      <c r="H105" s="7" t="s">
        <v>3788</v>
      </c>
      <c r="I105" s="67"/>
      <c r="J105" s="69" t="s">
        <v>3789</v>
      </c>
      <c r="K105" s="24"/>
      <c r="L105" s="24"/>
      <c r="M105" s="24"/>
      <c r="N105" s="24"/>
      <c r="O105" s="24"/>
      <c r="P105" s="24"/>
      <c r="Q105" s="24"/>
      <c r="R105" s="24"/>
      <c r="S105" s="24"/>
      <c r="T105" s="24"/>
      <c r="U105" s="24"/>
      <c r="V105" s="24"/>
      <c r="W105" s="24"/>
    </row>
    <row r="106" ht="58.5" customHeight="1">
      <c r="A106" s="7" t="s">
        <v>3765</v>
      </c>
      <c r="B106" s="7" t="s">
        <v>2279</v>
      </c>
      <c r="C106" s="24"/>
      <c r="D106" s="24"/>
      <c r="E106" s="16"/>
      <c r="F106" s="75" t="s">
        <v>3790</v>
      </c>
      <c r="G106" s="66" t="s">
        <v>3373</v>
      </c>
      <c r="H106" s="7" t="s">
        <v>3791</v>
      </c>
      <c r="I106" s="24"/>
      <c r="J106" s="68" t="s">
        <v>3792</v>
      </c>
      <c r="K106" s="24"/>
      <c r="L106" s="24"/>
      <c r="M106" s="24"/>
      <c r="N106" s="24"/>
      <c r="O106" s="24"/>
      <c r="P106" s="24"/>
      <c r="Q106" s="24"/>
      <c r="R106" s="24"/>
      <c r="S106" s="24"/>
      <c r="T106" s="24"/>
      <c r="U106" s="24"/>
      <c r="V106" s="24"/>
      <c r="W106" s="24"/>
    </row>
    <row r="107" ht="70.5" customHeight="1">
      <c r="A107" s="7" t="s">
        <v>3765</v>
      </c>
      <c r="B107" s="7" t="s">
        <v>2279</v>
      </c>
      <c r="C107" s="11"/>
      <c r="D107" s="11"/>
      <c r="E107" s="16"/>
      <c r="F107" s="75" t="s">
        <v>3793</v>
      </c>
      <c r="G107" s="66" t="s">
        <v>3373</v>
      </c>
      <c r="H107" s="7" t="s">
        <v>3794</v>
      </c>
      <c r="I107" s="24"/>
      <c r="J107" s="68" t="s">
        <v>3795</v>
      </c>
      <c r="K107" s="24"/>
      <c r="L107" s="24"/>
      <c r="M107" s="24"/>
      <c r="N107" s="24"/>
      <c r="O107" s="24"/>
      <c r="P107" s="24"/>
      <c r="Q107" s="24"/>
      <c r="R107" s="24"/>
      <c r="S107" s="24"/>
      <c r="T107" s="24"/>
      <c r="U107" s="24"/>
      <c r="V107" s="24"/>
      <c r="W107" s="24"/>
    </row>
    <row r="108" ht="57.0" customHeight="1">
      <c r="A108" s="7" t="s">
        <v>3765</v>
      </c>
      <c r="B108" s="7" t="s">
        <v>2279</v>
      </c>
      <c r="C108" s="11"/>
      <c r="D108" s="24"/>
      <c r="E108" s="16"/>
      <c r="F108" s="75" t="s">
        <v>3796</v>
      </c>
      <c r="G108" s="66" t="s">
        <v>3373</v>
      </c>
      <c r="H108" s="7" t="s">
        <v>3797</v>
      </c>
      <c r="I108" s="24"/>
      <c r="J108" s="68" t="s">
        <v>3798</v>
      </c>
      <c r="K108" s="24"/>
      <c r="L108" s="24"/>
      <c r="M108" s="24"/>
      <c r="N108" s="24"/>
      <c r="O108" s="24"/>
      <c r="P108" s="24"/>
      <c r="Q108" s="24"/>
      <c r="R108" s="24"/>
      <c r="S108" s="24"/>
      <c r="T108" s="24"/>
      <c r="U108" s="24"/>
      <c r="V108" s="24"/>
      <c r="W108" s="24"/>
    </row>
    <row r="109">
      <c r="A109" s="7" t="s">
        <v>3765</v>
      </c>
      <c r="B109" s="7" t="s">
        <v>2279</v>
      </c>
      <c r="C109" s="11"/>
      <c r="D109" s="11"/>
      <c r="E109" s="7"/>
      <c r="F109" s="75" t="s">
        <v>3799</v>
      </c>
      <c r="G109" s="66" t="s">
        <v>3373</v>
      </c>
      <c r="H109" s="7" t="s">
        <v>3800</v>
      </c>
      <c r="I109" s="24"/>
      <c r="J109" s="68" t="s">
        <v>3801</v>
      </c>
      <c r="K109" s="24"/>
      <c r="L109" s="24"/>
      <c r="M109" s="24"/>
      <c r="N109" s="24"/>
      <c r="O109" s="24"/>
      <c r="P109" s="24"/>
      <c r="Q109" s="24"/>
      <c r="R109" s="24"/>
      <c r="S109" s="24"/>
      <c r="T109" s="24"/>
      <c r="U109" s="24"/>
      <c r="V109" s="24"/>
      <c r="W109" s="24"/>
    </row>
    <row r="110">
      <c r="A110" s="7" t="s">
        <v>3765</v>
      </c>
      <c r="B110" s="7" t="s">
        <v>2279</v>
      </c>
      <c r="C110" s="24"/>
      <c r="D110" s="24"/>
      <c r="E110" s="16"/>
      <c r="F110" s="75" t="s">
        <v>3802</v>
      </c>
      <c r="G110" s="66" t="s">
        <v>3373</v>
      </c>
      <c r="H110" s="7" t="s">
        <v>3803</v>
      </c>
      <c r="I110" s="24"/>
      <c r="J110" s="68" t="s">
        <v>3804</v>
      </c>
      <c r="K110" s="24"/>
      <c r="L110" s="24"/>
      <c r="M110" s="24"/>
      <c r="N110" s="24"/>
      <c r="O110" s="24"/>
      <c r="P110" s="24"/>
      <c r="Q110" s="24"/>
      <c r="R110" s="24"/>
      <c r="S110" s="24"/>
      <c r="T110" s="24"/>
      <c r="U110" s="24"/>
      <c r="V110" s="24"/>
      <c r="W110" s="24"/>
    </row>
    <row r="111">
      <c r="A111" s="7" t="s">
        <v>3765</v>
      </c>
      <c r="B111" s="7" t="s">
        <v>2279</v>
      </c>
      <c r="C111" s="24"/>
      <c r="D111" s="24"/>
      <c r="E111" s="16"/>
      <c r="F111" s="75" t="s">
        <v>3805</v>
      </c>
      <c r="G111" s="66" t="s">
        <v>3373</v>
      </c>
      <c r="H111" s="7" t="s">
        <v>3806</v>
      </c>
      <c r="I111" s="24"/>
      <c r="J111" s="68" t="s">
        <v>3807</v>
      </c>
      <c r="K111" s="24"/>
      <c r="L111" s="24"/>
      <c r="M111" s="24"/>
      <c r="N111" s="24"/>
      <c r="O111" s="24"/>
      <c r="P111" s="24"/>
      <c r="Q111" s="24"/>
      <c r="R111" s="24"/>
      <c r="S111" s="24"/>
      <c r="T111" s="24"/>
      <c r="U111" s="24"/>
      <c r="V111" s="24"/>
      <c r="W111" s="24"/>
    </row>
    <row r="112">
      <c r="A112" s="7" t="s">
        <v>3765</v>
      </c>
      <c r="B112" s="7" t="s">
        <v>2279</v>
      </c>
      <c r="C112" s="24"/>
      <c r="D112" s="24"/>
      <c r="E112" s="95"/>
      <c r="F112" s="75" t="s">
        <v>3808</v>
      </c>
      <c r="G112" s="66" t="s">
        <v>3373</v>
      </c>
      <c r="H112" s="7" t="s">
        <v>3809</v>
      </c>
      <c r="I112" s="24"/>
      <c r="J112" s="68" t="s">
        <v>3810</v>
      </c>
      <c r="K112" s="24"/>
      <c r="L112" s="24"/>
      <c r="M112" s="24"/>
      <c r="N112" s="24"/>
      <c r="O112" s="24"/>
      <c r="P112" s="24"/>
      <c r="Q112" s="24"/>
      <c r="R112" s="24"/>
      <c r="S112" s="24"/>
      <c r="T112" s="24"/>
      <c r="U112" s="24"/>
      <c r="V112" s="24"/>
      <c r="W112" s="24"/>
    </row>
    <row r="113">
      <c r="A113" s="7" t="s">
        <v>3765</v>
      </c>
      <c r="B113" s="7" t="s">
        <v>2279</v>
      </c>
      <c r="C113" s="11"/>
      <c r="D113" s="11"/>
      <c r="E113" s="95"/>
      <c r="F113" s="75" t="s">
        <v>3811</v>
      </c>
      <c r="G113" s="66" t="s">
        <v>3373</v>
      </c>
      <c r="H113" s="7" t="s">
        <v>3812</v>
      </c>
      <c r="I113" s="24"/>
      <c r="J113" s="68" t="s">
        <v>3813</v>
      </c>
      <c r="K113" s="24"/>
      <c r="L113" s="24"/>
      <c r="M113" s="24"/>
      <c r="N113" s="24"/>
      <c r="O113" s="24"/>
      <c r="P113" s="24"/>
      <c r="Q113" s="24"/>
      <c r="R113" s="24"/>
      <c r="S113" s="24"/>
      <c r="T113" s="24"/>
      <c r="U113" s="24"/>
      <c r="V113" s="24"/>
      <c r="W113" s="24"/>
    </row>
    <row r="114">
      <c r="A114" s="7" t="s">
        <v>3765</v>
      </c>
      <c r="B114" s="7" t="s">
        <v>2279</v>
      </c>
      <c r="C114" s="11"/>
      <c r="D114" s="24"/>
      <c r="E114" s="16"/>
      <c r="F114" s="75" t="s">
        <v>3814</v>
      </c>
      <c r="G114" s="66" t="s">
        <v>3373</v>
      </c>
      <c r="H114" s="7" t="s">
        <v>3815</v>
      </c>
      <c r="I114" s="24"/>
      <c r="J114" s="68" t="s">
        <v>3816</v>
      </c>
      <c r="K114" s="24"/>
      <c r="L114" s="24"/>
      <c r="M114" s="24"/>
      <c r="N114" s="24"/>
      <c r="O114" s="24"/>
      <c r="P114" s="24"/>
      <c r="Q114" s="24"/>
      <c r="R114" s="24"/>
      <c r="S114" s="24"/>
      <c r="T114" s="24"/>
      <c r="U114" s="24"/>
      <c r="V114" s="24"/>
      <c r="W114" s="24"/>
    </row>
    <row r="115">
      <c r="A115" s="7" t="s">
        <v>3765</v>
      </c>
      <c r="B115" s="7" t="s">
        <v>2279</v>
      </c>
      <c r="C115" s="11"/>
      <c r="D115" s="24"/>
      <c r="E115" s="16"/>
      <c r="F115" s="75" t="s">
        <v>3817</v>
      </c>
      <c r="G115" s="66" t="s">
        <v>3373</v>
      </c>
      <c r="H115" s="7" t="s">
        <v>3818</v>
      </c>
      <c r="I115" s="24"/>
      <c r="J115" s="69" t="s">
        <v>3819</v>
      </c>
      <c r="K115" s="24"/>
      <c r="L115" s="24"/>
      <c r="M115" s="24"/>
      <c r="N115" s="24"/>
      <c r="O115" s="24"/>
      <c r="P115" s="24"/>
      <c r="Q115" s="24"/>
      <c r="R115" s="24"/>
      <c r="S115" s="24"/>
      <c r="T115" s="24"/>
      <c r="U115" s="24"/>
      <c r="V115" s="24"/>
      <c r="W115" s="24"/>
    </row>
    <row r="116">
      <c r="A116" s="7" t="s">
        <v>3820</v>
      </c>
      <c r="B116" s="7" t="s">
        <v>2398</v>
      </c>
      <c r="C116" s="11"/>
      <c r="D116" s="24"/>
      <c r="E116" s="7" t="s">
        <v>3821</v>
      </c>
      <c r="F116" s="75" t="s">
        <v>3822</v>
      </c>
      <c r="G116" s="66" t="s">
        <v>3373</v>
      </c>
      <c r="H116" s="7" t="s">
        <v>3823</v>
      </c>
      <c r="I116" s="24"/>
      <c r="J116" s="68" t="s">
        <v>3824</v>
      </c>
      <c r="K116" s="24"/>
      <c r="L116" s="24"/>
      <c r="M116" s="24"/>
      <c r="N116" s="24"/>
      <c r="O116" s="24"/>
      <c r="P116" s="24"/>
      <c r="Q116" s="24"/>
      <c r="R116" s="24"/>
      <c r="S116" s="24"/>
      <c r="T116" s="24"/>
      <c r="U116" s="24"/>
      <c r="V116" s="24"/>
      <c r="W116" s="24"/>
    </row>
    <row r="117">
      <c r="A117" s="7" t="s">
        <v>3820</v>
      </c>
      <c r="B117" s="7" t="s">
        <v>2398</v>
      </c>
      <c r="C117" s="11"/>
      <c r="D117" s="24"/>
      <c r="E117" s="7" t="s">
        <v>3825</v>
      </c>
      <c r="F117" s="75" t="s">
        <v>3826</v>
      </c>
      <c r="G117" s="66" t="s">
        <v>3373</v>
      </c>
      <c r="H117" s="7" t="s">
        <v>3827</v>
      </c>
      <c r="I117" s="24"/>
      <c r="J117" s="68" t="s">
        <v>3828</v>
      </c>
      <c r="K117" s="24"/>
      <c r="L117" s="24"/>
      <c r="M117" s="24"/>
      <c r="N117" s="24"/>
      <c r="O117" s="24"/>
      <c r="P117" s="24"/>
      <c r="Q117" s="24"/>
      <c r="R117" s="24"/>
      <c r="S117" s="24"/>
      <c r="T117" s="24"/>
      <c r="U117" s="24"/>
      <c r="V117" s="24"/>
      <c r="W117" s="24"/>
    </row>
    <row r="118">
      <c r="A118" s="7" t="s">
        <v>3829</v>
      </c>
      <c r="B118" s="7"/>
      <c r="C118" s="11"/>
      <c r="D118" s="24"/>
      <c r="E118" s="7" t="s">
        <v>3830</v>
      </c>
      <c r="F118" s="75" t="s">
        <v>3831</v>
      </c>
      <c r="G118" s="66" t="s">
        <v>3373</v>
      </c>
      <c r="H118" s="7" t="s">
        <v>3832</v>
      </c>
      <c r="I118" s="24"/>
      <c r="J118" s="69" t="s">
        <v>3833</v>
      </c>
      <c r="K118" s="24"/>
      <c r="L118" s="24"/>
      <c r="M118" s="24"/>
      <c r="N118" s="24"/>
      <c r="O118" s="24"/>
      <c r="P118" s="24"/>
      <c r="Q118" s="24"/>
      <c r="R118" s="24"/>
      <c r="S118" s="24"/>
      <c r="T118" s="24"/>
      <c r="U118" s="24"/>
      <c r="V118" s="24"/>
      <c r="W118" s="24"/>
    </row>
    <row r="119">
      <c r="A119" s="7" t="s">
        <v>3829</v>
      </c>
      <c r="B119" s="7" t="s">
        <v>2169</v>
      </c>
      <c r="C119" s="11"/>
      <c r="D119" s="24"/>
      <c r="E119" s="7" t="s">
        <v>3834</v>
      </c>
      <c r="F119" s="75" t="s">
        <v>3727</v>
      </c>
      <c r="G119" s="66" t="s">
        <v>3373</v>
      </c>
      <c r="H119" s="7" t="s">
        <v>3835</v>
      </c>
      <c r="I119" s="24"/>
      <c r="J119" s="69" t="s">
        <v>3836</v>
      </c>
      <c r="K119" s="24"/>
      <c r="L119" s="24"/>
      <c r="M119" s="24"/>
      <c r="N119" s="24"/>
      <c r="O119" s="24"/>
      <c r="P119" s="24"/>
      <c r="Q119" s="24"/>
      <c r="R119" s="24"/>
      <c r="S119" s="24"/>
      <c r="T119" s="24"/>
      <c r="U119" s="24"/>
      <c r="V119" s="24"/>
      <c r="W119" s="24"/>
    </row>
    <row r="120">
      <c r="A120" s="9" t="s">
        <v>3837</v>
      </c>
      <c r="B120" s="54" t="s">
        <v>3838</v>
      </c>
      <c r="C120" s="11"/>
      <c r="D120" s="24"/>
      <c r="E120" s="16"/>
      <c r="F120" s="86" t="s">
        <v>3839</v>
      </c>
      <c r="G120" s="66" t="s">
        <v>3373</v>
      </c>
      <c r="H120" s="54" t="s">
        <v>3840</v>
      </c>
      <c r="I120" s="11" t="s">
        <v>3841</v>
      </c>
      <c r="J120" s="68" t="s">
        <v>3842</v>
      </c>
      <c r="K120" s="24"/>
      <c r="L120" s="24"/>
      <c r="M120" s="24"/>
      <c r="N120" s="24"/>
      <c r="O120" s="24"/>
      <c r="P120" s="24"/>
      <c r="Q120" s="24"/>
      <c r="R120" s="24"/>
      <c r="S120" s="24"/>
      <c r="T120" s="24"/>
      <c r="U120" s="24"/>
      <c r="V120" s="24"/>
      <c r="W120" s="24"/>
    </row>
    <row r="121">
      <c r="A121" s="9" t="s">
        <v>3837</v>
      </c>
      <c r="B121" s="54" t="s">
        <v>3838</v>
      </c>
      <c r="C121" s="11"/>
      <c r="D121" s="24"/>
      <c r="E121" s="96" t="s">
        <v>3843</v>
      </c>
      <c r="F121" s="65" t="s">
        <v>3844</v>
      </c>
      <c r="G121" s="66" t="s">
        <v>3373</v>
      </c>
      <c r="H121" s="54" t="s">
        <v>3845</v>
      </c>
      <c r="I121" s="24"/>
      <c r="J121" s="69" t="s">
        <v>3846</v>
      </c>
      <c r="K121" s="24"/>
      <c r="L121" s="24"/>
      <c r="M121" s="24"/>
      <c r="N121" s="24"/>
      <c r="O121" s="24"/>
      <c r="P121" s="24"/>
      <c r="Q121" s="24"/>
      <c r="R121" s="24"/>
      <c r="S121" s="24"/>
      <c r="T121" s="24"/>
      <c r="U121" s="24"/>
      <c r="V121" s="24"/>
      <c r="W121" s="24"/>
    </row>
    <row r="122">
      <c r="A122" s="9" t="s">
        <v>3837</v>
      </c>
      <c r="B122" s="54" t="s">
        <v>3838</v>
      </c>
      <c r="C122" s="11"/>
      <c r="D122" s="24"/>
      <c r="E122" s="96" t="s">
        <v>3847</v>
      </c>
      <c r="F122" s="65" t="s">
        <v>3848</v>
      </c>
      <c r="G122" s="66" t="s">
        <v>3373</v>
      </c>
      <c r="H122" s="54" t="s">
        <v>3849</v>
      </c>
      <c r="I122" s="24"/>
      <c r="J122" s="69" t="s">
        <v>3850</v>
      </c>
      <c r="K122" s="24"/>
      <c r="L122" s="24"/>
      <c r="M122" s="24"/>
      <c r="N122" s="24"/>
      <c r="O122" s="24"/>
      <c r="P122" s="24"/>
      <c r="Q122" s="24"/>
      <c r="R122" s="24"/>
      <c r="S122" s="24"/>
      <c r="T122" s="24"/>
      <c r="U122" s="24"/>
      <c r="V122" s="24"/>
      <c r="W122" s="24"/>
    </row>
    <row r="123">
      <c r="A123" s="9" t="s">
        <v>3837</v>
      </c>
      <c r="B123" s="54" t="s">
        <v>3838</v>
      </c>
      <c r="C123" s="11"/>
      <c r="D123" s="24"/>
      <c r="E123" s="96" t="s">
        <v>3851</v>
      </c>
      <c r="F123" s="65" t="s">
        <v>3852</v>
      </c>
      <c r="G123" s="66" t="s">
        <v>3373</v>
      </c>
      <c r="H123" s="54" t="s">
        <v>3853</v>
      </c>
      <c r="I123" s="24"/>
      <c r="J123" s="69" t="s">
        <v>3854</v>
      </c>
      <c r="K123" s="24"/>
      <c r="L123" s="24"/>
      <c r="M123" s="24"/>
      <c r="N123" s="24"/>
      <c r="O123" s="24"/>
      <c r="P123" s="24"/>
      <c r="Q123" s="24"/>
      <c r="R123" s="24"/>
      <c r="S123" s="24"/>
      <c r="T123" s="24"/>
      <c r="U123" s="24"/>
      <c r="V123" s="24"/>
      <c r="W123" s="24"/>
    </row>
    <row r="124">
      <c r="A124" s="7" t="s">
        <v>3855</v>
      </c>
      <c r="B124" s="7" t="s">
        <v>3856</v>
      </c>
      <c r="C124" s="24"/>
      <c r="D124" s="24"/>
      <c r="E124" s="97" t="s">
        <v>3857</v>
      </c>
      <c r="F124" s="98" t="s">
        <v>3858</v>
      </c>
      <c r="G124" s="66" t="s">
        <v>3373</v>
      </c>
      <c r="H124" s="7" t="s">
        <v>3859</v>
      </c>
      <c r="I124" s="24"/>
      <c r="J124" s="69" t="s">
        <v>3860</v>
      </c>
      <c r="K124" s="24"/>
      <c r="L124" s="24"/>
      <c r="M124" s="24"/>
      <c r="N124" s="24"/>
      <c r="O124" s="24"/>
      <c r="P124" s="24"/>
      <c r="Q124" s="24"/>
      <c r="R124" s="24"/>
      <c r="S124" s="24"/>
      <c r="T124" s="24"/>
      <c r="U124" s="24"/>
      <c r="V124" s="24"/>
      <c r="W124" s="24"/>
    </row>
    <row r="125">
      <c r="A125" s="7" t="s">
        <v>3855</v>
      </c>
      <c r="B125" s="7" t="s">
        <v>3856</v>
      </c>
      <c r="C125" s="24"/>
      <c r="D125" s="24"/>
      <c r="E125" s="97" t="s">
        <v>3861</v>
      </c>
      <c r="F125" s="98" t="s">
        <v>3858</v>
      </c>
      <c r="G125" s="66" t="s">
        <v>3373</v>
      </c>
      <c r="H125" s="7" t="s">
        <v>3862</v>
      </c>
      <c r="I125" s="24"/>
      <c r="J125" s="69" t="s">
        <v>3863</v>
      </c>
      <c r="K125" s="24"/>
      <c r="L125" s="24"/>
      <c r="M125" s="24"/>
      <c r="N125" s="24"/>
      <c r="O125" s="24"/>
      <c r="P125" s="24"/>
      <c r="Q125" s="24"/>
      <c r="R125" s="24"/>
      <c r="S125" s="24"/>
      <c r="T125" s="24"/>
      <c r="U125" s="24"/>
      <c r="V125" s="24"/>
      <c r="W125" s="24"/>
    </row>
    <row r="126">
      <c r="A126" s="7" t="s">
        <v>3864</v>
      </c>
      <c r="B126" s="7" t="s">
        <v>3856</v>
      </c>
      <c r="C126" s="24"/>
      <c r="D126" s="24"/>
      <c r="E126" s="97" t="s">
        <v>3865</v>
      </c>
      <c r="F126" s="98" t="s">
        <v>3866</v>
      </c>
      <c r="G126" s="66" t="s">
        <v>3373</v>
      </c>
      <c r="H126" s="7" t="s">
        <v>3867</v>
      </c>
      <c r="I126" s="11" t="s">
        <v>3868</v>
      </c>
      <c r="J126" s="68" t="s">
        <v>3869</v>
      </c>
      <c r="K126" s="24"/>
      <c r="L126" s="24"/>
      <c r="M126" s="24"/>
      <c r="N126" s="24"/>
      <c r="O126" s="24"/>
      <c r="P126" s="24"/>
      <c r="Q126" s="24"/>
      <c r="R126" s="24"/>
      <c r="S126" s="24"/>
      <c r="T126" s="24"/>
      <c r="U126" s="24"/>
      <c r="V126" s="24"/>
      <c r="W126" s="24"/>
    </row>
    <row r="127">
      <c r="A127" s="7" t="s">
        <v>3870</v>
      </c>
      <c r="B127" s="7" t="s">
        <v>3856</v>
      </c>
      <c r="C127" s="24"/>
      <c r="D127" s="24"/>
      <c r="E127" s="97" t="s">
        <v>3865</v>
      </c>
      <c r="F127" s="98" t="s">
        <v>3871</v>
      </c>
      <c r="G127" s="66" t="s">
        <v>3373</v>
      </c>
      <c r="H127" s="7" t="s">
        <v>3872</v>
      </c>
      <c r="I127" s="11" t="s">
        <v>3873</v>
      </c>
      <c r="J127" s="68" t="s">
        <v>3874</v>
      </c>
      <c r="K127" s="24"/>
      <c r="L127" s="24"/>
      <c r="M127" s="24"/>
      <c r="N127" s="24"/>
      <c r="O127" s="24"/>
      <c r="P127" s="24"/>
      <c r="Q127" s="24"/>
      <c r="R127" s="24"/>
      <c r="S127" s="24"/>
      <c r="T127" s="24"/>
      <c r="U127" s="24"/>
      <c r="V127" s="24"/>
      <c r="W127" s="24"/>
    </row>
    <row r="128">
      <c r="A128" s="7" t="s">
        <v>3875</v>
      </c>
      <c r="B128" s="7" t="s">
        <v>3856</v>
      </c>
      <c r="C128" s="24"/>
      <c r="D128" s="24"/>
      <c r="E128" s="97" t="s">
        <v>3865</v>
      </c>
      <c r="F128" s="98" t="s">
        <v>3876</v>
      </c>
      <c r="G128" s="66" t="s">
        <v>3373</v>
      </c>
      <c r="H128" s="7" t="s">
        <v>3877</v>
      </c>
      <c r="I128" s="11" t="s">
        <v>3873</v>
      </c>
      <c r="J128" s="68" t="s">
        <v>3878</v>
      </c>
      <c r="K128" s="24"/>
      <c r="L128" s="24"/>
      <c r="M128" s="24"/>
      <c r="N128" s="24"/>
      <c r="O128" s="24"/>
      <c r="P128" s="24"/>
      <c r="Q128" s="24"/>
      <c r="R128" s="24"/>
      <c r="S128" s="24"/>
      <c r="T128" s="24"/>
      <c r="U128" s="24"/>
      <c r="V128" s="24"/>
      <c r="W128" s="24"/>
    </row>
    <row r="129">
      <c r="A129" s="7" t="s">
        <v>3879</v>
      </c>
      <c r="B129" s="7" t="s">
        <v>3856</v>
      </c>
      <c r="C129" s="24"/>
      <c r="D129" s="24"/>
      <c r="E129" s="97" t="s">
        <v>3865</v>
      </c>
      <c r="F129" s="98" t="s">
        <v>3880</v>
      </c>
      <c r="G129" s="66" t="s">
        <v>3373</v>
      </c>
      <c r="H129" s="7" t="s">
        <v>3881</v>
      </c>
      <c r="I129" s="11" t="s">
        <v>3882</v>
      </c>
      <c r="J129" s="69" t="s">
        <v>3883</v>
      </c>
      <c r="K129" s="24"/>
      <c r="L129" s="24"/>
      <c r="M129" s="24"/>
      <c r="N129" s="24"/>
      <c r="P129" s="24"/>
      <c r="Q129" s="24"/>
      <c r="R129" s="24"/>
      <c r="S129" s="24"/>
      <c r="T129" s="24"/>
      <c r="U129" s="24"/>
      <c r="V129" s="24"/>
      <c r="W129" s="24"/>
    </row>
    <row r="130">
      <c r="A130" s="7" t="s">
        <v>3884</v>
      </c>
      <c r="B130" s="7" t="s">
        <v>3856</v>
      </c>
      <c r="C130" s="24"/>
      <c r="D130" s="24"/>
      <c r="E130" s="97" t="s">
        <v>3865</v>
      </c>
      <c r="F130" s="98" t="s">
        <v>3885</v>
      </c>
      <c r="G130" s="66" t="s">
        <v>3373</v>
      </c>
      <c r="H130" s="7" t="s">
        <v>3886</v>
      </c>
      <c r="I130" s="11" t="s">
        <v>3873</v>
      </c>
      <c r="J130" s="69" t="s">
        <v>3887</v>
      </c>
      <c r="K130" s="24"/>
      <c r="L130" s="24"/>
      <c r="M130" s="24"/>
      <c r="N130" s="24"/>
      <c r="O130" s="24"/>
      <c r="P130" s="24"/>
      <c r="Q130" s="24"/>
      <c r="R130" s="24"/>
      <c r="S130" s="24"/>
      <c r="T130" s="24"/>
      <c r="U130" s="24"/>
      <c r="V130" s="24"/>
      <c r="W130" s="24"/>
    </row>
    <row r="131">
      <c r="A131" s="7" t="s">
        <v>3888</v>
      </c>
      <c r="B131" s="7" t="s">
        <v>3889</v>
      </c>
      <c r="C131" s="24"/>
      <c r="D131" s="24"/>
      <c r="E131" s="7" t="s">
        <v>3890</v>
      </c>
      <c r="F131" s="75" t="s">
        <v>3891</v>
      </c>
      <c r="G131" s="66" t="s">
        <v>3373</v>
      </c>
      <c r="H131" s="7" t="s">
        <v>3892</v>
      </c>
      <c r="I131" s="24"/>
      <c r="J131" s="69" t="s">
        <v>3893</v>
      </c>
      <c r="K131" s="24"/>
      <c r="L131" s="24"/>
      <c r="M131" s="24"/>
      <c r="N131" s="24"/>
      <c r="O131" s="24"/>
      <c r="P131" s="24"/>
      <c r="Q131" s="24"/>
      <c r="R131" s="24"/>
      <c r="S131" s="24"/>
      <c r="T131" s="24"/>
      <c r="U131" s="24"/>
      <c r="V131" s="24"/>
      <c r="W131" s="24"/>
    </row>
    <row r="132">
      <c r="A132" s="7" t="s">
        <v>3888</v>
      </c>
      <c r="B132" s="99" t="s">
        <v>3894</v>
      </c>
      <c r="C132" s="24"/>
      <c r="D132" s="24"/>
      <c r="E132" s="100" t="s">
        <v>3376</v>
      </c>
      <c r="F132" s="75" t="s">
        <v>3891</v>
      </c>
      <c r="G132" s="66" t="s">
        <v>3373</v>
      </c>
      <c r="H132" s="7" t="s">
        <v>3895</v>
      </c>
      <c r="I132" s="11" t="s">
        <v>3896</v>
      </c>
      <c r="J132" s="69" t="s">
        <v>3897</v>
      </c>
      <c r="K132" s="24"/>
      <c r="L132" s="24"/>
      <c r="M132" s="24"/>
      <c r="N132" s="24"/>
      <c r="O132" s="24"/>
      <c r="P132" s="24"/>
      <c r="Q132" s="24"/>
      <c r="R132" s="24"/>
      <c r="S132" s="24"/>
      <c r="T132" s="24"/>
      <c r="U132" s="24"/>
      <c r="V132" s="24"/>
      <c r="W132" s="24"/>
    </row>
    <row r="133">
      <c r="A133" s="7" t="s">
        <v>3888</v>
      </c>
      <c r="B133" s="99" t="s">
        <v>3894</v>
      </c>
      <c r="C133" s="24"/>
      <c r="D133" s="24"/>
      <c r="E133" s="100" t="s">
        <v>3379</v>
      </c>
      <c r="F133" s="75" t="s">
        <v>3891</v>
      </c>
      <c r="G133" s="66" t="s">
        <v>3373</v>
      </c>
      <c r="H133" s="7" t="s">
        <v>3898</v>
      </c>
      <c r="I133" s="11" t="s">
        <v>3896</v>
      </c>
      <c r="J133" s="69" t="s">
        <v>3899</v>
      </c>
      <c r="K133" s="24"/>
      <c r="L133" s="24"/>
      <c r="M133" s="24"/>
      <c r="N133" s="24"/>
      <c r="O133" s="24"/>
      <c r="P133" s="24"/>
      <c r="Q133" s="24"/>
      <c r="R133" s="24"/>
      <c r="S133" s="24"/>
      <c r="T133" s="24"/>
      <c r="U133" s="24"/>
      <c r="V133" s="24"/>
      <c r="W133" s="24"/>
    </row>
    <row r="134">
      <c r="A134" s="7" t="s">
        <v>3900</v>
      </c>
      <c r="B134" s="7" t="s">
        <v>3901</v>
      </c>
      <c r="C134" s="24"/>
      <c r="D134" s="24"/>
      <c r="E134" s="16"/>
      <c r="F134" s="86" t="s">
        <v>3902</v>
      </c>
      <c r="G134" s="66" t="s">
        <v>3373</v>
      </c>
      <c r="H134" s="7" t="s">
        <v>3903</v>
      </c>
      <c r="I134" s="24"/>
      <c r="J134" s="69" t="s">
        <v>3904</v>
      </c>
      <c r="K134" s="24"/>
      <c r="L134" s="24"/>
      <c r="M134" s="24"/>
      <c r="N134" s="24"/>
      <c r="O134" s="24"/>
      <c r="P134" s="24"/>
      <c r="Q134" s="24"/>
      <c r="R134" s="24"/>
      <c r="S134" s="24"/>
      <c r="T134" s="24"/>
      <c r="U134" s="24"/>
      <c r="V134" s="24"/>
      <c r="W134" s="24"/>
    </row>
    <row r="135">
      <c r="A135" s="7" t="s">
        <v>3900</v>
      </c>
      <c r="B135" s="7" t="s">
        <v>3901</v>
      </c>
      <c r="C135" s="24"/>
      <c r="D135" s="24"/>
      <c r="E135" s="16"/>
      <c r="F135" s="86" t="s">
        <v>3905</v>
      </c>
      <c r="G135" s="66" t="s">
        <v>3373</v>
      </c>
      <c r="H135" s="7" t="s">
        <v>3906</v>
      </c>
      <c r="I135" s="24"/>
      <c r="J135" s="69" t="s">
        <v>3907</v>
      </c>
      <c r="K135" s="24"/>
      <c r="L135" s="24"/>
      <c r="M135" s="24"/>
      <c r="N135" s="24"/>
      <c r="O135" s="24"/>
      <c r="P135" s="24"/>
      <c r="Q135" s="24"/>
      <c r="R135" s="24"/>
      <c r="S135" s="24"/>
      <c r="T135" s="24"/>
      <c r="U135" s="24"/>
      <c r="V135" s="24"/>
      <c r="W135" s="24"/>
    </row>
    <row r="136">
      <c r="A136" s="7" t="s">
        <v>3900</v>
      </c>
      <c r="B136" s="7" t="s">
        <v>3908</v>
      </c>
      <c r="C136" s="24"/>
      <c r="D136" s="24"/>
      <c r="E136" s="16"/>
      <c r="F136" s="86" t="s">
        <v>3909</v>
      </c>
      <c r="G136" s="66" t="s">
        <v>3373</v>
      </c>
      <c r="H136" s="7" t="s">
        <v>3910</v>
      </c>
      <c r="I136" s="24"/>
      <c r="J136" s="69" t="s">
        <v>3911</v>
      </c>
      <c r="K136" s="24"/>
      <c r="L136" s="24"/>
      <c r="M136" s="24"/>
      <c r="N136" s="24"/>
      <c r="O136" s="24"/>
      <c r="P136" s="24"/>
      <c r="Q136" s="24"/>
      <c r="R136" s="24"/>
      <c r="S136" s="24"/>
      <c r="T136" s="24"/>
      <c r="U136" s="24"/>
      <c r="V136" s="24"/>
      <c r="W136" s="24"/>
    </row>
    <row r="137">
      <c r="A137" s="7" t="s">
        <v>3900</v>
      </c>
      <c r="B137" s="7" t="s">
        <v>3912</v>
      </c>
      <c r="C137" s="24"/>
      <c r="D137" s="24"/>
      <c r="E137" s="16"/>
      <c r="F137" s="86" t="s">
        <v>3913</v>
      </c>
      <c r="G137" s="66" t="s">
        <v>3373</v>
      </c>
      <c r="H137" s="7" t="s">
        <v>3914</v>
      </c>
      <c r="I137" s="24"/>
      <c r="J137" s="69" t="s">
        <v>3915</v>
      </c>
      <c r="K137" s="24"/>
      <c r="L137" s="24"/>
      <c r="M137" s="24"/>
      <c r="N137" s="24"/>
      <c r="O137" s="24"/>
      <c r="P137" s="24"/>
      <c r="Q137" s="24"/>
      <c r="R137" s="24"/>
      <c r="S137" s="24"/>
      <c r="T137" s="24"/>
      <c r="U137" s="24"/>
      <c r="V137" s="24"/>
      <c r="W137" s="24"/>
    </row>
    <row r="138">
      <c r="A138" s="7" t="s">
        <v>3900</v>
      </c>
      <c r="B138" s="7" t="s">
        <v>3916</v>
      </c>
      <c r="C138" s="24"/>
      <c r="D138" s="24"/>
      <c r="E138" s="16"/>
      <c r="F138" s="86" t="s">
        <v>3917</v>
      </c>
      <c r="G138" s="66" t="s">
        <v>3373</v>
      </c>
      <c r="H138" s="7" t="s">
        <v>3918</v>
      </c>
      <c r="I138" s="24"/>
      <c r="J138" s="69" t="s">
        <v>3919</v>
      </c>
      <c r="K138" s="24"/>
      <c r="L138" s="24"/>
      <c r="M138" s="24"/>
      <c r="N138" s="24"/>
      <c r="O138" s="24"/>
      <c r="P138" s="24"/>
      <c r="Q138" s="24"/>
      <c r="R138" s="24"/>
      <c r="S138" s="24"/>
      <c r="T138" s="24"/>
      <c r="U138" s="24"/>
      <c r="V138" s="24"/>
      <c r="W138" s="24"/>
    </row>
    <row r="139">
      <c r="A139" s="7" t="s">
        <v>3687</v>
      </c>
      <c r="B139" s="7" t="s">
        <v>3920</v>
      </c>
      <c r="C139" s="24"/>
      <c r="D139" s="24"/>
      <c r="E139" s="7" t="s">
        <v>3921</v>
      </c>
      <c r="F139" s="75" t="s">
        <v>3922</v>
      </c>
      <c r="G139" s="66" t="s">
        <v>3373</v>
      </c>
      <c r="H139" s="7" t="s">
        <v>3923</v>
      </c>
      <c r="I139" s="46" t="s">
        <v>3924</v>
      </c>
      <c r="J139" s="69" t="s">
        <v>3925</v>
      </c>
      <c r="K139" s="24"/>
      <c r="L139" s="24"/>
      <c r="M139" s="24"/>
      <c r="N139" s="24"/>
      <c r="O139" s="24"/>
      <c r="P139" s="24"/>
      <c r="Q139" s="24"/>
      <c r="R139" s="24"/>
      <c r="S139" s="24"/>
      <c r="T139" s="24"/>
      <c r="U139" s="24"/>
      <c r="V139" s="24"/>
      <c r="W139" s="24"/>
    </row>
    <row r="140">
      <c r="A140" s="7" t="s">
        <v>3687</v>
      </c>
      <c r="B140" s="7" t="s">
        <v>3920</v>
      </c>
      <c r="C140" s="24"/>
      <c r="D140" s="24"/>
      <c r="E140" s="7" t="s">
        <v>3921</v>
      </c>
      <c r="F140" s="75" t="s">
        <v>3926</v>
      </c>
      <c r="G140" s="66" t="s">
        <v>3373</v>
      </c>
      <c r="H140" s="7" t="s">
        <v>3927</v>
      </c>
      <c r="I140" s="24"/>
      <c r="J140" s="69" t="s">
        <v>3928</v>
      </c>
      <c r="K140" s="24"/>
      <c r="L140" s="24"/>
      <c r="M140" s="24"/>
      <c r="N140" s="24"/>
      <c r="O140" s="24"/>
      <c r="P140" s="24"/>
      <c r="Q140" s="24"/>
      <c r="R140" s="24"/>
      <c r="S140" s="24"/>
      <c r="T140" s="24"/>
      <c r="U140" s="24"/>
      <c r="V140" s="24"/>
      <c r="W140" s="24"/>
    </row>
    <row r="141">
      <c r="A141" s="7" t="s">
        <v>3687</v>
      </c>
      <c r="B141" s="7" t="s">
        <v>3920</v>
      </c>
      <c r="C141" s="24"/>
      <c r="D141" s="24"/>
      <c r="E141" s="7" t="s">
        <v>3921</v>
      </c>
      <c r="F141" s="75" t="s">
        <v>3929</v>
      </c>
      <c r="G141" s="66" t="s">
        <v>3373</v>
      </c>
      <c r="H141" s="7" t="s">
        <v>3930</v>
      </c>
      <c r="I141" s="24"/>
      <c r="J141" s="69" t="s">
        <v>3931</v>
      </c>
      <c r="K141" s="24"/>
      <c r="L141" s="24"/>
      <c r="M141" s="24"/>
      <c r="N141" s="24"/>
      <c r="O141" s="24"/>
      <c r="P141" s="24"/>
      <c r="Q141" s="24"/>
      <c r="R141" s="24"/>
      <c r="S141" s="24"/>
      <c r="T141" s="24"/>
      <c r="U141" s="24"/>
      <c r="V141" s="24"/>
      <c r="W141" s="24"/>
    </row>
    <row r="142">
      <c r="A142" s="7" t="s">
        <v>3687</v>
      </c>
      <c r="B142" s="7" t="s">
        <v>3920</v>
      </c>
      <c r="C142" s="24"/>
      <c r="D142" s="24"/>
      <c r="E142" s="7" t="s">
        <v>3921</v>
      </c>
      <c r="F142" s="75" t="s">
        <v>3932</v>
      </c>
      <c r="G142" s="66" t="s">
        <v>3373</v>
      </c>
      <c r="H142" s="7" t="s">
        <v>3933</v>
      </c>
      <c r="I142" s="46" t="s">
        <v>3934</v>
      </c>
      <c r="J142" s="69" t="s">
        <v>3935</v>
      </c>
      <c r="K142" s="24"/>
      <c r="L142" s="24"/>
      <c r="M142" s="24"/>
      <c r="N142" s="24"/>
      <c r="P142" s="24"/>
      <c r="Q142" s="24"/>
      <c r="R142" s="24"/>
      <c r="S142" s="24"/>
      <c r="T142" s="24"/>
      <c r="U142" s="24"/>
      <c r="V142" s="24"/>
      <c r="W142" s="24"/>
    </row>
    <row r="143">
      <c r="A143" s="7" t="s">
        <v>3687</v>
      </c>
      <c r="B143" s="7" t="s">
        <v>3920</v>
      </c>
      <c r="C143" s="24"/>
      <c r="D143" s="24"/>
      <c r="E143" s="7" t="s">
        <v>3921</v>
      </c>
      <c r="F143" s="75" t="s">
        <v>3936</v>
      </c>
      <c r="G143" s="66" t="s">
        <v>3373</v>
      </c>
      <c r="H143" s="7" t="s">
        <v>3937</v>
      </c>
      <c r="I143" s="24"/>
      <c r="J143" s="69" t="s">
        <v>3938</v>
      </c>
      <c r="K143" s="24"/>
      <c r="L143" s="24"/>
      <c r="M143" s="24"/>
      <c r="N143" s="24"/>
      <c r="O143" s="24"/>
      <c r="P143" s="24"/>
      <c r="Q143" s="24"/>
      <c r="R143" s="24"/>
      <c r="S143" s="24"/>
      <c r="T143" s="24"/>
      <c r="U143" s="24"/>
      <c r="V143" s="24"/>
      <c r="W143" s="24"/>
    </row>
    <row r="144">
      <c r="A144" s="7" t="s">
        <v>3939</v>
      </c>
      <c r="B144" s="7" t="s">
        <v>3940</v>
      </c>
      <c r="C144" s="24"/>
      <c r="D144" s="24"/>
      <c r="E144" s="16"/>
      <c r="F144" s="75" t="s">
        <v>3941</v>
      </c>
      <c r="G144" s="66" t="s">
        <v>3373</v>
      </c>
      <c r="H144" s="7" t="s">
        <v>3942</v>
      </c>
      <c r="I144" s="24"/>
      <c r="J144" s="69" t="s">
        <v>3943</v>
      </c>
      <c r="K144" s="24"/>
      <c r="L144" s="24"/>
      <c r="M144" s="24"/>
      <c r="N144" s="24"/>
      <c r="O144" s="24"/>
      <c r="P144" s="24"/>
      <c r="Q144" s="24"/>
      <c r="R144" s="24"/>
      <c r="S144" s="24"/>
      <c r="T144" s="24"/>
      <c r="U144" s="24"/>
      <c r="V144" s="24"/>
      <c r="W144" s="24"/>
    </row>
    <row r="145">
      <c r="A145" s="7" t="s">
        <v>3939</v>
      </c>
      <c r="B145" s="7" t="s">
        <v>3940</v>
      </c>
      <c r="C145" s="24"/>
      <c r="D145" s="24"/>
      <c r="E145" s="16"/>
      <c r="F145" s="75" t="s">
        <v>3944</v>
      </c>
      <c r="G145" s="66" t="s">
        <v>3373</v>
      </c>
      <c r="H145" s="7" t="s">
        <v>3945</v>
      </c>
      <c r="I145" s="24"/>
      <c r="J145" s="69" t="s">
        <v>3946</v>
      </c>
      <c r="K145" s="24"/>
      <c r="L145" s="24"/>
      <c r="M145" s="24"/>
      <c r="N145" s="24"/>
      <c r="O145" s="24"/>
      <c r="P145" s="24"/>
      <c r="Q145" s="24"/>
      <c r="R145" s="24"/>
      <c r="S145" s="24"/>
      <c r="T145" s="24"/>
      <c r="U145" s="24"/>
      <c r="V145" s="24"/>
      <c r="W145" s="24"/>
    </row>
    <row r="146">
      <c r="A146" s="7" t="s">
        <v>3447</v>
      </c>
      <c r="B146" s="7" t="s">
        <v>3947</v>
      </c>
      <c r="C146" s="24"/>
      <c r="D146" s="24"/>
      <c r="E146" s="16"/>
      <c r="F146" s="101"/>
      <c r="G146" s="66" t="s">
        <v>3373</v>
      </c>
      <c r="H146" s="7" t="s">
        <v>3948</v>
      </c>
      <c r="I146" s="24"/>
      <c r="J146" s="69" t="s">
        <v>3949</v>
      </c>
      <c r="K146" s="24"/>
      <c r="L146" s="24"/>
      <c r="M146" s="24"/>
      <c r="N146" s="24"/>
      <c r="O146" s="24"/>
      <c r="P146" s="24"/>
      <c r="Q146" s="24"/>
      <c r="R146" s="24"/>
      <c r="S146" s="24"/>
      <c r="T146" s="24"/>
      <c r="U146" s="24"/>
      <c r="V146" s="24"/>
      <c r="W146" s="24"/>
    </row>
    <row r="147">
      <c r="A147" s="7" t="s">
        <v>3451</v>
      </c>
      <c r="B147" s="7" t="s">
        <v>3947</v>
      </c>
      <c r="C147" s="24"/>
      <c r="D147" s="24"/>
      <c r="E147" s="16"/>
      <c r="F147" s="75" t="s">
        <v>3950</v>
      </c>
      <c r="G147" s="66" t="s">
        <v>3373</v>
      </c>
      <c r="H147" s="7" t="s">
        <v>3951</v>
      </c>
      <c r="I147" s="24"/>
      <c r="J147" s="69" t="s">
        <v>3952</v>
      </c>
      <c r="K147" s="24"/>
      <c r="L147" s="24"/>
      <c r="M147" s="24"/>
      <c r="N147" s="24"/>
      <c r="O147" s="24"/>
      <c r="P147" s="24"/>
      <c r="Q147" s="24"/>
      <c r="R147" s="24"/>
      <c r="S147" s="24"/>
      <c r="T147" s="24"/>
      <c r="U147" s="24"/>
      <c r="V147" s="24"/>
      <c r="W147" s="24"/>
    </row>
    <row r="148">
      <c r="A148" s="7" t="s">
        <v>3451</v>
      </c>
      <c r="B148" s="7" t="s">
        <v>3947</v>
      </c>
      <c r="C148" s="24"/>
      <c r="D148" s="24"/>
      <c r="E148" s="16"/>
      <c r="F148" s="75" t="s">
        <v>3953</v>
      </c>
      <c r="G148" s="66" t="s">
        <v>3373</v>
      </c>
      <c r="H148" s="7" t="s">
        <v>3954</v>
      </c>
      <c r="I148" s="24"/>
      <c r="J148" s="69" t="s">
        <v>3955</v>
      </c>
      <c r="K148" s="24"/>
      <c r="L148" s="24"/>
      <c r="M148" s="24"/>
      <c r="N148" s="24"/>
      <c r="O148" s="24"/>
      <c r="P148" s="24"/>
      <c r="Q148" s="24"/>
      <c r="R148" s="24"/>
      <c r="S148" s="24"/>
      <c r="T148" s="24"/>
      <c r="U148" s="24"/>
      <c r="V148" s="24"/>
      <c r="W148" s="24"/>
    </row>
    <row r="149">
      <c r="A149" s="7" t="s">
        <v>3956</v>
      </c>
      <c r="B149" s="7" t="s">
        <v>3957</v>
      </c>
      <c r="C149" s="24"/>
      <c r="D149" s="24"/>
      <c r="E149" s="16"/>
      <c r="F149" s="75" t="s">
        <v>3958</v>
      </c>
      <c r="G149" s="66" t="s">
        <v>3373</v>
      </c>
      <c r="H149" s="7" t="s">
        <v>3959</v>
      </c>
      <c r="I149" s="24"/>
      <c r="J149" s="69" t="s">
        <v>3960</v>
      </c>
      <c r="K149" s="24"/>
      <c r="L149" s="24"/>
      <c r="M149" s="24"/>
      <c r="N149" s="24"/>
      <c r="O149" s="24"/>
      <c r="P149" s="24"/>
      <c r="Q149" s="24"/>
      <c r="R149" s="24"/>
      <c r="S149" s="24"/>
      <c r="T149" s="24"/>
      <c r="U149" s="24"/>
      <c r="V149" s="24"/>
      <c r="W149" s="24"/>
    </row>
    <row r="150">
      <c r="A150" s="7" t="s">
        <v>3956</v>
      </c>
      <c r="B150" s="7" t="s">
        <v>3957</v>
      </c>
      <c r="C150" s="24"/>
      <c r="D150" s="24"/>
      <c r="E150" s="16"/>
      <c r="F150" s="75" t="s">
        <v>3961</v>
      </c>
      <c r="G150" s="66" t="s">
        <v>3373</v>
      </c>
      <c r="H150" s="7" t="s">
        <v>3962</v>
      </c>
      <c r="I150" s="24"/>
      <c r="J150" s="69" t="s">
        <v>3963</v>
      </c>
      <c r="K150" s="24"/>
      <c r="L150" s="24"/>
      <c r="M150" s="24"/>
      <c r="N150" s="24"/>
      <c r="O150" s="24"/>
      <c r="P150" s="24"/>
      <c r="Q150" s="24"/>
      <c r="R150" s="24"/>
      <c r="S150" s="24"/>
      <c r="T150" s="24"/>
      <c r="U150" s="24"/>
      <c r="V150" s="24"/>
      <c r="W150" s="24"/>
    </row>
    <row r="151">
      <c r="A151" s="7" t="s">
        <v>3956</v>
      </c>
      <c r="B151" s="7" t="s">
        <v>3957</v>
      </c>
      <c r="C151" s="24"/>
      <c r="D151" s="24"/>
      <c r="E151" s="16"/>
      <c r="F151" s="75" t="s">
        <v>3964</v>
      </c>
      <c r="G151" s="66" t="s">
        <v>3373</v>
      </c>
      <c r="H151" s="7" t="s">
        <v>3965</v>
      </c>
      <c r="I151" s="24"/>
      <c r="J151" s="69" t="s">
        <v>3966</v>
      </c>
      <c r="K151" s="24"/>
      <c r="L151" s="24"/>
      <c r="M151" s="24"/>
      <c r="N151" s="24"/>
      <c r="O151" s="24"/>
      <c r="P151" s="24"/>
      <c r="Q151" s="24"/>
      <c r="R151" s="24"/>
      <c r="S151" s="24"/>
      <c r="T151" s="24"/>
      <c r="U151" s="24"/>
      <c r="V151" s="24"/>
      <c r="W151" s="24"/>
    </row>
    <row r="152">
      <c r="A152" s="7" t="s">
        <v>3447</v>
      </c>
      <c r="B152" s="7" t="s">
        <v>3967</v>
      </c>
      <c r="C152" s="24"/>
      <c r="D152" s="24"/>
      <c r="E152" s="16"/>
      <c r="F152" s="75" t="s">
        <v>3968</v>
      </c>
      <c r="G152" s="66" t="s">
        <v>3373</v>
      </c>
      <c r="H152" s="7" t="s">
        <v>3969</v>
      </c>
      <c r="I152" s="11"/>
      <c r="J152" s="69" t="s">
        <v>3970</v>
      </c>
      <c r="K152" s="24"/>
      <c r="L152" s="24"/>
      <c r="M152" s="24"/>
      <c r="N152" s="24"/>
      <c r="O152" s="24"/>
      <c r="P152" s="24"/>
      <c r="Q152" s="24"/>
      <c r="R152" s="24"/>
      <c r="S152" s="24"/>
      <c r="T152" s="24"/>
      <c r="U152" s="24"/>
      <c r="V152" s="24"/>
      <c r="W152" s="24"/>
    </row>
    <row r="153">
      <c r="A153" s="7" t="s">
        <v>3971</v>
      </c>
      <c r="B153" s="7" t="s">
        <v>3967</v>
      </c>
      <c r="C153" s="24"/>
      <c r="D153" s="24"/>
      <c r="E153" s="16"/>
      <c r="F153" s="75" t="s">
        <v>3972</v>
      </c>
      <c r="G153" s="66" t="s">
        <v>3373</v>
      </c>
      <c r="H153" s="7" t="s">
        <v>3973</v>
      </c>
      <c r="I153" s="11"/>
      <c r="J153" s="69" t="s">
        <v>3974</v>
      </c>
      <c r="K153" s="24"/>
      <c r="L153" s="24"/>
      <c r="M153" s="24"/>
      <c r="N153" s="24"/>
      <c r="O153" s="24"/>
      <c r="P153" s="24"/>
      <c r="Q153" s="24"/>
      <c r="R153" s="24"/>
      <c r="S153" s="24"/>
      <c r="T153" s="24"/>
      <c r="U153" s="24"/>
      <c r="V153" s="24"/>
      <c r="W153" s="24"/>
    </row>
    <row r="154">
      <c r="A154" s="7" t="s">
        <v>3975</v>
      </c>
      <c r="B154" s="7" t="s">
        <v>3976</v>
      </c>
      <c r="C154" s="24"/>
      <c r="D154" s="24"/>
      <c r="E154" s="16"/>
      <c r="F154" s="75" t="s">
        <v>3977</v>
      </c>
      <c r="G154" s="66" t="s">
        <v>3373</v>
      </c>
      <c r="H154" s="7" t="s">
        <v>3978</v>
      </c>
      <c r="I154" s="11" t="s">
        <v>3979</v>
      </c>
      <c r="J154" s="69" t="s">
        <v>3980</v>
      </c>
      <c r="K154" s="24"/>
      <c r="L154" s="24"/>
      <c r="M154" s="24"/>
      <c r="N154" s="24"/>
      <c r="O154" s="24"/>
      <c r="P154" s="24"/>
      <c r="Q154" s="24"/>
      <c r="R154" s="24"/>
      <c r="S154" s="24"/>
      <c r="T154" s="24"/>
      <c r="U154" s="24"/>
      <c r="V154" s="24"/>
      <c r="W154" s="24"/>
    </row>
    <row r="155">
      <c r="A155" s="7" t="s">
        <v>3981</v>
      </c>
      <c r="B155" s="7" t="s">
        <v>3976</v>
      </c>
      <c r="C155" s="24"/>
      <c r="D155" s="24"/>
      <c r="E155" s="16"/>
      <c r="F155" s="75" t="s">
        <v>3982</v>
      </c>
      <c r="G155" s="66" t="s">
        <v>3373</v>
      </c>
      <c r="H155" s="7" t="s">
        <v>3983</v>
      </c>
      <c r="I155" s="11" t="s">
        <v>3984</v>
      </c>
      <c r="J155" s="69" t="s">
        <v>3980</v>
      </c>
      <c r="K155" s="24"/>
      <c r="L155" s="24"/>
      <c r="M155" s="24"/>
      <c r="N155" s="24"/>
      <c r="O155" s="24"/>
      <c r="P155" s="24"/>
      <c r="Q155" s="24"/>
      <c r="R155" s="24"/>
      <c r="S155" s="24"/>
      <c r="T155" s="24"/>
      <c r="U155" s="24"/>
      <c r="V155" s="24"/>
      <c r="W155" s="24"/>
    </row>
    <row r="156">
      <c r="A156" s="7" t="s">
        <v>3985</v>
      </c>
      <c r="B156" s="7" t="s">
        <v>3976</v>
      </c>
      <c r="C156" s="24"/>
      <c r="D156" s="24"/>
      <c r="E156" s="16"/>
      <c r="F156" s="75" t="s">
        <v>3986</v>
      </c>
      <c r="G156" s="66" t="s">
        <v>3373</v>
      </c>
      <c r="H156" s="7" t="s">
        <v>3987</v>
      </c>
      <c r="I156" s="11" t="s">
        <v>3988</v>
      </c>
      <c r="J156" s="68" t="s">
        <v>3989</v>
      </c>
      <c r="K156" s="24"/>
      <c r="L156" s="24"/>
      <c r="M156" s="24"/>
      <c r="N156" s="24"/>
      <c r="O156" s="24"/>
      <c r="P156" s="24"/>
      <c r="Q156" s="24"/>
      <c r="R156" s="24"/>
      <c r="S156" s="24"/>
      <c r="T156" s="24"/>
      <c r="U156" s="24"/>
      <c r="V156" s="24"/>
      <c r="W156" s="24"/>
    </row>
    <row r="157">
      <c r="A157" s="7" t="s">
        <v>3990</v>
      </c>
      <c r="B157" s="7" t="s">
        <v>3991</v>
      </c>
      <c r="C157" s="24"/>
      <c r="D157" s="24"/>
      <c r="E157" s="16"/>
      <c r="F157" s="75" t="s">
        <v>3992</v>
      </c>
      <c r="G157" s="66" t="s">
        <v>3373</v>
      </c>
      <c r="H157" s="7" t="s">
        <v>3993</v>
      </c>
      <c r="I157" s="11" t="s">
        <v>3994</v>
      </c>
      <c r="J157" s="69" t="s">
        <v>3995</v>
      </c>
      <c r="K157" s="24"/>
      <c r="L157" s="24"/>
      <c r="M157" s="24"/>
      <c r="N157" s="24"/>
      <c r="O157" s="24"/>
      <c r="P157" s="24"/>
      <c r="Q157" s="24"/>
      <c r="R157" s="24"/>
      <c r="S157" s="24"/>
      <c r="T157" s="24"/>
      <c r="U157" s="24"/>
      <c r="V157" s="24"/>
      <c r="W157" s="24"/>
    </row>
    <row r="158">
      <c r="A158" s="7" t="s">
        <v>3996</v>
      </c>
      <c r="B158" s="7" t="s">
        <v>3991</v>
      </c>
      <c r="C158" s="24"/>
      <c r="D158" s="24"/>
      <c r="E158" s="16"/>
      <c r="F158" s="86" t="s">
        <v>3997</v>
      </c>
      <c r="G158" s="66" t="s">
        <v>3373</v>
      </c>
      <c r="H158" s="7" t="s">
        <v>3998</v>
      </c>
      <c r="I158" s="11" t="s">
        <v>3994</v>
      </c>
      <c r="J158" s="69" t="s">
        <v>3999</v>
      </c>
      <c r="K158" s="24"/>
      <c r="L158" s="24"/>
      <c r="M158" s="24"/>
      <c r="N158" s="24"/>
      <c r="O158" s="24"/>
      <c r="P158" s="24"/>
      <c r="Q158" s="24"/>
      <c r="R158" s="24"/>
      <c r="S158" s="24"/>
      <c r="T158" s="24"/>
      <c r="U158" s="24"/>
      <c r="V158" s="24"/>
      <c r="W158" s="24"/>
    </row>
    <row r="159">
      <c r="A159" s="7" t="s">
        <v>4000</v>
      </c>
      <c r="B159" s="7" t="s">
        <v>3991</v>
      </c>
      <c r="C159" s="24"/>
      <c r="D159" s="24"/>
      <c r="E159" s="16"/>
      <c r="F159" s="86" t="s">
        <v>4001</v>
      </c>
      <c r="G159" s="66" t="s">
        <v>3373</v>
      </c>
      <c r="H159" s="7" t="s">
        <v>4002</v>
      </c>
      <c r="I159" s="11" t="s">
        <v>3994</v>
      </c>
      <c r="J159" s="69" t="s">
        <v>4003</v>
      </c>
      <c r="K159" s="24"/>
      <c r="L159" s="24"/>
      <c r="M159" s="24"/>
      <c r="N159" s="24"/>
      <c r="O159" s="24"/>
      <c r="P159" s="24"/>
      <c r="Q159" s="24"/>
      <c r="R159" s="24"/>
      <c r="S159" s="24"/>
      <c r="T159" s="24"/>
      <c r="U159" s="24"/>
      <c r="V159" s="24"/>
      <c r="W159" s="24"/>
    </row>
    <row r="160">
      <c r="A160" s="7" t="s">
        <v>4004</v>
      </c>
      <c r="B160" s="7" t="s">
        <v>3991</v>
      </c>
      <c r="C160" s="24"/>
      <c r="D160" s="24"/>
      <c r="E160" s="16"/>
      <c r="F160" s="86" t="s">
        <v>4005</v>
      </c>
      <c r="G160" s="66" t="s">
        <v>3373</v>
      </c>
      <c r="H160" s="7" t="s">
        <v>4006</v>
      </c>
      <c r="I160" s="11" t="s">
        <v>3994</v>
      </c>
      <c r="J160" s="69" t="s">
        <v>4007</v>
      </c>
      <c r="K160" s="24"/>
      <c r="L160" s="24"/>
      <c r="M160" s="24"/>
      <c r="N160" s="24"/>
      <c r="O160" s="24"/>
      <c r="P160" s="24"/>
      <c r="Q160" s="24"/>
      <c r="R160" s="24"/>
      <c r="S160" s="24"/>
      <c r="T160" s="24"/>
      <c r="U160" s="24"/>
      <c r="V160" s="24"/>
      <c r="W160" s="24"/>
    </row>
    <row r="161">
      <c r="A161" s="7" t="s">
        <v>4008</v>
      </c>
      <c r="B161" s="7" t="s">
        <v>4009</v>
      </c>
      <c r="C161" s="24"/>
      <c r="D161" s="24"/>
      <c r="E161" s="16"/>
      <c r="F161" s="75" t="s">
        <v>4010</v>
      </c>
      <c r="G161" s="66" t="s">
        <v>3373</v>
      </c>
      <c r="H161" s="7" t="s">
        <v>4011</v>
      </c>
      <c r="I161" s="24"/>
      <c r="J161" s="69" t="s">
        <v>4012</v>
      </c>
      <c r="K161" s="24"/>
      <c r="L161" s="24"/>
      <c r="M161" s="24"/>
      <c r="N161" s="24"/>
      <c r="O161" s="24"/>
      <c r="P161" s="24"/>
      <c r="Q161" s="24"/>
      <c r="R161" s="24"/>
      <c r="S161" s="24"/>
      <c r="T161" s="24"/>
      <c r="U161" s="24"/>
      <c r="V161" s="24"/>
      <c r="W161" s="24"/>
    </row>
    <row r="162">
      <c r="A162" s="7" t="s">
        <v>4013</v>
      </c>
      <c r="B162" s="7" t="s">
        <v>4009</v>
      </c>
      <c r="C162" s="24"/>
      <c r="D162" s="24"/>
      <c r="E162" s="16"/>
      <c r="F162" s="75" t="s">
        <v>4014</v>
      </c>
      <c r="G162" s="66" t="s">
        <v>3373</v>
      </c>
      <c r="H162" s="7" t="s">
        <v>4015</v>
      </c>
      <c r="I162" s="24"/>
      <c r="J162" s="69" t="s">
        <v>4012</v>
      </c>
      <c r="K162" s="24"/>
      <c r="L162" s="24"/>
      <c r="M162" s="24"/>
      <c r="N162" s="24"/>
      <c r="O162" s="24"/>
      <c r="P162" s="24"/>
      <c r="Q162" s="24"/>
      <c r="R162" s="24"/>
      <c r="S162" s="24"/>
      <c r="T162" s="24"/>
      <c r="U162" s="24"/>
      <c r="V162" s="24"/>
      <c r="W162" s="24"/>
    </row>
    <row r="163">
      <c r="A163" s="7" t="s">
        <v>4016</v>
      </c>
      <c r="B163" s="7" t="s">
        <v>3257</v>
      </c>
      <c r="C163" s="24"/>
      <c r="D163" s="24"/>
      <c r="E163" s="16"/>
      <c r="F163" s="75" t="s">
        <v>4017</v>
      </c>
      <c r="G163" s="66" t="s">
        <v>3373</v>
      </c>
      <c r="H163" s="7" t="s">
        <v>4018</v>
      </c>
      <c r="I163" s="24"/>
      <c r="J163" s="69" t="s">
        <v>4019</v>
      </c>
      <c r="K163" s="24"/>
      <c r="L163" s="24"/>
      <c r="M163" s="24"/>
      <c r="N163" s="24"/>
      <c r="O163" s="24"/>
      <c r="P163" s="24"/>
      <c r="Q163" s="24"/>
      <c r="R163" s="24"/>
      <c r="S163" s="24"/>
      <c r="T163" s="24"/>
      <c r="U163" s="24"/>
      <c r="V163" s="24"/>
      <c r="W163" s="24"/>
    </row>
    <row r="164">
      <c r="A164" s="7" t="s">
        <v>4020</v>
      </c>
      <c r="B164" s="7" t="s">
        <v>4021</v>
      </c>
      <c r="C164" s="24"/>
      <c r="D164" s="24"/>
      <c r="E164" s="16"/>
      <c r="F164" s="86" t="s">
        <v>4022</v>
      </c>
      <c r="G164" s="66" t="s">
        <v>3373</v>
      </c>
      <c r="H164" s="7" t="s">
        <v>4023</v>
      </c>
      <c r="I164" s="24"/>
      <c r="J164" s="69" t="s">
        <v>4024</v>
      </c>
      <c r="K164" s="24"/>
      <c r="L164" s="24"/>
      <c r="M164" s="24"/>
      <c r="N164" s="24"/>
      <c r="O164" s="24"/>
      <c r="P164" s="24"/>
      <c r="Q164" s="24"/>
      <c r="R164" s="24"/>
      <c r="S164" s="24"/>
      <c r="T164" s="24"/>
      <c r="U164" s="24"/>
      <c r="V164" s="24"/>
      <c r="W164" s="24"/>
    </row>
    <row r="165">
      <c r="A165" s="7" t="s">
        <v>4025</v>
      </c>
      <c r="B165" s="7" t="s">
        <v>4021</v>
      </c>
      <c r="C165" s="24"/>
      <c r="D165" s="24"/>
      <c r="E165" s="16"/>
      <c r="F165" s="86" t="s">
        <v>4026</v>
      </c>
      <c r="G165" s="66" t="s">
        <v>3373</v>
      </c>
      <c r="H165" s="7" t="s">
        <v>4027</v>
      </c>
      <c r="I165" s="24"/>
      <c r="J165" s="69" t="s">
        <v>4028</v>
      </c>
      <c r="K165" s="24"/>
      <c r="L165" s="24"/>
      <c r="M165" s="24"/>
      <c r="N165" s="24"/>
      <c r="O165" s="24"/>
      <c r="P165" s="24"/>
      <c r="Q165" s="24"/>
      <c r="R165" s="24"/>
      <c r="S165" s="24"/>
      <c r="T165" s="24"/>
      <c r="U165" s="24"/>
      <c r="V165" s="24"/>
      <c r="W165" s="24"/>
    </row>
    <row r="166">
      <c r="A166" s="16"/>
      <c r="B166" s="16"/>
      <c r="C166" s="24"/>
      <c r="D166" s="24"/>
      <c r="E166" s="16"/>
      <c r="F166" s="101"/>
      <c r="G166" s="66"/>
      <c r="H166" s="7"/>
      <c r="I166" s="24"/>
      <c r="J166" s="102"/>
      <c r="K166" s="24"/>
      <c r="L166" s="24"/>
      <c r="M166" s="24"/>
      <c r="N166" s="24"/>
      <c r="O166" s="24"/>
      <c r="P166" s="24"/>
      <c r="Q166" s="24"/>
      <c r="R166" s="24"/>
      <c r="S166" s="24"/>
      <c r="T166" s="24"/>
      <c r="U166" s="24"/>
      <c r="V166" s="24"/>
      <c r="W166" s="24"/>
    </row>
    <row r="167">
      <c r="A167" s="16"/>
      <c r="B167" s="16"/>
      <c r="C167" s="24"/>
      <c r="D167" s="24"/>
      <c r="E167" s="16"/>
      <c r="F167" s="101"/>
      <c r="G167" s="103"/>
      <c r="H167" s="16"/>
      <c r="I167" s="24"/>
      <c r="J167" s="102"/>
      <c r="K167" s="24"/>
      <c r="L167" s="24"/>
      <c r="M167" s="24"/>
      <c r="N167" s="24"/>
      <c r="O167" s="24"/>
      <c r="P167" s="24"/>
      <c r="Q167" s="24"/>
      <c r="R167" s="24"/>
      <c r="S167" s="24"/>
      <c r="T167" s="24"/>
      <c r="U167" s="24"/>
      <c r="V167" s="24"/>
      <c r="W167" s="24"/>
    </row>
    <row r="168">
      <c r="A168" s="16"/>
      <c r="B168" s="16"/>
      <c r="C168" s="24"/>
      <c r="D168" s="24"/>
      <c r="E168" s="16"/>
      <c r="F168" s="101"/>
      <c r="G168" s="103"/>
      <c r="H168" s="16"/>
      <c r="I168" s="24"/>
      <c r="J168" s="102"/>
      <c r="K168" s="24"/>
      <c r="L168" s="24"/>
      <c r="M168" s="24"/>
      <c r="N168" s="24"/>
      <c r="O168" s="24"/>
      <c r="P168" s="24"/>
      <c r="Q168" s="24"/>
      <c r="R168" s="24"/>
      <c r="S168" s="24"/>
      <c r="T168" s="24"/>
      <c r="U168" s="24"/>
      <c r="V168" s="24"/>
      <c r="W168" s="24"/>
    </row>
    <row r="169">
      <c r="A169" s="16"/>
      <c r="B169" s="16"/>
      <c r="C169" s="24"/>
      <c r="D169" s="24"/>
      <c r="E169" s="16"/>
      <c r="F169" s="101"/>
      <c r="G169" s="103"/>
      <c r="H169" s="16"/>
      <c r="I169" s="24"/>
      <c r="J169" s="102"/>
      <c r="K169" s="24"/>
      <c r="L169" s="24"/>
      <c r="M169" s="24"/>
      <c r="N169" s="24"/>
      <c r="O169" s="24"/>
      <c r="P169" s="24"/>
      <c r="Q169" s="24"/>
      <c r="R169" s="24"/>
      <c r="S169" s="24"/>
      <c r="T169" s="24"/>
      <c r="U169" s="24"/>
      <c r="V169" s="24"/>
      <c r="W169" s="24"/>
    </row>
    <row r="170">
      <c r="A170" s="16"/>
      <c r="B170" s="16"/>
      <c r="C170" s="24"/>
      <c r="D170" s="24"/>
      <c r="E170" s="16"/>
      <c r="F170" s="101"/>
      <c r="G170" s="103"/>
      <c r="H170" s="16"/>
      <c r="I170" s="24"/>
      <c r="J170" s="102"/>
      <c r="K170" s="24"/>
      <c r="L170" s="24"/>
      <c r="M170" s="24"/>
      <c r="N170" s="24"/>
      <c r="O170" s="24"/>
      <c r="P170" s="24"/>
      <c r="Q170" s="24"/>
      <c r="R170" s="24"/>
      <c r="S170" s="24"/>
      <c r="T170" s="24"/>
      <c r="U170" s="24"/>
      <c r="V170" s="24"/>
      <c r="W170" s="24"/>
    </row>
    <row r="171">
      <c r="A171" s="16"/>
      <c r="B171" s="16"/>
      <c r="C171" s="24"/>
      <c r="D171" s="24"/>
      <c r="E171" s="16"/>
      <c r="F171" s="101"/>
      <c r="G171" s="103"/>
      <c r="H171" s="16"/>
      <c r="I171" s="24"/>
      <c r="J171" s="102"/>
      <c r="K171" s="24"/>
      <c r="L171" s="24"/>
      <c r="M171" s="24"/>
      <c r="N171" s="24"/>
      <c r="O171" s="24"/>
      <c r="P171" s="24"/>
      <c r="Q171" s="24"/>
      <c r="R171" s="24"/>
      <c r="S171" s="24"/>
      <c r="T171" s="24"/>
      <c r="U171" s="24"/>
      <c r="V171" s="24"/>
      <c r="W171" s="24"/>
    </row>
    <row r="172">
      <c r="A172" s="16"/>
      <c r="B172" s="16"/>
      <c r="C172" s="24"/>
      <c r="D172" s="24"/>
      <c r="E172" s="16"/>
      <c r="F172" s="101"/>
      <c r="G172" s="103"/>
      <c r="H172" s="16"/>
      <c r="I172" s="24"/>
      <c r="J172" s="102"/>
      <c r="K172" s="24"/>
      <c r="L172" s="24"/>
      <c r="M172" s="24"/>
      <c r="N172" s="24"/>
      <c r="O172" s="24"/>
      <c r="P172" s="24"/>
      <c r="Q172" s="24"/>
      <c r="R172" s="24"/>
      <c r="S172" s="24"/>
      <c r="T172" s="24"/>
      <c r="U172" s="24"/>
      <c r="V172" s="24"/>
      <c r="W172" s="24"/>
    </row>
    <row r="173">
      <c r="A173" s="16"/>
      <c r="B173" s="16"/>
      <c r="C173" s="24"/>
      <c r="D173" s="24"/>
      <c r="E173" s="16"/>
      <c r="F173" s="101"/>
      <c r="G173" s="103"/>
      <c r="H173" s="16"/>
      <c r="I173" s="24"/>
      <c r="J173" s="102"/>
      <c r="K173" s="24"/>
      <c r="L173" s="24"/>
      <c r="M173" s="24"/>
      <c r="N173" s="24"/>
      <c r="O173" s="24"/>
      <c r="P173" s="24"/>
      <c r="Q173" s="24"/>
      <c r="R173" s="24"/>
      <c r="S173" s="24"/>
      <c r="T173" s="24"/>
      <c r="U173" s="24"/>
      <c r="V173" s="24"/>
      <c r="W173" s="24"/>
    </row>
    <row r="174">
      <c r="A174" s="16"/>
      <c r="B174" s="16"/>
      <c r="C174" s="24"/>
      <c r="D174" s="24"/>
      <c r="E174" s="16"/>
      <c r="F174" s="101"/>
      <c r="G174" s="103"/>
      <c r="H174" s="16"/>
      <c r="I174" s="24"/>
      <c r="J174" s="102"/>
      <c r="K174" s="24"/>
      <c r="L174" s="24"/>
      <c r="M174" s="24"/>
      <c r="N174" s="24"/>
      <c r="O174" s="24"/>
      <c r="P174" s="24"/>
      <c r="Q174" s="24"/>
      <c r="R174" s="24"/>
      <c r="S174" s="24"/>
      <c r="T174" s="24"/>
      <c r="U174" s="24"/>
      <c r="V174" s="24"/>
      <c r="W174" s="24"/>
    </row>
    <row r="175">
      <c r="A175" s="16"/>
      <c r="B175" s="16"/>
      <c r="C175" s="24"/>
      <c r="D175" s="24"/>
      <c r="E175" s="16"/>
      <c r="F175" s="101"/>
      <c r="G175" s="103"/>
      <c r="H175" s="16"/>
      <c r="I175" s="24"/>
      <c r="J175" s="102"/>
      <c r="K175" s="24"/>
      <c r="L175" s="24"/>
      <c r="M175" s="24"/>
      <c r="N175" s="24"/>
      <c r="O175" s="24"/>
      <c r="P175" s="24"/>
      <c r="Q175" s="24"/>
      <c r="R175" s="24"/>
      <c r="S175" s="24"/>
      <c r="T175" s="24"/>
      <c r="U175" s="24"/>
      <c r="V175" s="24"/>
      <c r="W175" s="24"/>
    </row>
    <row r="176">
      <c r="A176" s="16"/>
      <c r="B176" s="16"/>
      <c r="C176" s="24"/>
      <c r="D176" s="24"/>
      <c r="E176" s="16"/>
      <c r="F176" s="101"/>
      <c r="G176" s="103"/>
      <c r="H176" s="16"/>
      <c r="I176" s="24"/>
      <c r="J176" s="102"/>
      <c r="K176" s="24"/>
      <c r="L176" s="24"/>
      <c r="M176" s="24"/>
      <c r="N176" s="24"/>
      <c r="O176" s="24"/>
      <c r="P176" s="24"/>
      <c r="Q176" s="24"/>
      <c r="R176" s="24"/>
      <c r="S176" s="24"/>
      <c r="T176" s="24"/>
      <c r="U176" s="24"/>
      <c r="V176" s="24"/>
      <c r="W176" s="24"/>
    </row>
    <row r="177">
      <c r="A177" s="16"/>
      <c r="B177" s="16"/>
      <c r="C177" s="24"/>
      <c r="D177" s="24"/>
      <c r="E177" s="16"/>
      <c r="F177" s="101"/>
      <c r="G177" s="103"/>
      <c r="H177" s="16"/>
      <c r="I177" s="24"/>
      <c r="J177" s="102"/>
      <c r="K177" s="24"/>
      <c r="L177" s="24"/>
      <c r="M177" s="24"/>
      <c r="N177" s="24"/>
      <c r="O177" s="24"/>
      <c r="P177" s="24"/>
      <c r="Q177" s="24"/>
      <c r="R177" s="24"/>
      <c r="S177" s="24"/>
      <c r="T177" s="24"/>
      <c r="U177" s="24"/>
      <c r="V177" s="24"/>
      <c r="W177" s="24"/>
    </row>
    <row r="178">
      <c r="A178" s="16"/>
      <c r="B178" s="16"/>
      <c r="C178" s="24"/>
      <c r="D178" s="24"/>
      <c r="E178" s="16"/>
      <c r="F178" s="101"/>
      <c r="G178" s="103"/>
      <c r="H178" s="16"/>
      <c r="I178" s="24"/>
      <c r="J178" s="102"/>
      <c r="K178" s="24"/>
      <c r="L178" s="24"/>
      <c r="M178" s="24"/>
      <c r="N178" s="24"/>
      <c r="O178" s="24"/>
      <c r="P178" s="24"/>
      <c r="Q178" s="24"/>
      <c r="R178" s="24"/>
      <c r="S178" s="24"/>
      <c r="T178" s="24"/>
      <c r="U178" s="24"/>
      <c r="V178" s="24"/>
      <c r="W178" s="24"/>
    </row>
    <row r="179">
      <c r="A179" s="16"/>
      <c r="B179" s="16"/>
      <c r="C179" s="24"/>
      <c r="D179" s="24"/>
      <c r="E179" s="16"/>
      <c r="F179" s="101"/>
      <c r="G179" s="103"/>
      <c r="H179" s="16"/>
      <c r="I179" s="24"/>
      <c r="J179" s="102"/>
      <c r="K179" s="24"/>
      <c r="L179" s="24"/>
      <c r="M179" s="24"/>
      <c r="N179" s="24"/>
      <c r="O179" s="24"/>
      <c r="P179" s="24"/>
      <c r="Q179" s="24"/>
      <c r="R179" s="24"/>
      <c r="S179" s="24"/>
      <c r="T179" s="24"/>
      <c r="U179" s="24"/>
      <c r="V179" s="24"/>
      <c r="W179" s="24"/>
    </row>
    <row r="180">
      <c r="A180" s="16"/>
      <c r="B180" s="16"/>
      <c r="C180" s="24"/>
      <c r="D180" s="24"/>
      <c r="E180" s="16"/>
      <c r="F180" s="101"/>
      <c r="G180" s="103"/>
      <c r="H180" s="16"/>
      <c r="I180" s="24"/>
      <c r="J180" s="102"/>
      <c r="K180" s="24"/>
      <c r="L180" s="24"/>
      <c r="M180" s="24"/>
      <c r="N180" s="24"/>
      <c r="O180" s="24"/>
      <c r="P180" s="24"/>
      <c r="Q180" s="24"/>
      <c r="R180" s="24"/>
      <c r="S180" s="24"/>
      <c r="T180" s="24"/>
      <c r="U180" s="24"/>
      <c r="V180" s="24"/>
      <c r="W180" s="24"/>
    </row>
    <row r="181">
      <c r="A181" s="16"/>
      <c r="B181" s="16"/>
      <c r="C181" s="24"/>
      <c r="D181" s="24"/>
      <c r="E181" s="16"/>
      <c r="F181" s="101"/>
      <c r="G181" s="103"/>
      <c r="H181" s="16"/>
      <c r="I181" s="24"/>
      <c r="J181" s="102"/>
      <c r="K181" s="24"/>
      <c r="L181" s="24"/>
      <c r="M181" s="24"/>
      <c r="N181" s="24"/>
      <c r="O181" s="24"/>
      <c r="P181" s="24"/>
      <c r="Q181" s="24"/>
      <c r="R181" s="24"/>
      <c r="S181" s="24"/>
      <c r="T181" s="24"/>
      <c r="U181" s="24"/>
      <c r="V181" s="24"/>
      <c r="W181" s="24"/>
    </row>
    <row r="182">
      <c r="A182" s="16"/>
      <c r="B182" s="16"/>
      <c r="C182" s="24"/>
      <c r="D182" s="24"/>
      <c r="E182" s="16"/>
      <c r="F182" s="101"/>
      <c r="G182" s="103"/>
      <c r="H182" s="16"/>
      <c r="I182" s="24"/>
      <c r="J182" s="102"/>
      <c r="K182" s="24"/>
      <c r="L182" s="24"/>
      <c r="M182" s="24"/>
      <c r="N182" s="24"/>
      <c r="O182" s="24"/>
      <c r="P182" s="24"/>
      <c r="Q182" s="24"/>
      <c r="R182" s="24"/>
      <c r="S182" s="24"/>
      <c r="T182" s="24"/>
      <c r="U182" s="24"/>
      <c r="V182" s="24"/>
      <c r="W182" s="24"/>
    </row>
    <row r="183">
      <c r="A183" s="16"/>
      <c r="B183" s="16"/>
      <c r="C183" s="24"/>
      <c r="D183" s="24"/>
      <c r="E183" s="16"/>
      <c r="F183" s="101"/>
      <c r="G183" s="103"/>
      <c r="H183" s="16"/>
      <c r="I183" s="24"/>
      <c r="J183" s="102"/>
      <c r="K183" s="24"/>
      <c r="L183" s="24"/>
      <c r="M183" s="24"/>
      <c r="N183" s="24"/>
      <c r="O183" s="24"/>
      <c r="P183" s="24"/>
      <c r="Q183" s="24"/>
      <c r="R183" s="24"/>
      <c r="S183" s="24"/>
      <c r="T183" s="24"/>
      <c r="U183" s="24"/>
      <c r="V183" s="24"/>
      <c r="W183" s="24"/>
    </row>
    <row r="184">
      <c r="A184" s="16"/>
      <c r="B184" s="16"/>
      <c r="C184" s="24"/>
      <c r="D184" s="24"/>
      <c r="E184" s="16"/>
      <c r="F184" s="101"/>
      <c r="G184" s="103"/>
      <c r="H184" s="16"/>
      <c r="I184" s="24"/>
      <c r="J184" s="102"/>
      <c r="K184" s="24"/>
      <c r="L184" s="24"/>
      <c r="M184" s="24"/>
      <c r="N184" s="24"/>
      <c r="O184" s="24"/>
      <c r="P184" s="24"/>
      <c r="Q184" s="24"/>
      <c r="R184" s="24"/>
      <c r="S184" s="24"/>
      <c r="T184" s="24"/>
      <c r="U184" s="24"/>
      <c r="V184" s="24"/>
      <c r="W184" s="24"/>
    </row>
    <row r="185">
      <c r="A185" s="16"/>
      <c r="B185" s="16"/>
      <c r="C185" s="24"/>
      <c r="D185" s="24"/>
      <c r="E185" s="16"/>
      <c r="F185" s="101"/>
      <c r="G185" s="103"/>
      <c r="H185" s="16"/>
      <c r="I185" s="24"/>
      <c r="J185" s="102"/>
      <c r="K185" s="24"/>
      <c r="L185" s="24"/>
      <c r="M185" s="24"/>
      <c r="N185" s="24"/>
      <c r="O185" s="24"/>
      <c r="P185" s="24"/>
      <c r="Q185" s="24"/>
      <c r="R185" s="24"/>
      <c r="S185" s="24"/>
      <c r="T185" s="24"/>
      <c r="U185" s="24"/>
      <c r="V185" s="24"/>
      <c r="W185" s="24"/>
    </row>
    <row r="186">
      <c r="A186" s="16"/>
      <c r="B186" s="16"/>
      <c r="C186" s="24"/>
      <c r="D186" s="24"/>
      <c r="E186" s="16"/>
      <c r="F186" s="101"/>
      <c r="G186" s="103"/>
      <c r="H186" s="16"/>
      <c r="I186" s="24"/>
      <c r="J186" s="102"/>
      <c r="K186" s="24"/>
      <c r="L186" s="24"/>
      <c r="M186" s="24"/>
      <c r="N186" s="24"/>
      <c r="O186" s="24"/>
      <c r="P186" s="24"/>
      <c r="Q186" s="24"/>
      <c r="R186" s="24"/>
      <c r="S186" s="24"/>
      <c r="T186" s="24"/>
      <c r="U186" s="24"/>
      <c r="V186" s="24"/>
      <c r="W186" s="24"/>
    </row>
    <row r="187">
      <c r="A187" s="16"/>
      <c r="B187" s="16"/>
      <c r="C187" s="24"/>
      <c r="D187" s="24"/>
      <c r="E187" s="16"/>
      <c r="F187" s="101"/>
      <c r="G187" s="103"/>
      <c r="H187" s="16"/>
      <c r="I187" s="24"/>
      <c r="J187" s="102"/>
      <c r="K187" s="24"/>
      <c r="L187" s="24"/>
      <c r="M187" s="24"/>
      <c r="N187" s="24"/>
      <c r="O187" s="24"/>
      <c r="P187" s="24"/>
      <c r="Q187" s="24"/>
      <c r="R187" s="24"/>
      <c r="S187" s="24"/>
      <c r="T187" s="24"/>
      <c r="U187" s="24"/>
      <c r="V187" s="24"/>
      <c r="W187" s="24"/>
    </row>
    <row r="188">
      <c r="A188" s="16"/>
      <c r="B188" s="16"/>
      <c r="C188" s="24"/>
      <c r="D188" s="24"/>
      <c r="E188" s="16"/>
      <c r="F188" s="101"/>
      <c r="G188" s="103"/>
      <c r="H188" s="16"/>
      <c r="I188" s="24"/>
      <c r="J188" s="102"/>
      <c r="K188" s="24"/>
      <c r="L188" s="24"/>
      <c r="M188" s="24"/>
      <c r="N188" s="24"/>
      <c r="O188" s="24"/>
      <c r="P188" s="24"/>
      <c r="Q188" s="24"/>
      <c r="R188" s="24"/>
      <c r="S188" s="24"/>
      <c r="T188" s="24"/>
      <c r="U188" s="24"/>
      <c r="V188" s="24"/>
      <c r="W188" s="24"/>
    </row>
    <row r="189">
      <c r="A189" s="16"/>
      <c r="B189" s="16"/>
      <c r="C189" s="24"/>
      <c r="D189" s="24"/>
      <c r="E189" s="16"/>
      <c r="F189" s="101"/>
      <c r="G189" s="103"/>
      <c r="H189" s="16"/>
      <c r="I189" s="24"/>
      <c r="J189" s="102"/>
      <c r="K189" s="24"/>
      <c r="L189" s="24"/>
      <c r="M189" s="24"/>
      <c r="N189" s="24"/>
      <c r="O189" s="24"/>
      <c r="P189" s="24"/>
      <c r="Q189" s="24"/>
      <c r="R189" s="24"/>
      <c r="S189" s="24"/>
      <c r="T189" s="24"/>
      <c r="U189" s="24"/>
      <c r="V189" s="24"/>
      <c r="W189" s="24"/>
    </row>
    <row r="190">
      <c r="A190" s="16"/>
      <c r="B190" s="16"/>
      <c r="C190" s="24"/>
      <c r="D190" s="24"/>
      <c r="E190" s="16"/>
      <c r="F190" s="101"/>
      <c r="G190" s="103"/>
      <c r="H190" s="16"/>
      <c r="I190" s="24"/>
      <c r="J190" s="102"/>
      <c r="K190" s="24"/>
      <c r="L190" s="24"/>
      <c r="M190" s="24"/>
      <c r="N190" s="24"/>
      <c r="O190" s="24"/>
      <c r="P190" s="24"/>
      <c r="Q190" s="24"/>
      <c r="R190" s="24"/>
      <c r="S190" s="24"/>
      <c r="T190" s="24"/>
      <c r="U190" s="24"/>
      <c r="V190" s="24"/>
      <c r="W190" s="24"/>
    </row>
    <row r="191">
      <c r="A191" s="16"/>
      <c r="B191" s="16"/>
      <c r="C191" s="24"/>
      <c r="D191" s="24"/>
      <c r="E191" s="16"/>
      <c r="F191" s="101"/>
      <c r="G191" s="103"/>
      <c r="H191" s="16"/>
      <c r="I191" s="24"/>
      <c r="J191" s="102"/>
      <c r="K191" s="24"/>
      <c r="L191" s="24"/>
      <c r="M191" s="24"/>
      <c r="N191" s="24"/>
      <c r="O191" s="24"/>
      <c r="P191" s="24"/>
      <c r="Q191" s="24"/>
      <c r="R191" s="24"/>
      <c r="S191" s="24"/>
      <c r="T191" s="24"/>
      <c r="U191" s="24"/>
      <c r="V191" s="24"/>
      <c r="W191" s="24"/>
    </row>
    <row r="192">
      <c r="A192" s="16"/>
      <c r="B192" s="16"/>
      <c r="C192" s="24"/>
      <c r="D192" s="24"/>
      <c r="E192" s="16"/>
      <c r="F192" s="101"/>
      <c r="G192" s="103"/>
      <c r="H192" s="16"/>
      <c r="I192" s="24"/>
      <c r="J192" s="102"/>
      <c r="K192" s="24"/>
      <c r="L192" s="24"/>
      <c r="M192" s="24"/>
      <c r="N192" s="24"/>
      <c r="O192" s="24"/>
      <c r="P192" s="24"/>
      <c r="Q192" s="24"/>
      <c r="R192" s="24"/>
      <c r="S192" s="24"/>
      <c r="T192" s="24"/>
      <c r="U192" s="24"/>
      <c r="V192" s="24"/>
      <c r="W192" s="24"/>
    </row>
    <row r="193">
      <c r="A193" s="16"/>
      <c r="B193" s="16"/>
      <c r="C193" s="24"/>
      <c r="D193" s="24"/>
      <c r="E193" s="16"/>
      <c r="F193" s="101"/>
      <c r="G193" s="103"/>
      <c r="H193" s="16"/>
      <c r="I193" s="24"/>
      <c r="J193" s="102"/>
      <c r="K193" s="24"/>
      <c r="L193" s="24"/>
      <c r="M193" s="24"/>
      <c r="N193" s="24"/>
      <c r="O193" s="24"/>
      <c r="P193" s="24"/>
      <c r="Q193" s="24"/>
      <c r="R193" s="24"/>
      <c r="S193" s="24"/>
      <c r="T193" s="24"/>
      <c r="U193" s="24"/>
      <c r="V193" s="24"/>
      <c r="W193" s="24"/>
    </row>
    <row r="194">
      <c r="A194" s="16"/>
      <c r="B194" s="16"/>
      <c r="C194" s="24"/>
      <c r="D194" s="24"/>
      <c r="E194" s="16"/>
      <c r="F194" s="101"/>
      <c r="G194" s="103"/>
      <c r="H194" s="16"/>
      <c r="I194" s="24"/>
      <c r="J194" s="102"/>
      <c r="K194" s="24"/>
      <c r="L194" s="24"/>
      <c r="M194" s="24"/>
      <c r="N194" s="24"/>
      <c r="O194" s="24"/>
      <c r="P194" s="24"/>
      <c r="Q194" s="24"/>
      <c r="R194" s="24"/>
      <c r="S194" s="24"/>
      <c r="T194" s="24"/>
      <c r="U194" s="24"/>
      <c r="V194" s="24"/>
      <c r="W194" s="24"/>
    </row>
    <row r="195">
      <c r="A195" s="16"/>
      <c r="B195" s="16"/>
      <c r="C195" s="24"/>
      <c r="D195" s="24"/>
      <c r="E195" s="16"/>
      <c r="F195" s="101"/>
      <c r="G195" s="103"/>
      <c r="H195" s="16"/>
      <c r="I195" s="24"/>
      <c r="J195" s="102"/>
      <c r="K195" s="24"/>
      <c r="L195" s="24"/>
      <c r="M195" s="24"/>
      <c r="N195" s="24"/>
      <c r="O195" s="24"/>
      <c r="P195" s="24"/>
      <c r="Q195" s="24"/>
      <c r="R195" s="24"/>
      <c r="S195" s="24"/>
      <c r="T195" s="24"/>
      <c r="U195" s="24"/>
      <c r="V195" s="24"/>
      <c r="W195" s="24"/>
    </row>
    <row r="196">
      <c r="A196" s="16"/>
      <c r="B196" s="16"/>
      <c r="C196" s="24"/>
      <c r="D196" s="24"/>
      <c r="E196" s="16"/>
      <c r="F196" s="101"/>
      <c r="G196" s="103"/>
      <c r="H196" s="16"/>
      <c r="I196" s="24"/>
      <c r="J196" s="102"/>
      <c r="K196" s="24"/>
      <c r="L196" s="24"/>
      <c r="M196" s="24"/>
      <c r="N196" s="24"/>
      <c r="O196" s="24"/>
      <c r="P196" s="24"/>
      <c r="Q196" s="24"/>
      <c r="R196" s="24"/>
      <c r="S196" s="24"/>
      <c r="T196" s="24"/>
      <c r="U196" s="24"/>
      <c r="V196" s="24"/>
      <c r="W196" s="24"/>
    </row>
    <row r="197">
      <c r="A197" s="16"/>
      <c r="B197" s="16"/>
      <c r="C197" s="24"/>
      <c r="D197" s="24"/>
      <c r="E197" s="16"/>
      <c r="F197" s="101"/>
      <c r="G197" s="103"/>
      <c r="H197" s="16"/>
      <c r="I197" s="24"/>
      <c r="J197" s="102"/>
      <c r="K197" s="24"/>
      <c r="L197" s="24"/>
      <c r="M197" s="24"/>
      <c r="N197" s="24"/>
      <c r="O197" s="24"/>
      <c r="P197" s="24"/>
      <c r="Q197" s="24"/>
      <c r="R197" s="24"/>
      <c r="S197" s="24"/>
      <c r="T197" s="24"/>
      <c r="U197" s="24"/>
      <c r="V197" s="24"/>
      <c r="W197" s="24"/>
    </row>
    <row r="198">
      <c r="A198" s="16"/>
      <c r="B198" s="16"/>
      <c r="C198" s="24"/>
      <c r="D198" s="24"/>
      <c r="E198" s="16"/>
      <c r="F198" s="101"/>
      <c r="G198" s="103"/>
      <c r="H198" s="16"/>
      <c r="I198" s="24"/>
      <c r="J198" s="102"/>
      <c r="K198" s="24"/>
      <c r="L198" s="24"/>
      <c r="M198" s="24"/>
      <c r="N198" s="24"/>
      <c r="O198" s="24"/>
      <c r="P198" s="24"/>
      <c r="Q198" s="24"/>
      <c r="R198" s="24"/>
      <c r="S198" s="24"/>
      <c r="T198" s="24"/>
      <c r="U198" s="24"/>
      <c r="V198" s="24"/>
      <c r="W198" s="24"/>
    </row>
    <row r="199">
      <c r="A199" s="16"/>
      <c r="B199" s="16"/>
      <c r="C199" s="24"/>
      <c r="D199" s="24"/>
      <c r="E199" s="16"/>
      <c r="F199" s="101"/>
      <c r="G199" s="103"/>
      <c r="H199" s="16"/>
      <c r="I199" s="24"/>
      <c r="J199" s="102"/>
      <c r="K199" s="24"/>
      <c r="L199" s="24"/>
      <c r="M199" s="24"/>
      <c r="N199" s="24"/>
      <c r="O199" s="24"/>
      <c r="P199" s="24"/>
      <c r="Q199" s="24"/>
      <c r="R199" s="24"/>
      <c r="S199" s="24"/>
      <c r="T199" s="24"/>
      <c r="U199" s="24"/>
      <c r="V199" s="24"/>
      <c r="W199" s="24"/>
    </row>
    <row r="200">
      <c r="A200" s="16"/>
      <c r="B200" s="16"/>
      <c r="C200" s="24"/>
      <c r="D200" s="24"/>
      <c r="E200" s="16"/>
      <c r="F200" s="101"/>
      <c r="G200" s="103"/>
      <c r="H200" s="16"/>
      <c r="I200" s="24"/>
      <c r="J200" s="102"/>
      <c r="K200" s="24"/>
      <c r="L200" s="24"/>
      <c r="M200" s="24"/>
      <c r="N200" s="24"/>
      <c r="O200" s="24"/>
      <c r="P200" s="24"/>
      <c r="Q200" s="24"/>
      <c r="R200" s="24"/>
      <c r="S200" s="24"/>
      <c r="T200" s="24"/>
      <c r="U200" s="24"/>
      <c r="V200" s="24"/>
      <c r="W200" s="24"/>
    </row>
    <row r="201">
      <c r="A201" s="16"/>
      <c r="B201" s="16"/>
      <c r="C201" s="24"/>
      <c r="D201" s="24"/>
      <c r="E201" s="16"/>
      <c r="F201" s="101"/>
      <c r="G201" s="103"/>
      <c r="H201" s="16"/>
      <c r="I201" s="24"/>
      <c r="J201" s="102"/>
      <c r="K201" s="24"/>
      <c r="L201" s="24"/>
      <c r="M201" s="24"/>
      <c r="N201" s="24"/>
      <c r="O201" s="24"/>
      <c r="P201" s="24"/>
      <c r="Q201" s="24"/>
      <c r="R201" s="24"/>
      <c r="S201" s="24"/>
      <c r="T201" s="24"/>
      <c r="U201" s="24"/>
      <c r="V201" s="24"/>
      <c r="W201" s="24"/>
    </row>
    <row r="202">
      <c r="A202" s="16"/>
      <c r="B202" s="16"/>
      <c r="C202" s="24"/>
      <c r="D202" s="24"/>
      <c r="E202" s="16"/>
      <c r="F202" s="101"/>
      <c r="G202" s="103"/>
      <c r="H202" s="16"/>
      <c r="I202" s="24"/>
      <c r="J202" s="102"/>
      <c r="K202" s="24"/>
      <c r="L202" s="24"/>
      <c r="M202" s="24"/>
      <c r="N202" s="24"/>
      <c r="O202" s="24"/>
      <c r="P202" s="24"/>
      <c r="Q202" s="24"/>
      <c r="R202" s="24"/>
      <c r="S202" s="24"/>
      <c r="T202" s="24"/>
      <c r="U202" s="24"/>
      <c r="V202" s="24"/>
      <c r="W202" s="24"/>
    </row>
    <row r="203">
      <c r="A203" s="16"/>
      <c r="B203" s="16"/>
      <c r="C203" s="24"/>
      <c r="D203" s="24"/>
      <c r="E203" s="16"/>
      <c r="F203" s="101"/>
      <c r="G203" s="103"/>
      <c r="H203" s="16"/>
      <c r="I203" s="24"/>
      <c r="J203" s="102"/>
      <c r="K203" s="24"/>
      <c r="L203" s="24"/>
      <c r="M203" s="24"/>
      <c r="N203" s="24"/>
      <c r="O203" s="24"/>
      <c r="P203" s="24"/>
      <c r="Q203" s="24"/>
      <c r="R203" s="24"/>
      <c r="S203" s="24"/>
      <c r="T203" s="24"/>
      <c r="U203" s="24"/>
      <c r="V203" s="24"/>
      <c r="W203" s="24"/>
    </row>
    <row r="204">
      <c r="A204" s="16"/>
      <c r="B204" s="16"/>
      <c r="C204" s="24"/>
      <c r="D204" s="24"/>
      <c r="E204" s="16"/>
      <c r="F204" s="101"/>
      <c r="G204" s="103"/>
      <c r="H204" s="16"/>
      <c r="I204" s="24"/>
      <c r="J204" s="102"/>
      <c r="K204" s="24"/>
      <c r="L204" s="24"/>
      <c r="M204" s="24"/>
      <c r="N204" s="24"/>
      <c r="O204" s="24"/>
      <c r="P204" s="24"/>
      <c r="Q204" s="24"/>
      <c r="R204" s="24"/>
      <c r="S204" s="24"/>
      <c r="T204" s="24"/>
      <c r="U204" s="24"/>
      <c r="V204" s="24"/>
      <c r="W204" s="24"/>
    </row>
    <row r="205">
      <c r="A205" s="16"/>
      <c r="B205" s="16"/>
      <c r="C205" s="24"/>
      <c r="D205" s="24"/>
      <c r="E205" s="16"/>
      <c r="F205" s="101"/>
      <c r="G205" s="103"/>
      <c r="H205" s="16"/>
      <c r="I205" s="24"/>
      <c r="J205" s="102"/>
      <c r="K205" s="24"/>
      <c r="L205" s="24"/>
      <c r="M205" s="24"/>
      <c r="N205" s="24"/>
      <c r="O205" s="24"/>
      <c r="P205" s="24"/>
      <c r="Q205" s="24"/>
      <c r="R205" s="24"/>
      <c r="S205" s="24"/>
      <c r="T205" s="24"/>
      <c r="U205" s="24"/>
      <c r="V205" s="24"/>
      <c r="W205" s="24"/>
    </row>
    <row r="206">
      <c r="A206" s="16"/>
      <c r="B206" s="16"/>
      <c r="C206" s="24"/>
      <c r="D206" s="24"/>
      <c r="E206" s="16"/>
      <c r="F206" s="101"/>
      <c r="G206" s="103"/>
      <c r="H206" s="16"/>
      <c r="I206" s="24"/>
      <c r="J206" s="102"/>
      <c r="K206" s="24"/>
      <c r="L206" s="24"/>
      <c r="M206" s="24"/>
      <c r="N206" s="24"/>
      <c r="O206" s="24"/>
      <c r="P206" s="24"/>
      <c r="Q206" s="24"/>
      <c r="R206" s="24"/>
      <c r="S206" s="24"/>
      <c r="T206" s="24"/>
      <c r="U206" s="24"/>
      <c r="V206" s="24"/>
      <c r="W206" s="24"/>
    </row>
    <row r="207">
      <c r="A207" s="16"/>
      <c r="B207" s="16"/>
      <c r="C207" s="24"/>
      <c r="D207" s="24"/>
      <c r="E207" s="16"/>
      <c r="F207" s="101"/>
      <c r="G207" s="103"/>
      <c r="H207" s="16"/>
      <c r="I207" s="24"/>
      <c r="J207" s="102"/>
      <c r="K207" s="24"/>
      <c r="L207" s="24"/>
      <c r="M207" s="24"/>
      <c r="N207" s="24"/>
      <c r="O207" s="24"/>
      <c r="P207" s="24"/>
      <c r="Q207" s="24"/>
      <c r="R207" s="24"/>
      <c r="S207" s="24"/>
      <c r="T207" s="24"/>
      <c r="U207" s="24"/>
      <c r="V207" s="24"/>
      <c r="W207" s="24"/>
    </row>
    <row r="208">
      <c r="A208" s="16"/>
      <c r="B208" s="16"/>
      <c r="C208" s="24"/>
      <c r="D208" s="24"/>
      <c r="E208" s="16"/>
      <c r="F208" s="101"/>
      <c r="G208" s="103"/>
      <c r="H208" s="16"/>
      <c r="I208" s="24"/>
      <c r="J208" s="102"/>
      <c r="K208" s="24"/>
      <c r="L208" s="24"/>
      <c r="M208" s="24"/>
      <c r="N208" s="24"/>
      <c r="O208" s="24"/>
      <c r="P208" s="24"/>
      <c r="Q208" s="24"/>
      <c r="R208" s="24"/>
      <c r="S208" s="24"/>
      <c r="T208" s="24"/>
      <c r="U208" s="24"/>
      <c r="V208" s="24"/>
      <c r="W208" s="24"/>
    </row>
    <row r="209">
      <c r="A209" s="16"/>
      <c r="B209" s="16"/>
      <c r="C209" s="24"/>
      <c r="D209" s="24"/>
      <c r="E209" s="16"/>
      <c r="F209" s="101"/>
      <c r="G209" s="103"/>
      <c r="H209" s="16"/>
      <c r="I209" s="24"/>
      <c r="J209" s="102"/>
      <c r="K209" s="24"/>
      <c r="L209" s="24"/>
      <c r="M209" s="24"/>
      <c r="N209" s="24"/>
      <c r="O209" s="24"/>
      <c r="P209" s="24"/>
      <c r="Q209" s="24"/>
      <c r="R209" s="24"/>
      <c r="S209" s="24"/>
      <c r="T209" s="24"/>
      <c r="U209" s="24"/>
      <c r="V209" s="24"/>
      <c r="W209" s="24"/>
    </row>
    <row r="210">
      <c r="A210" s="16"/>
      <c r="B210" s="16"/>
      <c r="C210" s="24"/>
      <c r="D210" s="24"/>
      <c r="E210" s="16"/>
      <c r="F210" s="101"/>
      <c r="G210" s="103"/>
      <c r="H210" s="16"/>
      <c r="I210" s="24"/>
      <c r="J210" s="102"/>
      <c r="K210" s="24"/>
      <c r="L210" s="24"/>
      <c r="M210" s="24"/>
      <c r="N210" s="24"/>
      <c r="O210" s="24"/>
      <c r="P210" s="24"/>
      <c r="Q210" s="24"/>
      <c r="R210" s="24"/>
      <c r="S210" s="24"/>
      <c r="T210" s="24"/>
      <c r="U210" s="24"/>
      <c r="V210" s="24"/>
      <c r="W210" s="24"/>
    </row>
    <row r="211">
      <c r="A211" s="16"/>
      <c r="B211" s="16"/>
      <c r="C211" s="24"/>
      <c r="D211" s="24"/>
      <c r="E211" s="16"/>
      <c r="F211" s="101"/>
      <c r="G211" s="103"/>
      <c r="H211" s="16"/>
      <c r="I211" s="24"/>
      <c r="J211" s="102"/>
      <c r="K211" s="24"/>
      <c r="L211" s="24"/>
      <c r="M211" s="24"/>
      <c r="N211" s="24"/>
      <c r="O211" s="24"/>
      <c r="P211" s="24"/>
      <c r="Q211" s="24"/>
      <c r="R211" s="24"/>
      <c r="S211" s="24"/>
      <c r="T211" s="24"/>
      <c r="U211" s="24"/>
      <c r="V211" s="24"/>
      <c r="W211" s="24"/>
    </row>
    <row r="212">
      <c r="A212" s="16"/>
      <c r="B212" s="16"/>
      <c r="C212" s="24"/>
      <c r="D212" s="24"/>
      <c r="E212" s="16"/>
      <c r="F212" s="101"/>
      <c r="G212" s="103"/>
      <c r="H212" s="16"/>
      <c r="I212" s="24"/>
      <c r="J212" s="102"/>
      <c r="K212" s="24"/>
      <c r="L212" s="24"/>
      <c r="M212" s="24"/>
      <c r="N212" s="24"/>
      <c r="O212" s="24"/>
      <c r="P212" s="24"/>
      <c r="Q212" s="24"/>
      <c r="R212" s="24"/>
      <c r="S212" s="24"/>
      <c r="T212" s="24"/>
      <c r="U212" s="24"/>
      <c r="V212" s="24"/>
      <c r="W212" s="24"/>
    </row>
    <row r="213">
      <c r="A213" s="16"/>
      <c r="B213" s="16"/>
      <c r="C213" s="24"/>
      <c r="D213" s="24"/>
      <c r="E213" s="16"/>
      <c r="F213" s="101"/>
      <c r="G213" s="103"/>
      <c r="H213" s="16"/>
      <c r="I213" s="24"/>
      <c r="J213" s="102"/>
      <c r="K213" s="24"/>
      <c r="L213" s="24"/>
      <c r="M213" s="24"/>
      <c r="N213" s="24"/>
      <c r="O213" s="24"/>
      <c r="P213" s="24"/>
      <c r="Q213" s="24"/>
      <c r="R213" s="24"/>
      <c r="S213" s="24"/>
      <c r="T213" s="24"/>
      <c r="U213" s="24"/>
      <c r="V213" s="24"/>
      <c r="W213" s="24"/>
    </row>
    <row r="214">
      <c r="A214" s="16"/>
      <c r="B214" s="16"/>
      <c r="C214" s="24"/>
      <c r="D214" s="24"/>
      <c r="E214" s="16"/>
      <c r="F214" s="101"/>
      <c r="G214" s="103"/>
      <c r="H214" s="16"/>
      <c r="I214" s="24"/>
      <c r="J214" s="102"/>
      <c r="K214" s="24"/>
      <c r="L214" s="24"/>
      <c r="M214" s="24"/>
      <c r="N214" s="24"/>
      <c r="O214" s="24"/>
      <c r="P214" s="24"/>
      <c r="Q214" s="24"/>
      <c r="R214" s="24"/>
      <c r="S214" s="24"/>
      <c r="T214" s="24"/>
      <c r="U214" s="24"/>
      <c r="V214" s="24"/>
      <c r="W214" s="24"/>
    </row>
    <row r="215">
      <c r="A215" s="16"/>
      <c r="B215" s="16"/>
      <c r="C215" s="24"/>
      <c r="D215" s="24"/>
      <c r="E215" s="16"/>
      <c r="F215" s="101"/>
      <c r="G215" s="103"/>
      <c r="H215" s="16"/>
      <c r="I215" s="24"/>
      <c r="J215" s="102"/>
      <c r="K215" s="24"/>
      <c r="L215" s="24"/>
      <c r="M215" s="24"/>
      <c r="N215" s="24"/>
      <c r="O215" s="24"/>
      <c r="P215" s="24"/>
      <c r="Q215" s="24"/>
      <c r="R215" s="24"/>
      <c r="S215" s="24"/>
      <c r="T215" s="24"/>
      <c r="U215" s="24"/>
      <c r="V215" s="24"/>
      <c r="W215" s="24"/>
    </row>
    <row r="216">
      <c r="A216" s="16"/>
      <c r="B216" s="16"/>
      <c r="C216" s="24"/>
      <c r="D216" s="24"/>
      <c r="E216" s="16"/>
      <c r="F216" s="101"/>
      <c r="G216" s="103"/>
      <c r="H216" s="16"/>
      <c r="I216" s="24"/>
      <c r="J216" s="102"/>
      <c r="K216" s="24"/>
      <c r="L216" s="24"/>
      <c r="M216" s="24"/>
      <c r="N216" s="24"/>
      <c r="O216" s="24"/>
      <c r="P216" s="24"/>
      <c r="Q216" s="24"/>
      <c r="R216" s="24"/>
      <c r="S216" s="24"/>
      <c r="T216" s="24"/>
      <c r="U216" s="24"/>
      <c r="V216" s="24"/>
      <c r="W216" s="24"/>
    </row>
    <row r="217">
      <c r="A217" s="16"/>
      <c r="B217" s="16"/>
      <c r="C217" s="24"/>
      <c r="D217" s="24"/>
      <c r="E217" s="16"/>
      <c r="F217" s="101"/>
      <c r="G217" s="103"/>
      <c r="H217" s="16"/>
      <c r="I217" s="24"/>
      <c r="J217" s="102"/>
      <c r="K217" s="24"/>
      <c r="L217" s="24"/>
      <c r="M217" s="24"/>
      <c r="N217" s="24"/>
      <c r="O217" s="24"/>
      <c r="P217" s="24"/>
      <c r="Q217" s="24"/>
      <c r="R217" s="24"/>
      <c r="S217" s="24"/>
      <c r="T217" s="24"/>
      <c r="U217" s="24"/>
      <c r="V217" s="24"/>
      <c r="W217" s="24"/>
    </row>
    <row r="218">
      <c r="A218" s="16"/>
      <c r="B218" s="16"/>
      <c r="C218" s="24"/>
      <c r="D218" s="24"/>
      <c r="E218" s="16"/>
      <c r="F218" s="101"/>
      <c r="G218" s="103"/>
      <c r="H218" s="16"/>
      <c r="I218" s="24"/>
      <c r="J218" s="102"/>
      <c r="K218" s="24"/>
      <c r="L218" s="24"/>
      <c r="M218" s="24"/>
      <c r="N218" s="24"/>
      <c r="O218" s="24"/>
      <c r="P218" s="24"/>
      <c r="Q218" s="24"/>
      <c r="R218" s="24"/>
      <c r="S218" s="24"/>
      <c r="T218" s="24"/>
      <c r="U218" s="24"/>
      <c r="V218" s="24"/>
      <c r="W218" s="24"/>
    </row>
    <row r="219">
      <c r="A219" s="16"/>
      <c r="B219" s="16"/>
      <c r="C219" s="24"/>
      <c r="D219" s="24"/>
      <c r="E219" s="16"/>
      <c r="F219" s="101"/>
      <c r="G219" s="103"/>
      <c r="H219" s="16"/>
      <c r="I219" s="24"/>
      <c r="J219" s="102"/>
      <c r="K219" s="24"/>
      <c r="L219" s="24"/>
      <c r="M219" s="24"/>
      <c r="N219" s="24"/>
      <c r="O219" s="24"/>
      <c r="P219" s="24"/>
      <c r="Q219" s="24"/>
      <c r="R219" s="24"/>
      <c r="S219" s="24"/>
      <c r="T219" s="24"/>
      <c r="U219" s="24"/>
      <c r="V219" s="24"/>
      <c r="W219" s="24"/>
    </row>
    <row r="220">
      <c r="A220" s="16"/>
      <c r="B220" s="16"/>
      <c r="C220" s="24"/>
      <c r="D220" s="24"/>
      <c r="E220" s="16"/>
      <c r="F220" s="101"/>
      <c r="G220" s="103"/>
      <c r="H220" s="16"/>
      <c r="I220" s="24"/>
      <c r="J220" s="102"/>
      <c r="K220" s="24"/>
      <c r="L220" s="24"/>
      <c r="M220" s="24"/>
      <c r="N220" s="24"/>
      <c r="O220" s="24"/>
      <c r="P220" s="24"/>
      <c r="Q220" s="24"/>
      <c r="R220" s="24"/>
      <c r="S220" s="24"/>
      <c r="T220" s="24"/>
      <c r="U220" s="24"/>
      <c r="V220" s="24"/>
      <c r="W220" s="24"/>
    </row>
    <row r="221">
      <c r="A221" s="16"/>
      <c r="B221" s="16"/>
      <c r="C221" s="24"/>
      <c r="D221" s="24"/>
      <c r="E221" s="16"/>
      <c r="F221" s="101"/>
      <c r="G221" s="103"/>
      <c r="H221" s="16"/>
      <c r="I221" s="24"/>
      <c r="J221" s="102"/>
      <c r="K221" s="24"/>
      <c r="L221" s="24"/>
      <c r="M221" s="24"/>
      <c r="N221" s="24"/>
      <c r="O221" s="24"/>
      <c r="P221" s="24"/>
      <c r="Q221" s="24"/>
      <c r="R221" s="24"/>
      <c r="S221" s="24"/>
      <c r="T221" s="24"/>
      <c r="U221" s="24"/>
      <c r="V221" s="24"/>
      <c r="W221" s="24"/>
    </row>
    <row r="222">
      <c r="A222" s="16"/>
      <c r="B222" s="16"/>
      <c r="C222" s="24"/>
      <c r="D222" s="24"/>
      <c r="E222" s="16"/>
      <c r="F222" s="101"/>
      <c r="G222" s="103"/>
      <c r="H222" s="16"/>
      <c r="I222" s="24"/>
      <c r="J222" s="102"/>
      <c r="K222" s="24"/>
      <c r="L222" s="24"/>
      <c r="M222" s="24"/>
      <c r="N222" s="24"/>
      <c r="O222" s="24"/>
      <c r="P222" s="24"/>
      <c r="Q222" s="24"/>
      <c r="R222" s="24"/>
      <c r="S222" s="24"/>
      <c r="T222" s="24"/>
      <c r="U222" s="24"/>
      <c r="V222" s="24"/>
      <c r="W222" s="24"/>
    </row>
    <row r="223">
      <c r="A223" s="16"/>
      <c r="B223" s="16"/>
      <c r="C223" s="24"/>
      <c r="D223" s="24"/>
      <c r="E223" s="16"/>
      <c r="F223" s="101"/>
      <c r="G223" s="103"/>
      <c r="H223" s="16"/>
      <c r="I223" s="24"/>
      <c r="J223" s="102"/>
      <c r="K223" s="24"/>
      <c r="L223" s="24"/>
      <c r="M223" s="24"/>
      <c r="N223" s="24"/>
      <c r="O223" s="24"/>
      <c r="P223" s="24"/>
      <c r="Q223" s="24"/>
      <c r="R223" s="24"/>
      <c r="S223" s="24"/>
      <c r="T223" s="24"/>
      <c r="U223" s="24"/>
      <c r="V223" s="24"/>
      <c r="W223" s="24"/>
    </row>
    <row r="224">
      <c r="A224" s="16"/>
      <c r="B224" s="16"/>
      <c r="C224" s="24"/>
      <c r="D224" s="24"/>
      <c r="E224" s="16"/>
      <c r="F224" s="101"/>
      <c r="G224" s="103"/>
      <c r="H224" s="16"/>
      <c r="I224" s="24"/>
      <c r="J224" s="102"/>
      <c r="K224" s="24"/>
      <c r="L224" s="24"/>
      <c r="M224" s="24"/>
      <c r="N224" s="24"/>
      <c r="O224" s="24"/>
      <c r="P224" s="24"/>
      <c r="Q224" s="24"/>
      <c r="R224" s="24"/>
      <c r="S224" s="24"/>
      <c r="T224" s="24"/>
      <c r="U224" s="24"/>
      <c r="V224" s="24"/>
      <c r="W224" s="24"/>
    </row>
    <row r="225">
      <c r="A225" s="16"/>
      <c r="B225" s="16"/>
      <c r="C225" s="24"/>
      <c r="D225" s="24"/>
      <c r="E225" s="16"/>
      <c r="F225" s="101"/>
      <c r="G225" s="103"/>
      <c r="H225" s="16"/>
      <c r="I225" s="24"/>
      <c r="J225" s="102"/>
      <c r="K225" s="24"/>
      <c r="L225" s="24"/>
      <c r="M225" s="24"/>
      <c r="N225" s="24"/>
      <c r="O225" s="24"/>
      <c r="P225" s="24"/>
      <c r="Q225" s="24"/>
      <c r="R225" s="24"/>
      <c r="S225" s="24"/>
      <c r="T225" s="24"/>
      <c r="U225" s="24"/>
      <c r="V225" s="24"/>
      <c r="W225" s="24"/>
    </row>
    <row r="226">
      <c r="A226" s="16"/>
      <c r="B226" s="16"/>
      <c r="C226" s="24"/>
      <c r="D226" s="24"/>
      <c r="E226" s="16"/>
      <c r="F226" s="101"/>
      <c r="G226" s="103"/>
      <c r="H226" s="16"/>
      <c r="I226" s="24"/>
      <c r="J226" s="102"/>
      <c r="K226" s="24"/>
      <c r="L226" s="24"/>
      <c r="M226" s="24"/>
      <c r="N226" s="24"/>
      <c r="O226" s="24"/>
      <c r="P226" s="24"/>
      <c r="Q226" s="24"/>
      <c r="R226" s="24"/>
      <c r="S226" s="24"/>
      <c r="T226" s="24"/>
      <c r="U226" s="24"/>
      <c r="V226" s="24"/>
      <c r="W226" s="24"/>
    </row>
  </sheetData>
  <mergeCells count="2">
    <mergeCell ref="A3:A4"/>
    <mergeCell ref="B3:B4"/>
  </mergeCells>
  <conditionalFormatting sqref="G1:G226">
    <cfRule type="cellIs" dxfId="17" priority="1" operator="equal">
      <formula>"Pendiente de dibujar"</formula>
    </cfRule>
  </conditionalFormatting>
  <conditionalFormatting sqref="G1:G226">
    <cfRule type="cellIs" dxfId="18" priority="2" operator="equal">
      <formula>"Pendiente de revisar"</formula>
    </cfRule>
  </conditionalFormatting>
  <conditionalFormatting sqref="G1:G226">
    <cfRule type="cellIs" dxfId="19" priority="3" operator="equal">
      <formula>"Pendiente de corrección"</formula>
    </cfRule>
  </conditionalFormatting>
  <conditionalFormatting sqref="G1:G226">
    <cfRule type="cellIs" dxfId="20" priority="4" operator="equal">
      <formula>"OK"</formula>
    </cfRule>
  </conditionalFormatting>
  <dataValidations>
    <dataValidation type="list" allowBlank="1" sqref="G2:G226">
      <formula1>"Pendiente de dibujar,Pendiente de revisar,Pendiente de corrección,OK"</formula1>
    </dataValidation>
  </dataValidations>
  <hyperlinks>
    <hyperlink r:id="rId2" ref="J2"/>
    <hyperlink r:id="rId3" ref="J3"/>
    <hyperlink r:id="rId4" ref="J4"/>
    <hyperlink r:id="rId5" ref="J5"/>
    <hyperlink r:id="rId6" ref="J6"/>
    <hyperlink r:id="rId7" ref="J7"/>
    <hyperlink r:id="rId8" ref="J8"/>
    <hyperlink r:id="rId9" ref="J9"/>
    <hyperlink r:id="rId10" ref="I10"/>
    <hyperlink r:id="rId11" ref="J10"/>
    <hyperlink r:id="rId12" ref="I11"/>
    <hyperlink r:id="rId13" ref="J11"/>
    <hyperlink r:id="rId14" ref="J12"/>
    <hyperlink r:id="rId15" ref="J13"/>
    <hyperlink r:id="rId16" ref="J14"/>
    <hyperlink r:id="rId17" ref="J15"/>
    <hyperlink r:id="rId18" ref="J16"/>
    <hyperlink r:id="rId19" ref="J17"/>
    <hyperlink r:id="rId20" ref="J18"/>
    <hyperlink r:id="rId21" ref="J19"/>
    <hyperlink r:id="rId22" ref="J20"/>
    <hyperlink r:id="rId23" ref="J21"/>
    <hyperlink r:id="rId24" ref="J22"/>
    <hyperlink r:id="rId25" ref="J23"/>
    <hyperlink r:id="rId26" ref="J24"/>
    <hyperlink r:id="rId27" ref="J25"/>
    <hyperlink r:id="rId28" ref="J26"/>
    <hyperlink r:id="rId29" ref="J27"/>
    <hyperlink r:id="rId30" ref="J28"/>
    <hyperlink r:id="rId31" ref="J29"/>
    <hyperlink r:id="rId32" ref="J30"/>
    <hyperlink r:id="rId33" ref="J31"/>
    <hyperlink r:id="rId34" ref="J32"/>
    <hyperlink r:id="rId35" ref="J33"/>
    <hyperlink r:id="rId36" ref="J34"/>
    <hyperlink r:id="rId37" ref="J35"/>
    <hyperlink r:id="rId38" ref="J36"/>
    <hyperlink r:id="rId39" ref="J37"/>
    <hyperlink r:id="rId40" ref="J38"/>
    <hyperlink r:id="rId41" ref="J39"/>
    <hyperlink r:id="rId42" ref="J40"/>
    <hyperlink r:id="rId43" ref="J41"/>
    <hyperlink r:id="rId44" ref="J42"/>
    <hyperlink r:id="rId45" ref="J43"/>
    <hyperlink r:id="rId46" ref="J44"/>
    <hyperlink r:id="rId47" ref="J45"/>
    <hyperlink r:id="rId48" ref="J46"/>
    <hyperlink r:id="rId49" ref="J47"/>
    <hyperlink r:id="rId50" ref="J48"/>
    <hyperlink r:id="rId51" ref="J49"/>
    <hyperlink r:id="rId52" ref="J50"/>
    <hyperlink r:id="rId53" ref="J51"/>
    <hyperlink r:id="rId54" ref="F52"/>
    <hyperlink r:id="rId55" ref="J52"/>
    <hyperlink r:id="rId56" ref="J53"/>
    <hyperlink r:id="rId57" ref="J54"/>
    <hyperlink r:id="rId58" ref="F55"/>
    <hyperlink r:id="rId59" ref="J55"/>
    <hyperlink r:id="rId60" ref="F56"/>
    <hyperlink r:id="rId61" ref="J56"/>
    <hyperlink r:id="rId62" ref="J57"/>
    <hyperlink r:id="rId63" ref="J58"/>
    <hyperlink r:id="rId64" ref="J59"/>
    <hyperlink r:id="rId65" ref="J60"/>
    <hyperlink r:id="rId66" ref="F61"/>
    <hyperlink r:id="rId67" ref="J61"/>
    <hyperlink r:id="rId68" ref="F62"/>
    <hyperlink r:id="rId69" ref="J62"/>
    <hyperlink r:id="rId70" ref="F63"/>
    <hyperlink r:id="rId71" ref="J63"/>
    <hyperlink r:id="rId72" ref="F64"/>
    <hyperlink r:id="rId73" ref="J64"/>
    <hyperlink r:id="rId74" ref="F65"/>
    <hyperlink r:id="rId75" ref="J65"/>
    <hyperlink r:id="rId76" ref="F66"/>
    <hyperlink r:id="rId77" ref="J66"/>
    <hyperlink r:id="rId78" ref="F67"/>
    <hyperlink r:id="rId79" ref="J67"/>
    <hyperlink r:id="rId80" ref="F68"/>
    <hyperlink r:id="rId81" ref="J68"/>
    <hyperlink r:id="rId82" ref="F69"/>
    <hyperlink r:id="rId83" ref="J69"/>
    <hyperlink r:id="rId84" ref="F70"/>
    <hyperlink r:id="rId85" ref="J70"/>
    <hyperlink r:id="rId86" ref="J71"/>
    <hyperlink r:id="rId87" ref="J72"/>
    <hyperlink r:id="rId88" ref="I73"/>
    <hyperlink r:id="rId89" ref="J73"/>
    <hyperlink r:id="rId90" ref="I74"/>
    <hyperlink r:id="rId91" ref="J74"/>
    <hyperlink r:id="rId92" ref="J75"/>
    <hyperlink r:id="rId93" ref="J76"/>
    <hyperlink r:id="rId94" ref="J77"/>
    <hyperlink r:id="rId95" ref="J78"/>
    <hyperlink r:id="rId96" ref="J79"/>
    <hyperlink r:id="rId97" ref="J80"/>
    <hyperlink r:id="rId98" ref="J81"/>
    <hyperlink r:id="rId99" ref="J82"/>
    <hyperlink r:id="rId100" ref="J83"/>
    <hyperlink r:id="rId101" ref="J84"/>
    <hyperlink r:id="rId102" ref="J85"/>
    <hyperlink r:id="rId103" ref="J86"/>
    <hyperlink r:id="rId104" ref="J87"/>
    <hyperlink r:id="rId105" ref="F88"/>
    <hyperlink r:id="rId106" ref="J88"/>
    <hyperlink r:id="rId107" ref="J89"/>
    <hyperlink r:id="rId108" ref="J90"/>
    <hyperlink r:id="rId109" ref="J91"/>
    <hyperlink r:id="rId110" ref="J92"/>
    <hyperlink r:id="rId111" ref="J93"/>
    <hyperlink r:id="rId112" ref="J94"/>
    <hyperlink r:id="rId113" ref="J95"/>
    <hyperlink r:id="rId114" ref="J96"/>
    <hyperlink r:id="rId115" ref="J97"/>
    <hyperlink r:id="rId116" ref="J98"/>
    <hyperlink r:id="rId117" ref="J99"/>
    <hyperlink r:id="rId118" ref="J100"/>
    <hyperlink r:id="rId119" ref="J101"/>
    <hyperlink r:id="rId120" ref="J102"/>
    <hyperlink r:id="rId121" ref="I103"/>
    <hyperlink r:id="rId122" ref="J103"/>
    <hyperlink r:id="rId123" ref="J104"/>
    <hyperlink r:id="rId124" ref="J105"/>
    <hyperlink r:id="rId125" ref="J106"/>
    <hyperlink r:id="rId126" ref="J107"/>
    <hyperlink r:id="rId127" ref="J108"/>
    <hyperlink r:id="rId128" ref="J109"/>
    <hyperlink r:id="rId129" ref="J110"/>
    <hyperlink r:id="rId130" ref="J111"/>
    <hyperlink r:id="rId131" ref="J112"/>
    <hyperlink r:id="rId132" ref="J113"/>
    <hyperlink r:id="rId133" ref="J114"/>
    <hyperlink r:id="rId134" ref="J115"/>
    <hyperlink r:id="rId135" ref="J116"/>
    <hyperlink r:id="rId136" ref="J117"/>
    <hyperlink r:id="rId137" ref="J118"/>
    <hyperlink r:id="rId138" ref="J119"/>
    <hyperlink r:id="rId139" ref="F120"/>
    <hyperlink r:id="rId140" ref="J120"/>
    <hyperlink r:id="rId141" ref="J121"/>
    <hyperlink r:id="rId142" ref="J122"/>
    <hyperlink r:id="rId143" ref="J123"/>
    <hyperlink r:id="rId144" ref="E124"/>
    <hyperlink r:id="rId145" ref="J124"/>
    <hyperlink r:id="rId146" ref="E125"/>
    <hyperlink r:id="rId147" ref="J125"/>
    <hyperlink r:id="rId148" ref="E126"/>
    <hyperlink r:id="rId149" ref="J126"/>
    <hyperlink r:id="rId150" ref="E127"/>
    <hyperlink r:id="rId151" ref="J127"/>
    <hyperlink r:id="rId152" ref="E128"/>
    <hyperlink r:id="rId153" ref="J128"/>
    <hyperlink r:id="rId154" ref="E129"/>
    <hyperlink r:id="rId155" ref="J129"/>
    <hyperlink r:id="rId156" ref="E130"/>
    <hyperlink r:id="rId157" ref="J130"/>
    <hyperlink r:id="rId158" ref="J131"/>
    <hyperlink r:id="rId159" ref="J132"/>
    <hyperlink r:id="rId160" ref="J133"/>
    <hyperlink r:id="rId161" ref="F134"/>
    <hyperlink r:id="rId162" ref="J134"/>
    <hyperlink r:id="rId163" ref="F135"/>
    <hyperlink r:id="rId164" ref="J135"/>
    <hyperlink r:id="rId165" ref="F136"/>
    <hyperlink r:id="rId166" ref="J136"/>
    <hyperlink r:id="rId167" ref="F137"/>
    <hyperlink r:id="rId168" ref="J137"/>
    <hyperlink r:id="rId169" ref="F138"/>
    <hyperlink r:id="rId170" ref="J138"/>
    <hyperlink r:id="rId171" ref="I139"/>
    <hyperlink r:id="rId172" ref="J139"/>
    <hyperlink r:id="rId173" ref="J140"/>
    <hyperlink r:id="rId174" ref="J141"/>
    <hyperlink r:id="rId175" ref="I142"/>
    <hyperlink r:id="rId176" ref="J142"/>
    <hyperlink r:id="rId177" ref="J143"/>
    <hyperlink r:id="rId178" ref="J144"/>
    <hyperlink r:id="rId179" ref="J145"/>
    <hyperlink r:id="rId180" ref="J146"/>
    <hyperlink r:id="rId181" ref="J147"/>
    <hyperlink r:id="rId182" ref="J148"/>
    <hyperlink r:id="rId183" ref="J149"/>
    <hyperlink r:id="rId184" ref="J150"/>
    <hyperlink r:id="rId185" ref="J151"/>
    <hyperlink r:id="rId186" ref="J152"/>
    <hyperlink r:id="rId187" ref="J153"/>
    <hyperlink r:id="rId188" ref="J154"/>
    <hyperlink r:id="rId189" ref="J155"/>
    <hyperlink r:id="rId190" ref="J156"/>
    <hyperlink r:id="rId191" ref="J157"/>
    <hyperlink r:id="rId192" ref="F158"/>
    <hyperlink r:id="rId193" ref="J158"/>
    <hyperlink r:id="rId194" ref="F159"/>
    <hyperlink r:id="rId195" ref="J159"/>
    <hyperlink r:id="rId196" ref="F160"/>
    <hyperlink r:id="rId197" ref="J160"/>
    <hyperlink r:id="rId198" ref="J161"/>
    <hyperlink r:id="rId199" ref="J162"/>
    <hyperlink r:id="rId200" ref="J163"/>
    <hyperlink r:id="rId201" ref="F164"/>
    <hyperlink r:id="rId202" ref="J164"/>
    <hyperlink r:id="rId203" ref="F165"/>
    <hyperlink r:id="rId204" ref="J165"/>
  </hyperlinks>
  <drawing r:id="rId205"/>
  <legacyDrawing r:id="rId20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customWidth="1" min="1" max="1" width="23.88"/>
    <col customWidth="1" min="4" max="4" width="2.63"/>
    <col customWidth="1" hidden="1" min="5" max="5" width="9.5"/>
    <col customWidth="1" hidden="1" min="6" max="6" width="6.38"/>
    <col customWidth="1" hidden="1" min="7" max="7" width="9.5"/>
    <col customWidth="1" hidden="1" min="8" max="8" width="6.38"/>
    <col customWidth="1" hidden="1" min="9" max="9" width="9.5"/>
    <col customWidth="1" hidden="1" min="10" max="10" width="6.38"/>
    <col customWidth="1" hidden="1" min="11" max="11" width="9.5"/>
    <col customWidth="1" hidden="1" min="12" max="12" width="6.38"/>
    <col customWidth="1" hidden="1" min="13" max="13" width="9.5"/>
    <col customWidth="1" hidden="1" min="14" max="14" width="6.38"/>
    <col customWidth="1" hidden="1" min="15" max="15" width="9.5"/>
    <col customWidth="1" hidden="1" min="16" max="16" width="6.38"/>
    <col customWidth="1" hidden="1" min="17" max="17" width="9.5"/>
    <col customWidth="1" hidden="1" min="18" max="18" width="6.38"/>
    <col customWidth="1" hidden="1" min="19" max="19" width="9.5"/>
    <col customWidth="1" hidden="1" min="20" max="20" width="6.38"/>
    <col customWidth="1" hidden="1" min="21" max="21" width="9.5"/>
    <col customWidth="1" hidden="1" min="22" max="22" width="6.38"/>
    <col customWidth="1" hidden="1" min="23" max="23" width="9.5"/>
    <col customWidth="1" hidden="1" min="24" max="24" width="6.38"/>
    <col customWidth="1" hidden="1" min="25" max="25" width="9.5"/>
    <col customWidth="1" hidden="1" min="26" max="26" width="6.38"/>
    <col customWidth="1" hidden="1" min="27" max="27" width="9.5"/>
    <col customWidth="1" hidden="1" min="28" max="28" width="6.38"/>
    <col customWidth="1" min="29" max="29" width="9.5"/>
    <col customWidth="1" min="30" max="30" width="6.38"/>
    <col customWidth="1" min="31" max="31" width="9.5"/>
    <col customWidth="1" min="32" max="32" width="6.38"/>
    <col customWidth="1" min="33" max="33" width="9.5"/>
    <col customWidth="1" min="34" max="34" width="6.38"/>
    <col customWidth="1" min="35" max="35" width="9.5"/>
    <col customWidth="1" min="36" max="36" width="6.38"/>
    <col customWidth="1" min="37" max="37" width="9.5"/>
    <col customWidth="1" min="38" max="38" width="6.38"/>
    <col customWidth="1" min="39" max="39" width="9.5"/>
    <col customWidth="1" min="40" max="40" width="6.38"/>
    <col customWidth="1" min="41" max="41" width="9.5"/>
    <col customWidth="1" min="42" max="42" width="6.38"/>
    <col customWidth="1" min="43" max="43" width="9.5"/>
    <col customWidth="1" min="44" max="44" width="6.38"/>
  </cols>
  <sheetData>
    <row r="1">
      <c r="A1" s="104" t="s">
        <v>4029</v>
      </c>
      <c r="B1" s="105"/>
      <c r="C1" s="106"/>
      <c r="D1" s="107"/>
      <c r="E1" s="108">
        <v>44757.0</v>
      </c>
      <c r="G1" s="109">
        <v>44764.0</v>
      </c>
      <c r="H1" s="106"/>
      <c r="I1" s="109">
        <v>44771.0</v>
      </c>
      <c r="J1" s="106"/>
      <c r="K1" s="109">
        <v>44778.0</v>
      </c>
      <c r="L1" s="106"/>
      <c r="M1" s="109">
        <v>44785.0</v>
      </c>
      <c r="N1" s="106"/>
      <c r="O1" s="109">
        <v>44792.0</v>
      </c>
      <c r="P1" s="106"/>
      <c r="Q1" s="109">
        <v>44799.0</v>
      </c>
      <c r="R1" s="106"/>
      <c r="S1" s="109">
        <v>44806.0</v>
      </c>
      <c r="T1" s="106"/>
      <c r="U1" s="109">
        <v>44813.0</v>
      </c>
      <c r="V1" s="106"/>
      <c r="W1" s="109">
        <v>44820.0</v>
      </c>
      <c r="X1" s="106"/>
      <c r="Y1" s="109">
        <v>44827.0</v>
      </c>
      <c r="Z1" s="106"/>
      <c r="AA1" s="109">
        <v>44834.0</v>
      </c>
      <c r="AB1" s="106"/>
      <c r="AC1" s="109">
        <v>44841.0</v>
      </c>
      <c r="AD1" s="106"/>
      <c r="AE1" s="110">
        <v>44848.0</v>
      </c>
      <c r="AF1" s="106"/>
      <c r="AG1" s="110">
        <v>44855.0</v>
      </c>
      <c r="AH1" s="106"/>
      <c r="AI1" s="110">
        <v>44862.0</v>
      </c>
      <c r="AJ1" s="106"/>
      <c r="AK1" s="110">
        <v>44869.0</v>
      </c>
      <c r="AL1" s="106"/>
      <c r="AM1" s="110">
        <v>44876.0</v>
      </c>
      <c r="AN1" s="106"/>
      <c r="AO1" s="110">
        <v>44883.0</v>
      </c>
      <c r="AP1" s="106"/>
      <c r="AQ1" s="110">
        <v>44890.0</v>
      </c>
      <c r="AR1" s="106"/>
    </row>
    <row r="2">
      <c r="A2" s="111" t="s">
        <v>4030</v>
      </c>
      <c r="B2" s="112">
        <f t="shared" ref="B2:B8" si="1">B11+B20+B29+B38</f>
        <v>666</v>
      </c>
      <c r="C2" s="113">
        <f>B2/B8</f>
        <v>1</v>
      </c>
      <c r="D2" s="107"/>
      <c r="E2" s="114">
        <v>57.0</v>
      </c>
      <c r="F2" s="115">
        <f>E2/E8</f>
        <v>0.08558558559</v>
      </c>
      <c r="G2" s="114"/>
      <c r="H2" s="115">
        <f>G2/G8</f>
        <v>0</v>
      </c>
      <c r="I2" s="114">
        <v>64.0</v>
      </c>
      <c r="J2" s="115">
        <f>I2/I8</f>
        <v>0.0960960961</v>
      </c>
      <c r="K2" s="114">
        <v>103.0</v>
      </c>
      <c r="L2" s="115">
        <f>K2/K8</f>
        <v>0.1546546547</v>
      </c>
      <c r="M2" s="114">
        <v>110.0</v>
      </c>
      <c r="N2" s="115">
        <f>M2/M8</f>
        <v>0.1651651652</v>
      </c>
      <c r="O2" s="114">
        <v>110.0</v>
      </c>
      <c r="P2" s="115">
        <f>O2/O8</f>
        <v>0.1651651652</v>
      </c>
      <c r="Q2" s="114">
        <v>139.0</v>
      </c>
      <c r="R2" s="115">
        <f>Q2/Q8</f>
        <v>0.2087087087</v>
      </c>
      <c r="S2" s="114">
        <v>176.0</v>
      </c>
      <c r="T2" s="115">
        <f>S2/S8</f>
        <v>0.2642642643</v>
      </c>
      <c r="U2" s="114">
        <v>182.0</v>
      </c>
      <c r="V2" s="115">
        <f>U2/U8</f>
        <v>0.2732732733</v>
      </c>
      <c r="W2" s="114">
        <v>219.0</v>
      </c>
      <c r="X2" s="115">
        <f>W2/W8</f>
        <v>0.3288288288</v>
      </c>
      <c r="Y2" s="114">
        <v>292.0</v>
      </c>
      <c r="Z2" s="115">
        <f>Y2/Y8</f>
        <v>0.4384384384</v>
      </c>
      <c r="AA2" s="114">
        <v>391.0</v>
      </c>
      <c r="AB2" s="115">
        <f>AA2/AA8</f>
        <v>0.5870870871</v>
      </c>
      <c r="AC2" s="114">
        <v>418.0</v>
      </c>
      <c r="AD2" s="115">
        <f>AC2/AC8</f>
        <v>0.6276276276</v>
      </c>
      <c r="AE2" s="114">
        <v>454.0</v>
      </c>
      <c r="AF2" s="115">
        <f>AE2/AE8</f>
        <v>0.6816816817</v>
      </c>
      <c r="AG2" s="114">
        <v>454.0</v>
      </c>
      <c r="AH2" s="115">
        <f>AG2/AG8</f>
        <v>0.6816816817</v>
      </c>
      <c r="AI2" s="114">
        <v>526.0</v>
      </c>
      <c r="AJ2" s="115">
        <f>AI2/AI8</f>
        <v>0.7897897898</v>
      </c>
      <c r="AK2" s="114">
        <v>552.0</v>
      </c>
      <c r="AL2" s="115">
        <f>AK2/AK8</f>
        <v>0.8288288288</v>
      </c>
      <c r="AM2" s="114">
        <v>654.0</v>
      </c>
      <c r="AN2" s="115">
        <f>AM2/AM8</f>
        <v>0.981981982</v>
      </c>
      <c r="AO2" s="114"/>
      <c r="AP2" s="115">
        <f>AO2/AO8</f>
        <v>0</v>
      </c>
      <c r="AQ2" s="114"/>
      <c r="AR2" s="115">
        <f>AQ2/AQ8</f>
        <v>0</v>
      </c>
    </row>
    <row r="3">
      <c r="A3" s="116" t="s">
        <v>4031</v>
      </c>
      <c r="B3" s="112">
        <f t="shared" si="1"/>
        <v>666</v>
      </c>
      <c r="C3" s="113">
        <f>B3/B8</f>
        <v>1</v>
      </c>
      <c r="D3" s="107"/>
      <c r="E3" s="114">
        <v>51.0</v>
      </c>
      <c r="F3" s="115">
        <f>E3/E8</f>
        <v>0.07657657658</v>
      </c>
      <c r="G3" s="114"/>
      <c r="H3" s="115">
        <f>G3/G8</f>
        <v>0</v>
      </c>
      <c r="I3" s="114">
        <v>64.0</v>
      </c>
      <c r="J3" s="115">
        <f>I3/I8</f>
        <v>0.0960960961</v>
      </c>
      <c r="K3" s="114">
        <v>70.0</v>
      </c>
      <c r="L3" s="115">
        <f>K3/K8</f>
        <v>0.1051051051</v>
      </c>
      <c r="M3" s="114">
        <v>100.0</v>
      </c>
      <c r="N3" s="115">
        <f>M3/M8</f>
        <v>0.1501501502</v>
      </c>
      <c r="O3" s="114">
        <v>100.0</v>
      </c>
      <c r="P3" s="115">
        <f>O3/O8</f>
        <v>0.1501501502</v>
      </c>
      <c r="Q3" s="114">
        <v>105.0</v>
      </c>
      <c r="R3" s="115">
        <f>Q3/Q8</f>
        <v>0.1576576577</v>
      </c>
      <c r="S3" s="114">
        <v>134.0</v>
      </c>
      <c r="T3" s="115">
        <f>S3/S8</f>
        <v>0.2012012012</v>
      </c>
      <c r="U3" s="114">
        <v>170.0</v>
      </c>
      <c r="V3" s="115">
        <f>U3/U8</f>
        <v>0.2552552553</v>
      </c>
      <c r="W3" s="114">
        <v>207.0</v>
      </c>
      <c r="X3" s="115">
        <f>W3/W8</f>
        <v>0.3108108108</v>
      </c>
      <c r="Y3" s="114">
        <v>238.0</v>
      </c>
      <c r="Z3" s="115">
        <f>Y3/Y8</f>
        <v>0.3573573574</v>
      </c>
      <c r="AA3" s="114">
        <v>285.0</v>
      </c>
      <c r="AB3" s="115">
        <f>AA3/AA8</f>
        <v>0.4279279279</v>
      </c>
      <c r="AC3" s="114">
        <v>376.0</v>
      </c>
      <c r="AD3" s="115">
        <f>AC3/AC8</f>
        <v>0.5645645646</v>
      </c>
      <c r="AE3" s="114">
        <v>375.0</v>
      </c>
      <c r="AF3" s="115">
        <f>AE3/AE8</f>
        <v>0.5630630631</v>
      </c>
      <c r="AG3" s="114">
        <v>435.0</v>
      </c>
      <c r="AH3" s="115">
        <f>AG3/AG8</f>
        <v>0.6531531532</v>
      </c>
      <c r="AI3" s="114">
        <v>509.0</v>
      </c>
      <c r="AJ3" s="115">
        <f>AI3/AI8</f>
        <v>0.7642642643</v>
      </c>
      <c r="AK3" s="114">
        <v>539.0</v>
      </c>
      <c r="AL3" s="115">
        <f>AK3/AK8</f>
        <v>0.8093093093</v>
      </c>
      <c r="AM3" s="114">
        <v>654.0</v>
      </c>
      <c r="AN3" s="115">
        <f>AM3/AM8</f>
        <v>0.981981982</v>
      </c>
      <c r="AO3" s="114"/>
      <c r="AP3" s="115">
        <f>AO3/AO8</f>
        <v>0</v>
      </c>
      <c r="AQ3" s="114"/>
      <c r="AR3" s="115">
        <f>AQ3/AQ8</f>
        <v>0</v>
      </c>
    </row>
    <row r="4">
      <c r="A4" s="111" t="s">
        <v>4032</v>
      </c>
      <c r="B4" s="112">
        <f t="shared" si="1"/>
        <v>666</v>
      </c>
      <c r="C4" s="113">
        <f>B4/B8</f>
        <v>1</v>
      </c>
      <c r="D4" s="107"/>
      <c r="E4" s="114">
        <v>0.0</v>
      </c>
      <c r="F4" s="117">
        <f>E4/E8</f>
        <v>0</v>
      </c>
      <c r="G4" s="114"/>
      <c r="H4" s="115">
        <f>G4/G8</f>
        <v>0</v>
      </c>
      <c r="I4" s="114">
        <v>64.0</v>
      </c>
      <c r="J4" s="115">
        <f>I4/I8</f>
        <v>0.0960960961</v>
      </c>
      <c r="K4" s="114">
        <v>64.0</v>
      </c>
      <c r="L4" s="115">
        <f>K4/K8</f>
        <v>0.0960960961</v>
      </c>
      <c r="M4" s="114">
        <v>64.0</v>
      </c>
      <c r="N4" s="115">
        <f>M4/M8</f>
        <v>0.0960960961</v>
      </c>
      <c r="O4" s="114">
        <v>64.0</v>
      </c>
      <c r="P4" s="115">
        <f>O4/O8</f>
        <v>0.0960960961</v>
      </c>
      <c r="Q4" s="114">
        <v>65.0</v>
      </c>
      <c r="R4" s="115">
        <f>Q4/Q8</f>
        <v>0.0975975976</v>
      </c>
      <c r="S4" s="114">
        <v>78.0</v>
      </c>
      <c r="T4" s="115">
        <f>S4/S8</f>
        <v>0.1171171171</v>
      </c>
      <c r="U4" s="114">
        <v>150.0</v>
      </c>
      <c r="V4" s="115">
        <f>U4/U8</f>
        <v>0.2252252252</v>
      </c>
      <c r="W4" s="114">
        <v>166.0</v>
      </c>
      <c r="X4" s="115">
        <f>W4/W8</f>
        <v>0.2492492492</v>
      </c>
      <c r="Y4" s="114">
        <v>236.0</v>
      </c>
      <c r="Z4" s="115">
        <f>Y4/Y8</f>
        <v>0.3543543544</v>
      </c>
      <c r="AA4" s="114">
        <v>268.0</v>
      </c>
      <c r="AB4" s="115">
        <f>AA4/AA8</f>
        <v>0.4024024024</v>
      </c>
      <c r="AC4" s="114">
        <v>361.0</v>
      </c>
      <c r="AD4" s="115">
        <f>AC4/AC8</f>
        <v>0.542042042</v>
      </c>
      <c r="AE4" s="114">
        <v>363.0</v>
      </c>
      <c r="AF4" s="115">
        <f>AE4/AE8</f>
        <v>0.545045045</v>
      </c>
      <c r="AG4" s="114">
        <v>415.0</v>
      </c>
      <c r="AH4" s="115">
        <f>AG4/AG8</f>
        <v>0.6231231231</v>
      </c>
      <c r="AI4" s="114">
        <v>495.0</v>
      </c>
      <c r="AJ4" s="115">
        <f>AI4/AI8</f>
        <v>0.7432432432</v>
      </c>
      <c r="AK4" s="114">
        <v>524.0</v>
      </c>
      <c r="AL4" s="115">
        <f>AK4/AK8</f>
        <v>0.7867867868</v>
      </c>
      <c r="AM4" s="114">
        <v>654.0</v>
      </c>
      <c r="AN4" s="115">
        <f>AM4/AM8</f>
        <v>0.981981982</v>
      </c>
      <c r="AO4" s="114"/>
      <c r="AP4" s="115">
        <f>AO4/AO8</f>
        <v>0</v>
      </c>
      <c r="AQ4" s="114"/>
      <c r="AR4" s="115">
        <f>AQ4/AQ8</f>
        <v>0</v>
      </c>
    </row>
    <row r="5">
      <c r="A5" s="111" t="s">
        <v>4033</v>
      </c>
      <c r="B5" s="112">
        <f t="shared" si="1"/>
        <v>666</v>
      </c>
      <c r="C5" s="113">
        <f>B5/B8</f>
        <v>1</v>
      </c>
      <c r="D5" s="107"/>
      <c r="E5" s="114">
        <v>0.0</v>
      </c>
      <c r="F5" s="117">
        <f>E5/E8</f>
        <v>0</v>
      </c>
      <c r="G5" s="114"/>
      <c r="H5" s="115">
        <f>G5/G8</f>
        <v>0</v>
      </c>
      <c r="I5" s="114">
        <v>64.0</v>
      </c>
      <c r="J5" s="115">
        <f>I5/I8</f>
        <v>0.0960960961</v>
      </c>
      <c r="K5" s="114">
        <v>64.0</v>
      </c>
      <c r="L5" s="115">
        <f>K5/K8</f>
        <v>0.0960960961</v>
      </c>
      <c r="M5" s="114">
        <v>64.0</v>
      </c>
      <c r="N5" s="115">
        <f>M5/M8</f>
        <v>0.0960960961</v>
      </c>
      <c r="O5" s="114">
        <v>64.0</v>
      </c>
      <c r="P5" s="115">
        <f>O5/O8</f>
        <v>0.0960960961</v>
      </c>
      <c r="Q5" s="114">
        <v>65.0</v>
      </c>
      <c r="R5" s="115">
        <f>Q5/Q8</f>
        <v>0.0975975976</v>
      </c>
      <c r="S5" s="114">
        <v>78.0</v>
      </c>
      <c r="T5" s="115">
        <f>S5/S8</f>
        <v>0.1171171171</v>
      </c>
      <c r="U5" s="114">
        <v>119.0</v>
      </c>
      <c r="V5" s="115">
        <f>U5/U8</f>
        <v>0.1786786787</v>
      </c>
      <c r="W5" s="114">
        <v>135.0</v>
      </c>
      <c r="X5" s="115">
        <f>W5/W8</f>
        <v>0.2027027027</v>
      </c>
      <c r="Y5" s="114">
        <v>187.0</v>
      </c>
      <c r="Z5" s="115">
        <f>Y5/Y8</f>
        <v>0.2807807808</v>
      </c>
      <c r="AA5" s="114">
        <v>216.0</v>
      </c>
      <c r="AB5" s="115">
        <f>AA5/AA8</f>
        <v>0.3243243243</v>
      </c>
      <c r="AC5" s="114">
        <v>284.0</v>
      </c>
      <c r="AD5" s="115">
        <f>AC5/AC8</f>
        <v>0.4264264264</v>
      </c>
      <c r="AE5" s="114">
        <v>285.0</v>
      </c>
      <c r="AF5" s="115">
        <f>AE5/AE8</f>
        <v>0.4279279279</v>
      </c>
      <c r="AG5" s="114">
        <v>367.0</v>
      </c>
      <c r="AH5" s="115">
        <f>AG5/AG8</f>
        <v>0.5510510511</v>
      </c>
      <c r="AI5" s="114">
        <v>493.0</v>
      </c>
      <c r="AJ5" s="115">
        <f>AI5/AI8</f>
        <v>0.7402402402</v>
      </c>
      <c r="AK5" s="114">
        <v>524.0</v>
      </c>
      <c r="AL5" s="115">
        <f>AK5/AK8</f>
        <v>0.7867867868</v>
      </c>
      <c r="AM5" s="114">
        <v>654.0</v>
      </c>
      <c r="AN5" s="115">
        <f>AM5/AM8</f>
        <v>0.981981982</v>
      </c>
      <c r="AO5" s="114"/>
      <c r="AP5" s="115">
        <f>AO5/AO8</f>
        <v>0</v>
      </c>
      <c r="AQ5" s="114"/>
      <c r="AR5" s="115">
        <f>AQ5/AQ8</f>
        <v>0</v>
      </c>
    </row>
    <row r="6">
      <c r="A6" s="111" t="s">
        <v>35</v>
      </c>
      <c r="B6" s="112">
        <f t="shared" si="1"/>
        <v>666</v>
      </c>
      <c r="C6" s="113">
        <f>B6/B8</f>
        <v>1</v>
      </c>
      <c r="D6" s="107"/>
      <c r="E6" s="114">
        <v>0.0</v>
      </c>
      <c r="F6" s="115">
        <f>E6/E8</f>
        <v>0</v>
      </c>
      <c r="G6" s="114"/>
      <c r="H6" s="115">
        <f>G6/G8</f>
        <v>0</v>
      </c>
      <c r="I6" s="114">
        <v>64.0</v>
      </c>
      <c r="J6" s="115">
        <f>I6/I8</f>
        <v>0.0960960961</v>
      </c>
      <c r="K6" s="114">
        <v>64.0</v>
      </c>
      <c r="L6" s="115">
        <f>K6/K8</f>
        <v>0.0960960961</v>
      </c>
      <c r="M6" s="114">
        <v>64.0</v>
      </c>
      <c r="N6" s="115">
        <f>M6/M8</f>
        <v>0.0960960961</v>
      </c>
      <c r="O6" s="114">
        <v>64.0</v>
      </c>
      <c r="P6" s="115">
        <f>O6/O8</f>
        <v>0.0960960961</v>
      </c>
      <c r="Q6" s="114">
        <v>64.0</v>
      </c>
      <c r="R6" s="115">
        <f>Q6/Q8</f>
        <v>0.0960960961</v>
      </c>
      <c r="S6" s="114">
        <v>66.0</v>
      </c>
      <c r="T6" s="115">
        <f>S6/S8</f>
        <v>0.0990990991</v>
      </c>
      <c r="U6" s="114">
        <v>83.0</v>
      </c>
      <c r="V6" s="115">
        <f>U6/U8</f>
        <v>0.1246246246</v>
      </c>
      <c r="W6" s="114">
        <v>129.0</v>
      </c>
      <c r="X6" s="115">
        <f>W6/W8</f>
        <v>0.1936936937</v>
      </c>
      <c r="Y6" s="114">
        <v>186.0</v>
      </c>
      <c r="Z6" s="115">
        <f>Y6/Y8</f>
        <v>0.2792792793</v>
      </c>
      <c r="AA6" s="114">
        <v>201.0</v>
      </c>
      <c r="AB6" s="115">
        <f>AA6/AA8</f>
        <v>0.3018018018</v>
      </c>
      <c r="AC6" s="114">
        <v>226.0</v>
      </c>
      <c r="AD6" s="115">
        <f>AC6/AC8</f>
        <v>0.3393393393</v>
      </c>
      <c r="AE6" s="114">
        <v>225.0</v>
      </c>
      <c r="AF6" s="115">
        <f>AE6/AE8</f>
        <v>0.3378378378</v>
      </c>
      <c r="AG6" s="114">
        <v>352.0</v>
      </c>
      <c r="AH6" s="115">
        <f>AG6/AG8</f>
        <v>0.5285285285</v>
      </c>
      <c r="AI6" s="114">
        <v>449.0</v>
      </c>
      <c r="AJ6" s="115">
        <f>AI6/AI8</f>
        <v>0.6741741742</v>
      </c>
      <c r="AK6" s="114">
        <v>507.0</v>
      </c>
      <c r="AL6" s="115">
        <f>AK6/AK8</f>
        <v>0.7612612613</v>
      </c>
      <c r="AM6" s="114">
        <v>653.0</v>
      </c>
      <c r="AN6" s="115">
        <f>AM6/AM8</f>
        <v>0.9804804805</v>
      </c>
      <c r="AO6" s="114"/>
      <c r="AP6" s="115">
        <f>AO6/AO8</f>
        <v>0</v>
      </c>
      <c r="AQ6" s="114"/>
      <c r="AR6" s="115">
        <f>AQ6/AQ8</f>
        <v>0</v>
      </c>
    </row>
    <row r="7">
      <c r="A7" s="116" t="s">
        <v>4034</v>
      </c>
      <c r="B7" s="112">
        <f t="shared" si="1"/>
        <v>0</v>
      </c>
      <c r="C7" s="113">
        <f>B7/B8</f>
        <v>0</v>
      </c>
      <c r="D7" s="107"/>
      <c r="E7" s="114">
        <v>0.0</v>
      </c>
      <c r="F7" s="115">
        <f>E7/E8</f>
        <v>0</v>
      </c>
      <c r="G7" s="114"/>
      <c r="H7" s="115">
        <f>G7/G8</f>
        <v>0</v>
      </c>
      <c r="I7" s="114">
        <v>5.0</v>
      </c>
      <c r="J7" s="115">
        <f>I7/I8</f>
        <v>0.007507507508</v>
      </c>
      <c r="K7" s="114">
        <v>5.0</v>
      </c>
      <c r="L7" s="115">
        <f>K7/K8</f>
        <v>0.007507507508</v>
      </c>
      <c r="M7" s="114">
        <v>5.0</v>
      </c>
      <c r="N7" s="115">
        <f>M7/M8</f>
        <v>0.007507507508</v>
      </c>
      <c r="O7" s="114">
        <v>5.0</v>
      </c>
      <c r="P7" s="115">
        <f>O7/O8</f>
        <v>0.007507507508</v>
      </c>
      <c r="Q7" s="114">
        <v>7.0</v>
      </c>
      <c r="R7" s="115">
        <f>Q7/Q8</f>
        <v>0.01051051051</v>
      </c>
      <c r="S7" s="114">
        <v>7.0</v>
      </c>
      <c r="T7" s="115">
        <f>S7/S8</f>
        <v>0.01051051051</v>
      </c>
      <c r="U7" s="114">
        <v>7.0</v>
      </c>
      <c r="V7" s="115">
        <f>U7/U8</f>
        <v>0.01051051051</v>
      </c>
      <c r="W7" s="114">
        <v>12.0</v>
      </c>
      <c r="X7" s="115">
        <f>W7/W8</f>
        <v>0.01801801802</v>
      </c>
      <c r="Y7" s="114">
        <v>8.0</v>
      </c>
      <c r="Z7" s="115">
        <f>Y7/Y8</f>
        <v>0.01201201201</v>
      </c>
      <c r="AA7" s="114">
        <v>7.0</v>
      </c>
      <c r="AB7" s="115">
        <f>AA7/AA8</f>
        <v>0.01051051051</v>
      </c>
      <c r="AC7" s="114">
        <v>7.0</v>
      </c>
      <c r="AD7" s="115">
        <f>AC7/AC8</f>
        <v>0.01051051051</v>
      </c>
      <c r="AE7" s="114">
        <v>7.0</v>
      </c>
      <c r="AF7" s="115">
        <f>AE7/AE8</f>
        <v>0.01051051051</v>
      </c>
      <c r="AG7" s="114">
        <v>7.0</v>
      </c>
      <c r="AH7" s="115">
        <f>AG7/AG8</f>
        <v>0.01051051051</v>
      </c>
      <c r="AI7" s="114">
        <v>8.0</v>
      </c>
      <c r="AJ7" s="115">
        <f>AI7/AI8</f>
        <v>0.01201201201</v>
      </c>
      <c r="AK7" s="114">
        <v>7.0</v>
      </c>
      <c r="AL7" s="115">
        <f>AK7/AK8</f>
        <v>0.01051051051</v>
      </c>
      <c r="AM7" s="114">
        <v>7.0</v>
      </c>
      <c r="AN7" s="115">
        <f>AM7/AM8</f>
        <v>0.01051051051</v>
      </c>
      <c r="AO7" s="114"/>
      <c r="AP7" s="115">
        <f>AO7/AO8</f>
        <v>0</v>
      </c>
      <c r="AQ7" s="114"/>
      <c r="AR7" s="115">
        <f>AQ7/AQ8</f>
        <v>0</v>
      </c>
    </row>
    <row r="8">
      <c r="A8" s="118" t="s">
        <v>341</v>
      </c>
      <c r="B8" s="112">
        <f t="shared" si="1"/>
        <v>666</v>
      </c>
      <c r="C8" s="119">
        <f>SUM(C2:C6)/5</f>
        <v>1</v>
      </c>
      <c r="D8" s="107"/>
      <c r="E8" s="120">
        <f>B8</f>
        <v>666</v>
      </c>
      <c r="F8" s="121">
        <f>SUM(F2:F6)/5</f>
        <v>0.03243243243</v>
      </c>
      <c r="G8" s="120">
        <f>B8</f>
        <v>666</v>
      </c>
      <c r="H8" s="121">
        <f>SUM(H2:H6)/5</f>
        <v>0</v>
      </c>
      <c r="I8" s="120">
        <f>B8</f>
        <v>666</v>
      </c>
      <c r="J8" s="121">
        <f>SUM(J2:J6)/5</f>
        <v>0.0960960961</v>
      </c>
      <c r="K8" s="120">
        <f>B8</f>
        <v>666</v>
      </c>
      <c r="L8" s="121">
        <f>SUM(L2:L6)/5</f>
        <v>0.1096096096</v>
      </c>
      <c r="M8" s="120">
        <f>B8</f>
        <v>666</v>
      </c>
      <c r="N8" s="121">
        <f>SUM(N2:N6)/5</f>
        <v>0.1207207207</v>
      </c>
      <c r="O8" s="120">
        <f>B8</f>
        <v>666</v>
      </c>
      <c r="P8" s="121">
        <f>SUM(P2:P6)/5</f>
        <v>0.1207207207</v>
      </c>
      <c r="Q8" s="120">
        <f>B8</f>
        <v>666</v>
      </c>
      <c r="R8" s="121">
        <f>SUM(R2:R6)/5</f>
        <v>0.1315315315</v>
      </c>
      <c r="S8" s="120">
        <f>B8</f>
        <v>666</v>
      </c>
      <c r="T8" s="121">
        <f>SUM(T2:T6)/5</f>
        <v>0.1597597598</v>
      </c>
      <c r="U8" s="120">
        <f>B8</f>
        <v>666</v>
      </c>
      <c r="V8" s="121">
        <f>SUM(V2:V6)/5</f>
        <v>0.2114114114</v>
      </c>
      <c r="W8" s="120">
        <f>B8</f>
        <v>666</v>
      </c>
      <c r="X8" s="121">
        <f>SUM(X2:X6)/5</f>
        <v>0.2570570571</v>
      </c>
      <c r="Y8" s="120">
        <f>B8</f>
        <v>666</v>
      </c>
      <c r="Z8" s="121">
        <f>SUM(Z2:Z6)/5</f>
        <v>0.342042042</v>
      </c>
      <c r="AA8" s="120">
        <f>B8</f>
        <v>666</v>
      </c>
      <c r="AB8" s="121">
        <f>SUM(AB2:AB6)/5</f>
        <v>0.4087087087</v>
      </c>
      <c r="AC8" s="120">
        <f>B8</f>
        <v>666</v>
      </c>
      <c r="AD8" s="121">
        <f>SUM(AD2:AD6)/5</f>
        <v>0.5</v>
      </c>
      <c r="AE8" s="120">
        <f>B8</f>
        <v>666</v>
      </c>
      <c r="AF8" s="121">
        <f>SUM(AF2:AF6)/5</f>
        <v>0.5111111111</v>
      </c>
      <c r="AG8" s="120">
        <f>B8</f>
        <v>666</v>
      </c>
      <c r="AH8" s="121">
        <f>SUM(AH2:AH6)/5</f>
        <v>0.6075075075</v>
      </c>
      <c r="AI8" s="120">
        <f>B8</f>
        <v>666</v>
      </c>
      <c r="AJ8" s="121">
        <f>SUM(AJ2:AJ6)/5</f>
        <v>0.7423423423</v>
      </c>
      <c r="AK8" s="120">
        <f>B8</f>
        <v>666</v>
      </c>
      <c r="AL8" s="121">
        <f>SUM(AL2:AL6)/5</f>
        <v>0.7945945946</v>
      </c>
      <c r="AM8" s="120">
        <f>B8</f>
        <v>666</v>
      </c>
      <c r="AN8" s="121">
        <f>SUM(AN2:AN6)/5</f>
        <v>0.9816816817</v>
      </c>
      <c r="AO8" s="120">
        <f>B8</f>
        <v>666</v>
      </c>
      <c r="AP8" s="121">
        <f>SUM(AP2:AP6)/5</f>
        <v>0</v>
      </c>
      <c r="AQ8" s="120">
        <f>B8</f>
        <v>666</v>
      </c>
      <c r="AR8" s="121">
        <f>SUM(AR2:AR6)/5</f>
        <v>0</v>
      </c>
    </row>
    <row r="9">
      <c r="A9" s="122"/>
      <c r="B9" s="122"/>
      <c r="C9" s="122"/>
      <c r="D9" s="107"/>
      <c r="E9" s="123"/>
      <c r="F9" s="123"/>
      <c r="G9" s="123"/>
      <c r="H9" s="123"/>
      <c r="I9" s="123"/>
      <c r="J9" s="123"/>
      <c r="K9" s="123"/>
      <c r="L9" s="123"/>
      <c r="M9" s="123"/>
      <c r="N9" s="123"/>
      <c r="O9" s="123"/>
      <c r="P9" s="123"/>
      <c r="Q9" s="123"/>
      <c r="R9" s="123"/>
      <c r="S9" s="123"/>
      <c r="T9" s="123"/>
      <c r="U9" s="123"/>
      <c r="V9" s="124"/>
      <c r="W9" s="123"/>
      <c r="X9" s="124"/>
      <c r="Y9" s="125"/>
      <c r="Z9" s="124"/>
      <c r="AA9" s="123"/>
      <c r="AB9" s="124"/>
      <c r="AC9" s="123"/>
      <c r="AD9" s="124"/>
      <c r="AE9" s="123"/>
      <c r="AF9" s="124"/>
      <c r="AG9" s="123"/>
      <c r="AH9" s="124"/>
      <c r="AI9" s="123"/>
      <c r="AJ9" s="124"/>
      <c r="AK9" s="123"/>
      <c r="AL9" s="124"/>
      <c r="AM9" s="123"/>
      <c r="AN9" s="124"/>
      <c r="AO9" s="123"/>
      <c r="AP9" s="124"/>
      <c r="AQ9" s="123"/>
      <c r="AR9" s="124"/>
    </row>
    <row r="10">
      <c r="A10" s="126" t="s">
        <v>44</v>
      </c>
      <c r="B10" s="105"/>
      <c r="C10" s="106"/>
      <c r="D10" s="107"/>
      <c r="E10" s="108">
        <v>44757.0</v>
      </c>
      <c r="G10" s="109">
        <v>44764.0</v>
      </c>
      <c r="H10" s="106"/>
      <c r="I10" s="109">
        <v>44771.0</v>
      </c>
      <c r="J10" s="106"/>
      <c r="K10" s="109">
        <v>44778.0</v>
      </c>
      <c r="L10" s="106"/>
      <c r="M10" s="109">
        <v>44785.0</v>
      </c>
      <c r="N10" s="106"/>
      <c r="O10" s="109">
        <v>44792.0</v>
      </c>
      <c r="P10" s="106"/>
      <c r="Q10" s="109">
        <v>44799.0</v>
      </c>
      <c r="R10" s="106"/>
      <c r="S10" s="109">
        <v>44806.0</v>
      </c>
      <c r="T10" s="106"/>
      <c r="U10" s="109">
        <v>44813.0</v>
      </c>
      <c r="V10" s="106"/>
      <c r="W10" s="109">
        <v>44820.0</v>
      </c>
      <c r="X10" s="106"/>
      <c r="Y10" s="109">
        <v>44827.0</v>
      </c>
      <c r="Z10" s="106"/>
      <c r="AA10" s="109">
        <v>44834.0</v>
      </c>
      <c r="AB10" s="106"/>
      <c r="AC10" s="109">
        <v>44841.0</v>
      </c>
      <c r="AD10" s="106"/>
      <c r="AE10" s="110">
        <v>44848.0</v>
      </c>
      <c r="AF10" s="106"/>
      <c r="AG10" s="110">
        <v>44855.0</v>
      </c>
      <c r="AH10" s="106"/>
      <c r="AI10" s="110">
        <v>44862.0</v>
      </c>
      <c r="AJ10" s="106"/>
      <c r="AK10" s="110">
        <v>44869.0</v>
      </c>
      <c r="AL10" s="106"/>
      <c r="AM10" s="110">
        <v>44876.0</v>
      </c>
      <c r="AN10" s="106"/>
      <c r="AO10" s="110">
        <v>44883.0</v>
      </c>
      <c r="AP10" s="106"/>
      <c r="AQ10" s="110">
        <v>44890.0</v>
      </c>
      <c r="AR10" s="106"/>
    </row>
    <row r="11">
      <c r="A11" s="111" t="s">
        <v>4030</v>
      </c>
      <c r="B11" s="112">
        <f>COUNTIFS(Seeds!D:D,"=Pendiente de revisión",Seeds!Y:Y,"=Números y operaciones")+B12</f>
        <v>374</v>
      </c>
      <c r="C11" s="127">
        <f>B11/B17</f>
        <v>1</v>
      </c>
      <c r="D11" s="107"/>
      <c r="E11" s="114">
        <v>57.0</v>
      </c>
      <c r="F11" s="115">
        <f>E11/E17</f>
        <v>0.1524064171</v>
      </c>
      <c r="G11" s="114"/>
      <c r="H11" s="115">
        <f>G11/G17</f>
        <v>0</v>
      </c>
      <c r="I11" s="114">
        <v>64.0</v>
      </c>
      <c r="J11" s="115">
        <f>I11/I17</f>
        <v>0.1711229947</v>
      </c>
      <c r="K11" s="114">
        <v>100.0</v>
      </c>
      <c r="L11" s="115">
        <f>K11/K17</f>
        <v>0.2673796791</v>
      </c>
      <c r="M11" s="114">
        <v>107.0</v>
      </c>
      <c r="N11" s="115">
        <f>M11/M17</f>
        <v>0.2860962567</v>
      </c>
      <c r="O11" s="114">
        <v>107.0</v>
      </c>
      <c r="P11" s="115">
        <f>O11/O17</f>
        <v>0.2860962567</v>
      </c>
      <c r="Q11" s="114">
        <v>117.0</v>
      </c>
      <c r="R11" s="115">
        <f>Q11/Q17</f>
        <v>0.3128342246</v>
      </c>
      <c r="S11" s="114">
        <v>130.0</v>
      </c>
      <c r="T11" s="115">
        <f>S11/S17</f>
        <v>0.3475935829</v>
      </c>
      <c r="U11" s="114">
        <v>139.0</v>
      </c>
      <c r="V11" s="115">
        <f>U11/U17</f>
        <v>0.371657754</v>
      </c>
      <c r="W11" s="114">
        <v>144.0</v>
      </c>
      <c r="X11" s="115">
        <f>W11/W17</f>
        <v>0.385026738</v>
      </c>
      <c r="Y11" s="114">
        <v>195.0</v>
      </c>
      <c r="Z11" s="115">
        <f>Y11/Y17</f>
        <v>0.5213903743</v>
      </c>
      <c r="AA11" s="114">
        <v>208.0</v>
      </c>
      <c r="AB11" s="115">
        <f>AA11/AA17</f>
        <v>0.5561497326</v>
      </c>
      <c r="AC11" s="114">
        <v>232.0</v>
      </c>
      <c r="AD11" s="115">
        <f>AC11/AC17</f>
        <v>0.6203208556</v>
      </c>
      <c r="AE11" s="114">
        <v>257.0</v>
      </c>
      <c r="AF11" s="115">
        <f>AE11/AE17</f>
        <v>0.6871657754</v>
      </c>
      <c r="AG11" s="114">
        <v>257.0</v>
      </c>
      <c r="AH11" s="115">
        <f>AG11/AG17</f>
        <v>0.6871657754</v>
      </c>
      <c r="AI11" s="114">
        <v>322.0</v>
      </c>
      <c r="AJ11" s="115">
        <f>AI11/AI17</f>
        <v>0.8609625668</v>
      </c>
      <c r="AK11" s="114">
        <v>333.0</v>
      </c>
      <c r="AL11" s="115">
        <f>AK11/AK17</f>
        <v>0.8903743316</v>
      </c>
      <c r="AM11" s="114">
        <v>366.0</v>
      </c>
      <c r="AN11" s="115">
        <f>AM11/AM17</f>
        <v>0.9786096257</v>
      </c>
      <c r="AO11" s="114"/>
      <c r="AP11" s="115">
        <f>AO11/AO17</f>
        <v>0</v>
      </c>
      <c r="AQ11" s="114"/>
      <c r="AR11" s="115">
        <f>AQ11/AQ17</f>
        <v>0</v>
      </c>
    </row>
    <row r="12">
      <c r="A12" s="116" t="s">
        <v>4031</v>
      </c>
      <c r="B12" s="112">
        <f>COUNTIFS(Seeds!D:D,"=Ortografía+cast",Seeds!Y:Y,"=Números y operaciones")+B13</f>
        <v>374</v>
      </c>
      <c r="C12" s="127">
        <f>B12/B17</f>
        <v>1</v>
      </c>
      <c r="D12" s="107"/>
      <c r="E12" s="114">
        <v>51.0</v>
      </c>
      <c r="F12" s="115">
        <f>E12/E17</f>
        <v>0.1363636364</v>
      </c>
      <c r="G12" s="114"/>
      <c r="H12" s="115">
        <f>G12/G17</f>
        <v>0</v>
      </c>
      <c r="I12" s="114">
        <v>64.0</v>
      </c>
      <c r="J12" s="115">
        <f>I12/I17</f>
        <v>0.1711229947</v>
      </c>
      <c r="K12" s="114">
        <v>70.0</v>
      </c>
      <c r="L12" s="115">
        <f>K12/K17</f>
        <v>0.1871657754</v>
      </c>
      <c r="M12" s="114">
        <v>98.0</v>
      </c>
      <c r="N12" s="115">
        <f>M12/M17</f>
        <v>0.2620320856</v>
      </c>
      <c r="O12" s="114">
        <v>98.0</v>
      </c>
      <c r="P12" s="115">
        <f>O12/O17</f>
        <v>0.2620320856</v>
      </c>
      <c r="Q12" s="114">
        <v>103.0</v>
      </c>
      <c r="R12" s="115">
        <f>Q12/Q17</f>
        <v>0.2754010695</v>
      </c>
      <c r="S12" s="114">
        <v>113.0</v>
      </c>
      <c r="T12" s="115">
        <f>S12/S17</f>
        <v>0.3021390374</v>
      </c>
      <c r="U12" s="114">
        <v>133.0</v>
      </c>
      <c r="V12" s="115">
        <f>U12/U17</f>
        <v>0.3556149733</v>
      </c>
      <c r="W12" s="114">
        <v>138.0</v>
      </c>
      <c r="X12" s="115">
        <f>W12/W17</f>
        <v>0.3689839572</v>
      </c>
      <c r="Y12" s="114">
        <v>169.0</v>
      </c>
      <c r="Z12" s="115">
        <f>Y12/Y17</f>
        <v>0.4518716578</v>
      </c>
      <c r="AA12" s="114">
        <v>189.0</v>
      </c>
      <c r="AB12" s="115">
        <f>AA12/AA17</f>
        <v>0.5053475936</v>
      </c>
      <c r="AC12" s="114">
        <v>204.0</v>
      </c>
      <c r="AD12" s="115">
        <f>AC12/AC17</f>
        <v>0.5454545455</v>
      </c>
      <c r="AE12" s="114">
        <v>203.0</v>
      </c>
      <c r="AF12" s="115">
        <f>AE12/AE17</f>
        <v>0.5427807487</v>
      </c>
      <c r="AG12" s="114">
        <v>249.0</v>
      </c>
      <c r="AH12" s="115">
        <f>AG12/AG17</f>
        <v>0.6657754011</v>
      </c>
      <c r="AI12" s="114">
        <v>316.0</v>
      </c>
      <c r="AJ12" s="115">
        <f>AI12/AI17</f>
        <v>0.8449197861</v>
      </c>
      <c r="AK12" s="114">
        <v>329.0</v>
      </c>
      <c r="AL12" s="115">
        <f>AK12/AK17</f>
        <v>0.8796791444</v>
      </c>
      <c r="AM12" s="114">
        <v>366.0</v>
      </c>
      <c r="AN12" s="115">
        <f>AM12/AM17</f>
        <v>0.9786096257</v>
      </c>
      <c r="AO12" s="114"/>
      <c r="AP12" s="115">
        <f>AO12/AO17</f>
        <v>0</v>
      </c>
      <c r="AQ12" s="114"/>
      <c r="AR12" s="115">
        <f>AQ12/AQ17</f>
        <v>0</v>
      </c>
    </row>
    <row r="13">
      <c r="A13" s="111" t="s">
        <v>4032</v>
      </c>
      <c r="B13" s="112">
        <f>COUNTIFS(Seeds!D:D,"=JSON sin imagen",Seeds!Y:Y,"=Números y operaciones")+B14</f>
        <v>374</v>
      </c>
      <c r="C13" s="127">
        <f>B13/B17</f>
        <v>1</v>
      </c>
      <c r="D13" s="107"/>
      <c r="E13" s="114">
        <v>0.0</v>
      </c>
      <c r="F13" s="115">
        <f>E13/E17</f>
        <v>0</v>
      </c>
      <c r="G13" s="114"/>
      <c r="H13" s="115">
        <f>G13/G17</f>
        <v>0</v>
      </c>
      <c r="I13" s="114">
        <v>64.0</v>
      </c>
      <c r="J13" s="115">
        <f>I13/I17</f>
        <v>0.1711229947</v>
      </c>
      <c r="K13" s="114">
        <v>64.0</v>
      </c>
      <c r="L13" s="115">
        <f>K13/K17</f>
        <v>0.1711229947</v>
      </c>
      <c r="M13" s="114">
        <v>64.0</v>
      </c>
      <c r="N13" s="115">
        <f>M13/M17</f>
        <v>0.1711229947</v>
      </c>
      <c r="O13" s="114">
        <v>64.0</v>
      </c>
      <c r="P13" s="115">
        <f>O13/O17</f>
        <v>0.1711229947</v>
      </c>
      <c r="Q13" s="114">
        <v>65.0</v>
      </c>
      <c r="R13" s="115">
        <f>Q13/Q17</f>
        <v>0.1737967914</v>
      </c>
      <c r="S13" s="114">
        <v>78.0</v>
      </c>
      <c r="T13" s="115">
        <f>S13/S17</f>
        <v>0.2085561497</v>
      </c>
      <c r="U13" s="114">
        <v>115.0</v>
      </c>
      <c r="V13" s="115">
        <f>U13/U17</f>
        <v>0.307486631</v>
      </c>
      <c r="W13" s="114">
        <v>131.0</v>
      </c>
      <c r="X13" s="115">
        <f>W13/W17</f>
        <v>0.3502673797</v>
      </c>
      <c r="Y13" s="114">
        <v>167.0</v>
      </c>
      <c r="Z13" s="115">
        <f>Y13/Y17</f>
        <v>0.4465240642</v>
      </c>
      <c r="AA13" s="114">
        <v>187.0</v>
      </c>
      <c r="AB13" s="115">
        <f>AA13/AA17</f>
        <v>0.5</v>
      </c>
      <c r="AC13" s="114">
        <v>202.0</v>
      </c>
      <c r="AD13" s="115">
        <f>AC13/AC17</f>
        <v>0.5401069519</v>
      </c>
      <c r="AE13" s="114">
        <v>201.0</v>
      </c>
      <c r="AF13" s="115">
        <f>AE13/AE17</f>
        <v>0.5374331551</v>
      </c>
      <c r="AG13" s="114">
        <v>247.0</v>
      </c>
      <c r="AH13" s="115">
        <f>AG13/AG17</f>
        <v>0.6604278075</v>
      </c>
      <c r="AI13" s="114">
        <v>312.0</v>
      </c>
      <c r="AJ13" s="115">
        <f>AI13/AI17</f>
        <v>0.8342245989</v>
      </c>
      <c r="AK13" s="114">
        <v>327.0</v>
      </c>
      <c r="AL13" s="115">
        <f>AK13/AK17</f>
        <v>0.8743315508</v>
      </c>
      <c r="AM13" s="114">
        <v>366.0</v>
      </c>
      <c r="AN13" s="115">
        <f>AM13/AM17</f>
        <v>0.9786096257</v>
      </c>
      <c r="AO13" s="114"/>
      <c r="AP13" s="115">
        <f>AO13/AO17</f>
        <v>0</v>
      </c>
      <c r="AQ13" s="114"/>
      <c r="AR13" s="115">
        <f>AQ13/AQ17</f>
        <v>0</v>
      </c>
    </row>
    <row r="14">
      <c r="A14" s="111" t="s">
        <v>4033</v>
      </c>
      <c r="B14" s="112">
        <f>COUNTIFS(Seeds!D:D,"=JSON con imagen",Seeds!Y:Y,"=Números y operaciones")+B15</f>
        <v>374</v>
      </c>
      <c r="C14" s="127">
        <f>B14/B17</f>
        <v>1</v>
      </c>
      <c r="D14" s="107"/>
      <c r="E14" s="114">
        <v>0.0</v>
      </c>
      <c r="F14" s="115">
        <f>E14/E17</f>
        <v>0</v>
      </c>
      <c r="G14" s="114"/>
      <c r="H14" s="115">
        <f>G14/G17</f>
        <v>0</v>
      </c>
      <c r="I14" s="114">
        <v>64.0</v>
      </c>
      <c r="J14" s="115">
        <f>I14/I17</f>
        <v>0.1711229947</v>
      </c>
      <c r="K14" s="114">
        <v>64.0</v>
      </c>
      <c r="L14" s="115">
        <f>K14/K17</f>
        <v>0.1711229947</v>
      </c>
      <c r="M14" s="114">
        <v>64.0</v>
      </c>
      <c r="N14" s="115">
        <f>M14/M17</f>
        <v>0.1711229947</v>
      </c>
      <c r="O14" s="114">
        <v>64.0</v>
      </c>
      <c r="P14" s="115">
        <f>O14/O17</f>
        <v>0.1711229947</v>
      </c>
      <c r="Q14" s="114">
        <v>65.0</v>
      </c>
      <c r="R14" s="115">
        <f>Q14/Q17</f>
        <v>0.1737967914</v>
      </c>
      <c r="S14" s="114">
        <v>78.0</v>
      </c>
      <c r="T14" s="115">
        <f>S14/S17</f>
        <v>0.2085561497</v>
      </c>
      <c r="U14" s="114">
        <v>115.0</v>
      </c>
      <c r="V14" s="115">
        <f>U14/U17</f>
        <v>0.307486631</v>
      </c>
      <c r="W14" s="114">
        <v>131.0</v>
      </c>
      <c r="X14" s="115">
        <f>W14/W17</f>
        <v>0.3502673797</v>
      </c>
      <c r="Y14" s="114">
        <v>167.0</v>
      </c>
      <c r="Z14" s="115">
        <f>Y14/Y17</f>
        <v>0.4465240642</v>
      </c>
      <c r="AA14" s="114">
        <v>187.0</v>
      </c>
      <c r="AB14" s="115">
        <f>AA14/AA17</f>
        <v>0.5</v>
      </c>
      <c r="AC14" s="114">
        <v>202.0</v>
      </c>
      <c r="AD14" s="115">
        <f>AC14/AC17</f>
        <v>0.5401069519</v>
      </c>
      <c r="AE14" s="114">
        <v>201.0</v>
      </c>
      <c r="AF14" s="115">
        <f>AE14/AE17</f>
        <v>0.5374331551</v>
      </c>
      <c r="AG14" s="114">
        <v>247.0</v>
      </c>
      <c r="AH14" s="115">
        <f>AG14/AG17</f>
        <v>0.6604278075</v>
      </c>
      <c r="AI14" s="114">
        <v>311.0</v>
      </c>
      <c r="AJ14" s="115">
        <f>AI14/AI17</f>
        <v>0.8315508021</v>
      </c>
      <c r="AK14" s="114">
        <v>327.0</v>
      </c>
      <c r="AL14" s="115">
        <f>AK14/AK17</f>
        <v>0.8743315508</v>
      </c>
      <c r="AM14" s="114">
        <v>366.0</v>
      </c>
      <c r="AN14" s="115">
        <f>AM14/AM17</f>
        <v>0.9786096257</v>
      </c>
      <c r="AO14" s="114"/>
      <c r="AP14" s="115">
        <f>AO14/AO17</f>
        <v>0</v>
      </c>
      <c r="AQ14" s="114"/>
      <c r="AR14" s="115">
        <f>AQ14/AQ17</f>
        <v>0</v>
      </c>
    </row>
    <row r="15">
      <c r="A15" s="111" t="s">
        <v>35</v>
      </c>
      <c r="B15" s="112">
        <f>COUNTIFS(Seeds!D:D,"=JSON revisado",Seeds!Y:Y,"=Números y operaciones")</f>
        <v>374</v>
      </c>
      <c r="C15" s="127">
        <f>B15/B17</f>
        <v>1</v>
      </c>
      <c r="D15" s="107"/>
      <c r="E15" s="114">
        <v>0.0</v>
      </c>
      <c r="F15" s="115">
        <f>E15/E17</f>
        <v>0</v>
      </c>
      <c r="G15" s="114"/>
      <c r="H15" s="115">
        <f>G15/G17</f>
        <v>0</v>
      </c>
      <c r="I15" s="114">
        <v>64.0</v>
      </c>
      <c r="J15" s="115">
        <f>I15/I17</f>
        <v>0.1711229947</v>
      </c>
      <c r="K15" s="114">
        <v>64.0</v>
      </c>
      <c r="L15" s="115">
        <f>K15/K17</f>
        <v>0.1711229947</v>
      </c>
      <c r="M15" s="114">
        <v>64.0</v>
      </c>
      <c r="N15" s="115">
        <f>M15/M17</f>
        <v>0.1711229947</v>
      </c>
      <c r="O15" s="114">
        <v>64.0</v>
      </c>
      <c r="P15" s="115">
        <f>O15/O17</f>
        <v>0.1711229947</v>
      </c>
      <c r="Q15" s="114">
        <v>64.0</v>
      </c>
      <c r="R15" s="115">
        <f>Q15/Q17</f>
        <v>0.1711229947</v>
      </c>
      <c r="S15" s="114">
        <v>66.0</v>
      </c>
      <c r="T15" s="115">
        <f>S15/S17</f>
        <v>0.1764705882</v>
      </c>
      <c r="U15" s="114">
        <v>83.0</v>
      </c>
      <c r="V15" s="115">
        <f>U15/U17</f>
        <v>0.2219251337</v>
      </c>
      <c r="W15" s="114">
        <v>125.0</v>
      </c>
      <c r="X15" s="115">
        <f>W15/W17</f>
        <v>0.3342245989</v>
      </c>
      <c r="Y15" s="114">
        <v>166.0</v>
      </c>
      <c r="Z15" s="115">
        <f>Y15/Y17</f>
        <v>0.4438502674</v>
      </c>
      <c r="AA15" s="114">
        <v>171.0</v>
      </c>
      <c r="AB15" s="115">
        <f>AA15/AA17</f>
        <v>0.4572192513</v>
      </c>
      <c r="AC15" s="114">
        <v>197.0</v>
      </c>
      <c r="AD15" s="115">
        <f>AC15/AC17</f>
        <v>0.5267379679</v>
      </c>
      <c r="AE15" s="114">
        <v>196.0</v>
      </c>
      <c r="AF15" s="115">
        <f>AE15/AE17</f>
        <v>0.5240641711</v>
      </c>
      <c r="AG15" s="114">
        <v>247.0</v>
      </c>
      <c r="AH15" s="115">
        <f>AG15/AG17</f>
        <v>0.6604278075</v>
      </c>
      <c r="AI15" s="114">
        <v>275.0</v>
      </c>
      <c r="AJ15" s="115">
        <f>AI15/AI17</f>
        <v>0.7352941176</v>
      </c>
      <c r="AK15" s="114">
        <v>318.0</v>
      </c>
      <c r="AL15" s="115">
        <f>AK15/AK17</f>
        <v>0.8502673797</v>
      </c>
      <c r="AM15" s="114">
        <v>366.0</v>
      </c>
      <c r="AN15" s="115">
        <f>AM15/AM17</f>
        <v>0.9786096257</v>
      </c>
      <c r="AO15" s="114"/>
      <c r="AP15" s="115">
        <f>AO15/AO17</f>
        <v>0</v>
      </c>
      <c r="AQ15" s="114"/>
      <c r="AR15" s="115">
        <f>AQ15/AQ17</f>
        <v>0</v>
      </c>
    </row>
    <row r="16">
      <c r="A16" s="118" t="s">
        <v>4034</v>
      </c>
      <c r="B16" s="112">
        <f>COUNTIFS(Seeds!E:E,"=Sí",Seeds!Y:Y,"=Números y operaciones")</f>
        <v>0</v>
      </c>
      <c r="C16" s="127">
        <f>B16/B17</f>
        <v>0</v>
      </c>
      <c r="D16" s="107"/>
      <c r="E16" s="114">
        <v>0.0</v>
      </c>
      <c r="F16" s="115">
        <f>E16/E17</f>
        <v>0</v>
      </c>
      <c r="G16" s="114"/>
      <c r="H16" s="115">
        <f>G16/G17</f>
        <v>0</v>
      </c>
      <c r="I16" s="114">
        <v>5.0</v>
      </c>
      <c r="J16" s="115">
        <f>I16/I17</f>
        <v>0.01336898396</v>
      </c>
      <c r="K16" s="114">
        <v>5.0</v>
      </c>
      <c r="L16" s="115">
        <f>K16/K17</f>
        <v>0.01336898396</v>
      </c>
      <c r="M16" s="114">
        <v>5.0</v>
      </c>
      <c r="N16" s="115">
        <f>M16/M17</f>
        <v>0.01336898396</v>
      </c>
      <c r="O16" s="114">
        <v>5.0</v>
      </c>
      <c r="P16" s="115">
        <f>O16/O17</f>
        <v>0.01336898396</v>
      </c>
      <c r="Q16" s="114">
        <v>7.0</v>
      </c>
      <c r="R16" s="115">
        <f>Q16/Q17</f>
        <v>0.01871657754</v>
      </c>
      <c r="S16" s="114">
        <v>7.0</v>
      </c>
      <c r="T16" s="115">
        <f>S16/S17</f>
        <v>0.01871657754</v>
      </c>
      <c r="U16" s="114">
        <v>7.0</v>
      </c>
      <c r="V16" s="115">
        <f>U16/U17</f>
        <v>0.01871657754</v>
      </c>
      <c r="W16" s="114">
        <v>12.0</v>
      </c>
      <c r="X16" s="115">
        <f>W16/W17</f>
        <v>0.0320855615</v>
      </c>
      <c r="Y16" s="114">
        <v>8.0</v>
      </c>
      <c r="Z16" s="115">
        <f>Y16/Y17</f>
        <v>0.02139037433</v>
      </c>
      <c r="AA16" s="114">
        <v>7.0</v>
      </c>
      <c r="AB16" s="115">
        <f>AA16/AA17</f>
        <v>0.01871657754</v>
      </c>
      <c r="AC16" s="114">
        <v>7.0</v>
      </c>
      <c r="AD16" s="115">
        <f>AC16/AC17</f>
        <v>0.01871657754</v>
      </c>
      <c r="AE16" s="114">
        <v>7.0</v>
      </c>
      <c r="AF16" s="115">
        <f>AE16/AE17</f>
        <v>0.01871657754</v>
      </c>
      <c r="AG16" s="114">
        <v>7.0</v>
      </c>
      <c r="AH16" s="115">
        <f>AG16/AG17</f>
        <v>0.01871657754</v>
      </c>
      <c r="AI16" s="114">
        <v>8.0</v>
      </c>
      <c r="AJ16" s="115">
        <f>AI16/AI17</f>
        <v>0.02139037433</v>
      </c>
      <c r="AK16" s="114">
        <v>7.0</v>
      </c>
      <c r="AL16" s="115">
        <f>AK16/AK17</f>
        <v>0.01871657754</v>
      </c>
      <c r="AM16" s="114">
        <v>7.0</v>
      </c>
      <c r="AN16" s="115">
        <f>AM16/AM17</f>
        <v>0.01871657754</v>
      </c>
      <c r="AO16" s="114"/>
      <c r="AP16" s="115">
        <f>AO16/AO17</f>
        <v>0</v>
      </c>
      <c r="AQ16" s="114"/>
      <c r="AR16" s="115">
        <f>AQ16/AQ17</f>
        <v>0</v>
      </c>
    </row>
    <row r="17">
      <c r="A17" s="116" t="s">
        <v>341</v>
      </c>
      <c r="B17" s="128">
        <f>COUNTIFS(Seeds!Y:Y,"=Números y operaciones")-COUNTIFS(Seeds!Y:Y,"=Números y operaciones",Seeds!D:D,"=No hacer")</f>
        <v>374</v>
      </c>
      <c r="C17" s="119">
        <f>SUM(C11:C15)/5</f>
        <v>1</v>
      </c>
      <c r="D17" s="107"/>
      <c r="E17" s="120">
        <f>B17</f>
        <v>374</v>
      </c>
      <c r="F17" s="129"/>
      <c r="G17" s="120">
        <f>B17</f>
        <v>374</v>
      </c>
      <c r="H17" s="129"/>
      <c r="I17" s="120">
        <f>B17</f>
        <v>374</v>
      </c>
      <c r="J17" s="129"/>
      <c r="K17" s="120">
        <f>B17</f>
        <v>374</v>
      </c>
      <c r="L17" s="121">
        <f>SUM(L11:L15)/5</f>
        <v>0.1935828877</v>
      </c>
      <c r="M17" s="120">
        <f>B17</f>
        <v>374</v>
      </c>
      <c r="N17" s="129"/>
      <c r="O17" s="120">
        <f>B17</f>
        <v>374</v>
      </c>
      <c r="P17" s="129"/>
      <c r="Q17" s="120">
        <f>B17</f>
        <v>374</v>
      </c>
      <c r="R17" s="129"/>
      <c r="S17" s="120">
        <f>B17</f>
        <v>374</v>
      </c>
      <c r="T17" s="129"/>
      <c r="U17" s="120">
        <f>B17</f>
        <v>374</v>
      </c>
      <c r="V17" s="130"/>
      <c r="W17" s="120">
        <f>B17</f>
        <v>374</v>
      </c>
      <c r="X17" s="130"/>
      <c r="Y17" s="120">
        <f>B17</f>
        <v>374</v>
      </c>
      <c r="Z17" s="130"/>
      <c r="AA17" s="120">
        <f>B17</f>
        <v>374</v>
      </c>
      <c r="AB17" s="121">
        <f>SUM(AB11:AB15)/5</f>
        <v>0.5037433155</v>
      </c>
      <c r="AC17" s="120">
        <f>B17</f>
        <v>374</v>
      </c>
      <c r="AD17" s="121">
        <f>SUM(AD11:AD15)/5</f>
        <v>0.5545454545</v>
      </c>
      <c r="AE17" s="120">
        <f>B17</f>
        <v>374</v>
      </c>
      <c r="AF17" s="121">
        <f>SUM(AF11:AF15)/5</f>
        <v>0.5657754011</v>
      </c>
      <c r="AG17" s="120">
        <f>B17</f>
        <v>374</v>
      </c>
      <c r="AH17" s="121">
        <f>SUM(AH11:AH15)/5</f>
        <v>0.6668449198</v>
      </c>
      <c r="AI17" s="120">
        <f>B17</f>
        <v>374</v>
      </c>
      <c r="AJ17" s="121">
        <f>SUM(AJ11:AJ15)/5</f>
        <v>0.8213903743</v>
      </c>
      <c r="AK17" s="120">
        <f>B17</f>
        <v>374</v>
      </c>
      <c r="AL17" s="121">
        <f>SUM(AL11:AL15)/5</f>
        <v>0.8737967914</v>
      </c>
      <c r="AM17" s="120">
        <f>B17</f>
        <v>374</v>
      </c>
      <c r="AN17" s="121">
        <f>SUM(AN11:AN15)/5</f>
        <v>0.9786096257</v>
      </c>
      <c r="AO17" s="120">
        <f>B17</f>
        <v>374</v>
      </c>
      <c r="AP17" s="121">
        <f>SUM(AP11:AP15)/5</f>
        <v>0</v>
      </c>
      <c r="AQ17" s="120">
        <f>B17</f>
        <v>374</v>
      </c>
      <c r="AR17" s="121">
        <f>SUM(AR11:AR15)/5</f>
        <v>0</v>
      </c>
    </row>
    <row r="18">
      <c r="A18" s="122"/>
      <c r="B18" s="107"/>
      <c r="C18" s="131"/>
      <c r="D18" s="107"/>
      <c r="E18" s="122"/>
      <c r="F18" s="132"/>
      <c r="G18" s="122"/>
      <c r="H18" s="132"/>
      <c r="I18" s="122"/>
      <c r="J18" s="132"/>
      <c r="K18" s="122"/>
      <c r="L18" s="132"/>
      <c r="M18" s="122"/>
      <c r="N18" s="132"/>
      <c r="O18" s="122"/>
      <c r="P18" s="132"/>
      <c r="Q18" s="122"/>
      <c r="R18" s="132"/>
      <c r="S18" s="122"/>
      <c r="T18" s="132"/>
      <c r="U18" s="122"/>
      <c r="V18" s="133"/>
      <c r="W18" s="122"/>
      <c r="X18" s="133"/>
      <c r="Y18" s="134"/>
      <c r="Z18" s="133"/>
      <c r="AA18" s="122"/>
      <c r="AB18" s="133"/>
      <c r="AC18" s="122"/>
      <c r="AD18" s="133"/>
      <c r="AE18" s="132"/>
      <c r="AF18" s="133"/>
      <c r="AG18" s="132"/>
      <c r="AH18" s="133"/>
      <c r="AI18" s="132"/>
      <c r="AJ18" s="133"/>
      <c r="AK18" s="122"/>
      <c r="AL18" s="133"/>
      <c r="AM18" s="132"/>
      <c r="AN18" s="133"/>
      <c r="AO18" s="132"/>
      <c r="AP18" s="133"/>
      <c r="AQ18" s="132"/>
      <c r="AR18" s="133"/>
    </row>
    <row r="19">
      <c r="A19" s="126" t="s">
        <v>2604</v>
      </c>
      <c r="B19" s="105"/>
      <c r="C19" s="106"/>
      <c r="D19" s="107"/>
      <c r="E19" s="108">
        <v>44757.0</v>
      </c>
      <c r="G19" s="109">
        <v>44764.0</v>
      </c>
      <c r="H19" s="106"/>
      <c r="I19" s="109">
        <v>44771.0</v>
      </c>
      <c r="J19" s="106"/>
      <c r="K19" s="109">
        <v>44778.0</v>
      </c>
      <c r="L19" s="106"/>
      <c r="M19" s="109">
        <v>44785.0</v>
      </c>
      <c r="N19" s="106"/>
      <c r="O19" s="109">
        <v>44792.0</v>
      </c>
      <c r="P19" s="106"/>
      <c r="Q19" s="109">
        <v>44799.0</v>
      </c>
      <c r="R19" s="106"/>
      <c r="S19" s="109">
        <v>44806.0</v>
      </c>
      <c r="T19" s="106"/>
      <c r="U19" s="109">
        <v>44813.0</v>
      </c>
      <c r="V19" s="106"/>
      <c r="W19" s="109">
        <v>44820.0</v>
      </c>
      <c r="X19" s="106"/>
      <c r="Y19" s="109">
        <v>44827.0</v>
      </c>
      <c r="Z19" s="106"/>
      <c r="AA19" s="109">
        <v>44834.0</v>
      </c>
      <c r="AB19" s="106"/>
      <c r="AC19" s="109">
        <v>44841.0</v>
      </c>
      <c r="AD19" s="106"/>
      <c r="AE19" s="110">
        <v>44848.0</v>
      </c>
      <c r="AF19" s="106"/>
      <c r="AG19" s="110">
        <v>44855.0</v>
      </c>
      <c r="AH19" s="106"/>
      <c r="AI19" s="110">
        <v>44862.0</v>
      </c>
      <c r="AJ19" s="106"/>
      <c r="AK19" s="110">
        <v>44869.0</v>
      </c>
      <c r="AL19" s="106"/>
      <c r="AM19" s="110">
        <v>44876.0</v>
      </c>
      <c r="AN19" s="106"/>
      <c r="AO19" s="110">
        <v>44883.0</v>
      </c>
      <c r="AP19" s="106"/>
      <c r="AQ19" s="110">
        <v>44890.0</v>
      </c>
      <c r="AR19" s="106"/>
    </row>
    <row r="20">
      <c r="A20" s="111" t="s">
        <v>4030</v>
      </c>
      <c r="B20" s="112">
        <f>COUNTIFS(Seeds!D:D,"=Pendiente de revisión",Seeds!Y:Y,"=Geometría")+B21</f>
        <v>108</v>
      </c>
      <c r="C20" s="127">
        <f>B20/B26</f>
        <v>1</v>
      </c>
      <c r="D20" s="107"/>
      <c r="E20" s="114">
        <v>0.0</v>
      </c>
      <c r="F20" s="115">
        <f>E20/E26</f>
        <v>0</v>
      </c>
      <c r="G20" s="114"/>
      <c r="H20" s="115">
        <f>G20/G26</f>
        <v>0</v>
      </c>
      <c r="I20" s="114">
        <v>0.0</v>
      </c>
      <c r="J20" s="115">
        <f>I20/I26</f>
        <v>0</v>
      </c>
      <c r="K20" s="114">
        <v>0.0</v>
      </c>
      <c r="L20" s="115">
        <f>K20/K26</f>
        <v>0</v>
      </c>
      <c r="M20" s="114">
        <v>0.0</v>
      </c>
      <c r="N20" s="115">
        <f>M20/M26</f>
        <v>0</v>
      </c>
      <c r="O20" s="114">
        <v>0.0</v>
      </c>
      <c r="P20" s="115">
        <f>O20/O26</f>
        <v>0</v>
      </c>
      <c r="Q20" s="114">
        <v>8.0</v>
      </c>
      <c r="R20" s="115">
        <f>Q20/Q26</f>
        <v>0.07407407407</v>
      </c>
      <c r="S20" s="114">
        <v>25.0</v>
      </c>
      <c r="T20" s="115">
        <f>S20/S26</f>
        <v>0.2314814815</v>
      </c>
      <c r="U20" s="114">
        <v>25.0</v>
      </c>
      <c r="V20" s="115">
        <f>U20/U26</f>
        <v>0.2314814815</v>
      </c>
      <c r="W20" s="114">
        <v>37.0</v>
      </c>
      <c r="X20" s="115">
        <f>W20/W26</f>
        <v>0.3425925926</v>
      </c>
      <c r="Y20" s="114">
        <v>37.0</v>
      </c>
      <c r="Z20" s="115">
        <f>Y20/Y26</f>
        <v>0.3425925926</v>
      </c>
      <c r="AA20" s="114">
        <v>91.0</v>
      </c>
      <c r="AB20" s="115">
        <f>AA20/AA26</f>
        <v>0.8425925926</v>
      </c>
      <c r="AC20" s="114">
        <v>94.0</v>
      </c>
      <c r="AD20" s="115">
        <f>AC20/AC26</f>
        <v>0.8703703704</v>
      </c>
      <c r="AE20" s="114">
        <v>105.0</v>
      </c>
      <c r="AF20" s="115">
        <f>AE20/AE26</f>
        <v>0.9722222222</v>
      </c>
      <c r="AG20" s="114">
        <v>105.0</v>
      </c>
      <c r="AH20" s="115">
        <f>AG20/AG26</f>
        <v>0.9722222222</v>
      </c>
      <c r="AI20" s="114">
        <v>105.0</v>
      </c>
      <c r="AJ20" s="115">
        <f>AI20/AI26</f>
        <v>0.9722222222</v>
      </c>
      <c r="AK20" s="114">
        <v>105.0</v>
      </c>
      <c r="AL20" s="115">
        <f>AK20/AK26</f>
        <v>0.9722222222</v>
      </c>
      <c r="AM20" s="114">
        <v>108.0</v>
      </c>
      <c r="AN20" s="115">
        <f>AM20/AM26</f>
        <v>1</v>
      </c>
      <c r="AO20" s="114"/>
      <c r="AP20" s="115">
        <f>AO20/AO26</f>
        <v>0</v>
      </c>
      <c r="AQ20" s="114"/>
      <c r="AR20" s="115">
        <f>AQ20/AQ26</f>
        <v>0</v>
      </c>
    </row>
    <row r="21">
      <c r="A21" s="116" t="s">
        <v>4031</v>
      </c>
      <c r="B21" s="112">
        <f>COUNTIFS(Seeds!D:D,"=Ortografía+cast",Seeds!Y:Y,"=Geometría")+B22</f>
        <v>108</v>
      </c>
      <c r="C21" s="127">
        <f>B21/B26</f>
        <v>1</v>
      </c>
      <c r="D21" s="107"/>
      <c r="E21" s="114">
        <v>0.0</v>
      </c>
      <c r="F21" s="115">
        <f>E21/E26</f>
        <v>0</v>
      </c>
      <c r="G21" s="114"/>
      <c r="H21" s="115">
        <f>G21/G26</f>
        <v>0</v>
      </c>
      <c r="I21" s="114">
        <v>0.0</v>
      </c>
      <c r="J21" s="115">
        <f>I21/I26</f>
        <v>0</v>
      </c>
      <c r="K21" s="114">
        <v>0.0</v>
      </c>
      <c r="L21" s="115">
        <f>K21/K26</f>
        <v>0</v>
      </c>
      <c r="M21" s="114">
        <v>0.0</v>
      </c>
      <c r="N21" s="115">
        <f>M21/M26</f>
        <v>0</v>
      </c>
      <c r="O21" s="114">
        <v>0.0</v>
      </c>
      <c r="P21" s="115">
        <f>O21/O26</f>
        <v>0</v>
      </c>
      <c r="Q21" s="114">
        <v>0.0</v>
      </c>
      <c r="R21" s="115">
        <f>Q21/Q26</f>
        <v>0</v>
      </c>
      <c r="S21" s="114">
        <v>8.0</v>
      </c>
      <c r="T21" s="115">
        <f>S21/S26</f>
        <v>0.07407407407</v>
      </c>
      <c r="U21" s="114">
        <v>22.0</v>
      </c>
      <c r="V21" s="115">
        <f>U21/U26</f>
        <v>0.2037037037</v>
      </c>
      <c r="W21" s="114">
        <v>34.0</v>
      </c>
      <c r="X21" s="115">
        <f>W21/W26</f>
        <v>0.3148148148</v>
      </c>
      <c r="Y21" s="114">
        <v>34.0</v>
      </c>
      <c r="Z21" s="115">
        <f>Y21/Y26</f>
        <v>0.3148148148</v>
      </c>
      <c r="AA21" s="114">
        <v>37.0</v>
      </c>
      <c r="AB21" s="115">
        <f>AA21/AA26</f>
        <v>0.3425925926</v>
      </c>
      <c r="AC21" s="114">
        <v>91.0</v>
      </c>
      <c r="AD21" s="115">
        <f>AC21/AC26</f>
        <v>0.8425925926</v>
      </c>
      <c r="AE21" s="114">
        <v>91.0</v>
      </c>
      <c r="AF21" s="115">
        <f>AE21/AE26</f>
        <v>0.8425925926</v>
      </c>
      <c r="AG21" s="114">
        <v>105.0</v>
      </c>
      <c r="AH21" s="115">
        <f>AG21/AG26</f>
        <v>0.9722222222</v>
      </c>
      <c r="AI21" s="114">
        <v>105.0</v>
      </c>
      <c r="AJ21" s="115">
        <f>AI21/AI26</f>
        <v>0.9722222222</v>
      </c>
      <c r="AK21" s="114">
        <v>105.0</v>
      </c>
      <c r="AL21" s="115">
        <f>AK21/AK26</f>
        <v>0.9722222222</v>
      </c>
      <c r="AM21" s="114">
        <v>108.0</v>
      </c>
      <c r="AN21" s="115">
        <f>AM21/AM26</f>
        <v>1</v>
      </c>
      <c r="AO21" s="114"/>
      <c r="AP21" s="115">
        <f>AO21/AO26</f>
        <v>0</v>
      </c>
      <c r="AQ21" s="114"/>
      <c r="AR21" s="115">
        <f>AQ21/AQ26</f>
        <v>0</v>
      </c>
    </row>
    <row r="22">
      <c r="A22" s="111" t="s">
        <v>4032</v>
      </c>
      <c r="B22" s="112">
        <f>COUNTIFS(Seeds!D:D,"=JSON sin imagen",Seeds!Y:Y,"=Geometría")+B23</f>
        <v>108</v>
      </c>
      <c r="C22" s="127">
        <f>B22/B26</f>
        <v>1</v>
      </c>
      <c r="D22" s="107"/>
      <c r="E22" s="114">
        <v>0.0</v>
      </c>
      <c r="F22" s="115">
        <f>E22/E26</f>
        <v>0</v>
      </c>
      <c r="G22" s="114"/>
      <c r="H22" s="115">
        <f>G22/G26</f>
        <v>0</v>
      </c>
      <c r="I22" s="114">
        <v>0.0</v>
      </c>
      <c r="J22" s="115">
        <f>I22/I26</f>
        <v>0</v>
      </c>
      <c r="K22" s="114">
        <v>0.0</v>
      </c>
      <c r="L22" s="115">
        <f>K22/K26</f>
        <v>0</v>
      </c>
      <c r="M22" s="114">
        <v>0.0</v>
      </c>
      <c r="N22" s="115">
        <f>M22/M26</f>
        <v>0</v>
      </c>
      <c r="O22" s="114">
        <v>0.0</v>
      </c>
      <c r="P22" s="115">
        <f>O22/O26</f>
        <v>0</v>
      </c>
      <c r="Q22" s="114">
        <v>0.0</v>
      </c>
      <c r="R22" s="115">
        <f>Q22/Q26</f>
        <v>0</v>
      </c>
      <c r="S22" s="114">
        <v>0.0</v>
      </c>
      <c r="T22" s="115">
        <f>S22/S26</f>
        <v>0</v>
      </c>
      <c r="U22" s="114">
        <v>20.0</v>
      </c>
      <c r="V22" s="115">
        <f>U22/U26</f>
        <v>0.1851851852</v>
      </c>
      <c r="W22" s="114">
        <v>20.0</v>
      </c>
      <c r="X22" s="115">
        <f>W22/W26</f>
        <v>0.1851851852</v>
      </c>
      <c r="Y22" s="114">
        <v>34.0</v>
      </c>
      <c r="Z22" s="115">
        <f>Y22/Y26</f>
        <v>0.3148148148</v>
      </c>
      <c r="AA22" s="114">
        <v>37.0</v>
      </c>
      <c r="AB22" s="115">
        <f>AA22/AA26</f>
        <v>0.3425925926</v>
      </c>
      <c r="AC22" s="114">
        <v>84.0</v>
      </c>
      <c r="AD22" s="115">
        <f>AC22/AC26</f>
        <v>0.7777777778</v>
      </c>
      <c r="AE22" s="114">
        <v>87.0</v>
      </c>
      <c r="AF22" s="115">
        <f>AE22/AE26</f>
        <v>0.8055555556</v>
      </c>
      <c r="AG22" s="114">
        <v>90.0</v>
      </c>
      <c r="AH22" s="115">
        <f>AG22/AG26</f>
        <v>0.8333333333</v>
      </c>
      <c r="AI22" s="114">
        <v>102.0</v>
      </c>
      <c r="AJ22" s="115">
        <f>AI22/AI26</f>
        <v>0.9444444444</v>
      </c>
      <c r="AK22" s="114">
        <v>105.0</v>
      </c>
      <c r="AL22" s="115">
        <f>AK22/AK26</f>
        <v>0.9722222222</v>
      </c>
      <c r="AM22" s="114">
        <v>108.0</v>
      </c>
      <c r="AN22" s="115">
        <f>AM22/AM26</f>
        <v>1</v>
      </c>
      <c r="AO22" s="114"/>
      <c r="AP22" s="115">
        <f>AO22/AO26</f>
        <v>0</v>
      </c>
      <c r="AQ22" s="114"/>
      <c r="AR22" s="115">
        <f>AQ22/AQ26</f>
        <v>0</v>
      </c>
    </row>
    <row r="23">
      <c r="A23" s="111" t="s">
        <v>4033</v>
      </c>
      <c r="B23" s="112">
        <f>COUNTIFS(Seeds!D:D,"=JSON con imagen",Seeds!Y:Y,"=Geometría")+B24</f>
        <v>108</v>
      </c>
      <c r="C23" s="127">
        <f>B23/B26</f>
        <v>1</v>
      </c>
      <c r="D23" s="107"/>
      <c r="E23" s="114">
        <v>0.0</v>
      </c>
      <c r="F23" s="115">
        <f>E23/E26</f>
        <v>0</v>
      </c>
      <c r="G23" s="114"/>
      <c r="H23" s="115">
        <f>G23/G26</f>
        <v>0</v>
      </c>
      <c r="I23" s="114">
        <v>0.0</v>
      </c>
      <c r="J23" s="115">
        <f>I23/I26</f>
        <v>0</v>
      </c>
      <c r="K23" s="114">
        <v>0.0</v>
      </c>
      <c r="L23" s="115">
        <f>K23/K26</f>
        <v>0</v>
      </c>
      <c r="M23" s="114">
        <v>0.0</v>
      </c>
      <c r="N23" s="115">
        <f>M23/M26</f>
        <v>0</v>
      </c>
      <c r="O23" s="114">
        <v>0.0</v>
      </c>
      <c r="P23" s="115">
        <f>O23/O26</f>
        <v>0</v>
      </c>
      <c r="Q23" s="114">
        <v>0.0</v>
      </c>
      <c r="R23" s="115">
        <f>Q23/Q26</f>
        <v>0</v>
      </c>
      <c r="S23" s="114">
        <v>0.0</v>
      </c>
      <c r="T23" s="115">
        <f>S23/S26</f>
        <v>0</v>
      </c>
      <c r="U23" s="114">
        <v>2.0</v>
      </c>
      <c r="V23" s="115">
        <f>U23/U26</f>
        <v>0.01851851852</v>
      </c>
      <c r="W23" s="114">
        <v>2.0</v>
      </c>
      <c r="X23" s="115">
        <f>W23/W26</f>
        <v>0.01851851852</v>
      </c>
      <c r="Y23" s="114">
        <v>2.0</v>
      </c>
      <c r="Z23" s="115">
        <f>Y23/Y26</f>
        <v>0.01851851852</v>
      </c>
      <c r="AA23" s="114">
        <v>2.0</v>
      </c>
      <c r="AB23" s="115">
        <f>AA23/AA26</f>
        <v>0.01851851852</v>
      </c>
      <c r="AC23" s="114">
        <v>18.0</v>
      </c>
      <c r="AD23" s="115">
        <f>AC23/AC26</f>
        <v>0.1666666667</v>
      </c>
      <c r="AE23" s="114">
        <v>20.0</v>
      </c>
      <c r="AF23" s="115">
        <f>AE23/AE26</f>
        <v>0.1851851852</v>
      </c>
      <c r="AG23" s="114">
        <v>46.0</v>
      </c>
      <c r="AH23" s="115">
        <f>AG23/AG26</f>
        <v>0.4259259259</v>
      </c>
      <c r="AI23" s="114">
        <v>102.0</v>
      </c>
      <c r="AJ23" s="115">
        <f>AI23/AI26</f>
        <v>0.9444444444</v>
      </c>
      <c r="AK23" s="114">
        <v>105.0</v>
      </c>
      <c r="AL23" s="115">
        <f>AK23/AK26</f>
        <v>0.9722222222</v>
      </c>
      <c r="AM23" s="114">
        <v>108.0</v>
      </c>
      <c r="AN23" s="115">
        <f>AM23/AM26</f>
        <v>1</v>
      </c>
      <c r="AO23" s="114"/>
      <c r="AP23" s="115">
        <f>AO23/AO26</f>
        <v>0</v>
      </c>
      <c r="AQ23" s="114"/>
      <c r="AR23" s="115">
        <f>AQ23/AQ26</f>
        <v>0</v>
      </c>
    </row>
    <row r="24">
      <c r="A24" s="111" t="s">
        <v>35</v>
      </c>
      <c r="B24" s="112">
        <f>COUNTIFS(Seeds!D:D,"=JSON revisado",Seeds!Y:Y,"=Geometría")</f>
        <v>108</v>
      </c>
      <c r="C24" s="127">
        <f>B24/B26</f>
        <v>1</v>
      </c>
      <c r="D24" s="107"/>
      <c r="E24" s="114">
        <v>0.0</v>
      </c>
      <c r="F24" s="115">
        <f>E24/E26</f>
        <v>0</v>
      </c>
      <c r="G24" s="114"/>
      <c r="H24" s="115">
        <f>G24/G26</f>
        <v>0</v>
      </c>
      <c r="I24" s="114">
        <v>0.0</v>
      </c>
      <c r="J24" s="115">
        <f>I24/I26</f>
        <v>0</v>
      </c>
      <c r="K24" s="114">
        <v>0.0</v>
      </c>
      <c r="L24" s="115">
        <f>K24/K26</f>
        <v>0</v>
      </c>
      <c r="M24" s="114">
        <v>0.0</v>
      </c>
      <c r="N24" s="115">
        <f>M24/M26</f>
        <v>0</v>
      </c>
      <c r="O24" s="114">
        <v>0.0</v>
      </c>
      <c r="P24" s="115">
        <f>O24/O26</f>
        <v>0</v>
      </c>
      <c r="Q24" s="114">
        <v>0.0</v>
      </c>
      <c r="R24" s="115">
        <f>Q24/Q26</f>
        <v>0</v>
      </c>
      <c r="S24" s="114">
        <v>0.0</v>
      </c>
      <c r="T24" s="115">
        <f>S24/S26</f>
        <v>0</v>
      </c>
      <c r="U24" s="114">
        <v>0.0</v>
      </c>
      <c r="V24" s="115">
        <f>U24/U26</f>
        <v>0</v>
      </c>
      <c r="W24" s="114">
        <v>2.0</v>
      </c>
      <c r="X24" s="115">
        <f>W24/W26</f>
        <v>0.01851851852</v>
      </c>
      <c r="Y24" s="114">
        <v>2.0</v>
      </c>
      <c r="Z24" s="115">
        <f>Y24/Y26</f>
        <v>0.01851851852</v>
      </c>
      <c r="AA24" s="114">
        <v>2.0</v>
      </c>
      <c r="AB24" s="115">
        <f>AA24/AA26</f>
        <v>0.01851851852</v>
      </c>
      <c r="AC24" s="114">
        <v>2.0</v>
      </c>
      <c r="AD24" s="115">
        <f>AC24/AC26</f>
        <v>0.01851851852</v>
      </c>
      <c r="AE24" s="114">
        <v>2.0</v>
      </c>
      <c r="AF24" s="115">
        <f>AE24/AE26</f>
        <v>0.01851851852</v>
      </c>
      <c r="AG24" s="114">
        <v>31.0</v>
      </c>
      <c r="AH24" s="115">
        <f>AG24/AG26</f>
        <v>0.287037037</v>
      </c>
      <c r="AI24" s="114">
        <v>94.0</v>
      </c>
      <c r="AJ24" s="115">
        <f>AI24/AI26</f>
        <v>0.8703703704</v>
      </c>
      <c r="AK24" s="114">
        <v>104.0</v>
      </c>
      <c r="AL24" s="115">
        <f>AK24/AK26</f>
        <v>0.962962963</v>
      </c>
      <c r="AM24" s="114">
        <v>108.0</v>
      </c>
      <c r="AN24" s="115">
        <f>AM24/AM26</f>
        <v>1</v>
      </c>
      <c r="AO24" s="114"/>
      <c r="AP24" s="115">
        <f>AO24/AO26</f>
        <v>0</v>
      </c>
      <c r="AQ24" s="114"/>
      <c r="AR24" s="115">
        <f>AQ24/AQ26</f>
        <v>0</v>
      </c>
    </row>
    <row r="25">
      <c r="A25" s="116" t="s">
        <v>4034</v>
      </c>
      <c r="B25" s="128">
        <f>COUNTIFS(Seeds!E:E,"=Sí",Seeds!Y:Y,"=Geometría")</f>
        <v>0</v>
      </c>
      <c r="C25" s="127">
        <f>B25/B26</f>
        <v>0</v>
      </c>
      <c r="D25" s="107"/>
      <c r="E25" s="114">
        <v>0.0</v>
      </c>
      <c r="F25" s="115">
        <f>E25/E26</f>
        <v>0</v>
      </c>
      <c r="G25" s="114"/>
      <c r="H25" s="115">
        <f>G25/G26</f>
        <v>0</v>
      </c>
      <c r="I25" s="114">
        <v>0.0</v>
      </c>
      <c r="J25" s="115">
        <f>I25/I26</f>
        <v>0</v>
      </c>
      <c r="K25" s="114">
        <v>0.0</v>
      </c>
      <c r="L25" s="115">
        <f>K25/K26</f>
        <v>0</v>
      </c>
      <c r="M25" s="114">
        <v>0.0</v>
      </c>
      <c r="N25" s="115">
        <f>M25/M26</f>
        <v>0</v>
      </c>
      <c r="O25" s="114">
        <v>0.0</v>
      </c>
      <c r="P25" s="115">
        <f>O25/O26</f>
        <v>0</v>
      </c>
      <c r="Q25" s="114">
        <v>0.0</v>
      </c>
      <c r="R25" s="115">
        <f>Q25/Q26</f>
        <v>0</v>
      </c>
      <c r="S25" s="114">
        <v>0.0</v>
      </c>
      <c r="T25" s="115">
        <f>S25/S26</f>
        <v>0</v>
      </c>
      <c r="U25" s="114">
        <v>0.0</v>
      </c>
      <c r="V25" s="115">
        <f>U25/U26</f>
        <v>0</v>
      </c>
      <c r="W25" s="114">
        <v>0.0</v>
      </c>
      <c r="X25" s="115">
        <f>W25/W26</f>
        <v>0</v>
      </c>
      <c r="Y25" s="114">
        <v>0.0</v>
      </c>
      <c r="Z25" s="115">
        <f>Y25/Y26</f>
        <v>0</v>
      </c>
      <c r="AA25" s="114">
        <v>0.0</v>
      </c>
      <c r="AB25" s="115">
        <f>AA25/AA26</f>
        <v>0</v>
      </c>
      <c r="AC25" s="114">
        <v>0.0</v>
      </c>
      <c r="AD25" s="115">
        <f>AC25/AC26</f>
        <v>0</v>
      </c>
      <c r="AE25" s="114">
        <v>0.0</v>
      </c>
      <c r="AF25" s="115">
        <f>AE25/AE26</f>
        <v>0</v>
      </c>
      <c r="AG25" s="114">
        <v>0.0</v>
      </c>
      <c r="AH25" s="115">
        <f>AG25/AG26</f>
        <v>0</v>
      </c>
      <c r="AI25" s="114">
        <v>0.0</v>
      </c>
      <c r="AJ25" s="115">
        <f>AI25/AI26</f>
        <v>0</v>
      </c>
      <c r="AK25" s="114">
        <v>0.0</v>
      </c>
      <c r="AL25" s="115">
        <f>AK25/AK26</f>
        <v>0</v>
      </c>
      <c r="AM25" s="114">
        <v>0.0</v>
      </c>
      <c r="AN25" s="115">
        <f>AM25/AM26</f>
        <v>0</v>
      </c>
      <c r="AO25" s="114"/>
      <c r="AP25" s="115">
        <f>AO25/AO26</f>
        <v>0</v>
      </c>
      <c r="AQ25" s="114"/>
      <c r="AR25" s="115">
        <f>AQ25/AQ26</f>
        <v>0</v>
      </c>
    </row>
    <row r="26">
      <c r="A26" s="116" t="s">
        <v>341</v>
      </c>
      <c r="B26" s="112">
        <f>COUNTIFS(Seeds!Y:Y,"=Geometría")-COUNTIFS(Seeds!Y:Y,"=Geometría",Seeds!D:D,"=No hacer")</f>
        <v>108</v>
      </c>
      <c r="C26" s="119">
        <f>SUM(C20:C24)/5</f>
        <v>1</v>
      </c>
      <c r="D26" s="107"/>
      <c r="E26" s="135">
        <f>B26</f>
        <v>108</v>
      </c>
      <c r="F26" s="121">
        <f>SUM(F20:F24)/5</f>
        <v>0</v>
      </c>
      <c r="G26" s="135">
        <f>B26</f>
        <v>108</v>
      </c>
      <c r="H26" s="121">
        <f>SUM(H20:H24)/5</f>
        <v>0</v>
      </c>
      <c r="I26" s="135">
        <f>B26</f>
        <v>108</v>
      </c>
      <c r="J26" s="121">
        <f>SUM(J20:J24)/5</f>
        <v>0</v>
      </c>
      <c r="K26" s="135">
        <f>B26</f>
        <v>108</v>
      </c>
      <c r="L26" s="121">
        <f>SUM(L20:L24)/5</f>
        <v>0</v>
      </c>
      <c r="M26" s="135">
        <f>B26</f>
        <v>108</v>
      </c>
      <c r="N26" s="121">
        <f>SUM(N20:N24)/7</f>
        <v>0</v>
      </c>
      <c r="O26" s="135">
        <f>B26</f>
        <v>108</v>
      </c>
      <c r="P26" s="121">
        <f>SUM(P20:P24)/7</f>
        <v>0</v>
      </c>
      <c r="Q26" s="135">
        <f>B26</f>
        <v>108</v>
      </c>
      <c r="R26" s="121">
        <f>SUM(R20:R24)/7</f>
        <v>0.01058201058</v>
      </c>
      <c r="S26" s="135">
        <f>B26</f>
        <v>108</v>
      </c>
      <c r="T26" s="121">
        <f>SUM(T20:T24)/7</f>
        <v>0.04365079365</v>
      </c>
      <c r="U26" s="135">
        <f>B26</f>
        <v>108</v>
      </c>
      <c r="V26" s="121">
        <f>SUM(V20:V24)/7</f>
        <v>0.09126984127</v>
      </c>
      <c r="W26" s="135">
        <f>B26</f>
        <v>108</v>
      </c>
      <c r="X26" s="130"/>
      <c r="Y26" s="135">
        <f>B26</f>
        <v>108</v>
      </c>
      <c r="Z26" s="130"/>
      <c r="AA26" s="120">
        <f>B26</f>
        <v>108</v>
      </c>
      <c r="AB26" s="121">
        <f>SUM(AB20:AB24)/5</f>
        <v>0.312962963</v>
      </c>
      <c r="AC26" s="120">
        <f>B26</f>
        <v>108</v>
      </c>
      <c r="AD26" s="121">
        <f>SUM(AD20:AD24)/5</f>
        <v>0.5351851852</v>
      </c>
      <c r="AE26" s="120">
        <f>B26</f>
        <v>108</v>
      </c>
      <c r="AF26" s="121">
        <f>SUM(AF20:AF24)/5</f>
        <v>0.5648148148</v>
      </c>
      <c r="AG26" s="120">
        <f>B26</f>
        <v>108</v>
      </c>
      <c r="AH26" s="121">
        <f>SUM(AH20:AH24)/5</f>
        <v>0.6981481481</v>
      </c>
      <c r="AI26" s="120">
        <f>B26</f>
        <v>108</v>
      </c>
      <c r="AJ26" s="121">
        <f>SUM(AJ20:AJ24)/5</f>
        <v>0.9407407407</v>
      </c>
      <c r="AK26" s="120">
        <f>B26</f>
        <v>108</v>
      </c>
      <c r="AL26" s="121">
        <f>SUM(AL20:AL24)/5</f>
        <v>0.9703703704</v>
      </c>
      <c r="AM26" s="120">
        <f>B26</f>
        <v>108</v>
      </c>
      <c r="AN26" s="121">
        <f>SUM(AN20:AN24)/5</f>
        <v>1</v>
      </c>
      <c r="AO26" s="120">
        <f>B26</f>
        <v>108</v>
      </c>
      <c r="AP26" s="121">
        <f>SUM(AP20:AP24)/5</f>
        <v>0</v>
      </c>
      <c r="AQ26" s="120">
        <f>B26</f>
        <v>108</v>
      </c>
      <c r="AR26" s="121">
        <f>SUM(AR20:AR24)/5</f>
        <v>0</v>
      </c>
    </row>
    <row r="27">
      <c r="A27" s="122"/>
      <c r="B27" s="107"/>
      <c r="C27" s="131"/>
      <c r="D27" s="107"/>
      <c r="E27" s="122"/>
      <c r="F27" s="132"/>
      <c r="G27" s="122"/>
      <c r="H27" s="132"/>
      <c r="I27" s="122"/>
      <c r="J27" s="132"/>
      <c r="K27" s="122"/>
      <c r="L27" s="132"/>
      <c r="M27" s="122"/>
      <c r="N27" s="132"/>
      <c r="O27" s="122"/>
      <c r="P27" s="132"/>
      <c r="Q27" s="122"/>
      <c r="R27" s="132"/>
      <c r="S27" s="122"/>
      <c r="T27" s="132"/>
      <c r="U27" s="122"/>
      <c r="V27" s="133"/>
      <c r="W27" s="122"/>
      <c r="X27" s="133"/>
      <c r="Y27" s="134"/>
      <c r="Z27" s="133"/>
      <c r="AA27" s="122"/>
      <c r="AB27" s="133"/>
      <c r="AC27" s="122"/>
      <c r="AD27" s="133"/>
      <c r="AE27" s="132"/>
      <c r="AF27" s="133"/>
      <c r="AG27" s="132"/>
      <c r="AH27" s="133"/>
      <c r="AI27" s="132"/>
      <c r="AJ27" s="133"/>
      <c r="AK27" s="122"/>
      <c r="AL27" s="133"/>
      <c r="AM27" s="132"/>
      <c r="AN27" s="133"/>
      <c r="AO27" s="132"/>
      <c r="AP27" s="133"/>
      <c r="AQ27" s="132"/>
      <c r="AR27" s="133"/>
    </row>
    <row r="28">
      <c r="A28" s="126" t="s">
        <v>1867</v>
      </c>
      <c r="B28" s="105"/>
      <c r="C28" s="106"/>
      <c r="D28" s="107"/>
      <c r="E28" s="108">
        <v>44757.0</v>
      </c>
      <c r="G28" s="109">
        <v>44764.0</v>
      </c>
      <c r="H28" s="106"/>
      <c r="I28" s="109">
        <v>44771.0</v>
      </c>
      <c r="J28" s="106"/>
      <c r="K28" s="109">
        <v>44778.0</v>
      </c>
      <c r="L28" s="106"/>
      <c r="M28" s="109">
        <v>44785.0</v>
      </c>
      <c r="N28" s="106"/>
      <c r="O28" s="109">
        <v>44792.0</v>
      </c>
      <c r="P28" s="106"/>
      <c r="Q28" s="109">
        <v>44799.0</v>
      </c>
      <c r="R28" s="106"/>
      <c r="S28" s="109">
        <v>44806.0</v>
      </c>
      <c r="T28" s="106"/>
      <c r="U28" s="109">
        <v>44813.0</v>
      </c>
      <c r="V28" s="106"/>
      <c r="W28" s="109">
        <v>44820.0</v>
      </c>
      <c r="X28" s="106"/>
      <c r="Y28" s="109">
        <v>44827.0</v>
      </c>
      <c r="Z28" s="106"/>
      <c r="AA28" s="109">
        <v>44834.0</v>
      </c>
      <c r="AB28" s="106"/>
      <c r="AC28" s="109">
        <v>44841.0</v>
      </c>
      <c r="AD28" s="106"/>
      <c r="AE28" s="110">
        <v>44848.0</v>
      </c>
      <c r="AF28" s="106"/>
      <c r="AG28" s="110">
        <v>44855.0</v>
      </c>
      <c r="AH28" s="106"/>
      <c r="AI28" s="110">
        <v>44862.0</v>
      </c>
      <c r="AJ28" s="106"/>
      <c r="AK28" s="110">
        <v>44869.0</v>
      </c>
      <c r="AL28" s="106"/>
      <c r="AM28" s="110">
        <v>44876.0</v>
      </c>
      <c r="AN28" s="106"/>
      <c r="AO28" s="110">
        <v>44883.0</v>
      </c>
      <c r="AP28" s="106"/>
      <c r="AQ28" s="110">
        <v>44890.0</v>
      </c>
      <c r="AR28" s="106"/>
    </row>
    <row r="29">
      <c r="A29" s="111" t="s">
        <v>4030</v>
      </c>
      <c r="B29" s="112">
        <f>COUNTIFS(Seeds!D:D,"=Pendiente de revisión",Seeds!Y:Y,"=Magnitudes y medida")+B30</f>
        <v>131</v>
      </c>
      <c r="C29" s="127">
        <f>B29/B35</f>
        <v>1</v>
      </c>
      <c r="D29" s="107"/>
      <c r="E29" s="114">
        <v>0.0</v>
      </c>
      <c r="F29" s="115">
        <f>E29/E35</f>
        <v>0</v>
      </c>
      <c r="G29" s="114"/>
      <c r="H29" s="115">
        <f>G29/G35</f>
        <v>0</v>
      </c>
      <c r="I29" s="114">
        <v>0.0</v>
      </c>
      <c r="J29" s="115">
        <f>I29/I35</f>
        <v>0</v>
      </c>
      <c r="K29" s="114">
        <v>3.0</v>
      </c>
      <c r="L29" s="115">
        <f>K29/K35</f>
        <v>0.02290076336</v>
      </c>
      <c r="M29" s="114">
        <v>3.0</v>
      </c>
      <c r="N29" s="115">
        <f>M29/M35</f>
        <v>0.02290076336</v>
      </c>
      <c r="O29" s="114">
        <v>3.0</v>
      </c>
      <c r="P29" s="115">
        <f>O29/O35</f>
        <v>0.02290076336</v>
      </c>
      <c r="Q29" s="114">
        <v>14.0</v>
      </c>
      <c r="R29" s="115">
        <f>Q29/Q35</f>
        <v>0.106870229</v>
      </c>
      <c r="S29" s="114">
        <v>21.0</v>
      </c>
      <c r="T29" s="115">
        <f>S29/S35</f>
        <v>0.1603053435</v>
      </c>
      <c r="U29" s="114">
        <v>18.0</v>
      </c>
      <c r="V29" s="115">
        <f>U29/U35</f>
        <v>0.1374045802</v>
      </c>
      <c r="W29" s="114">
        <v>27.0</v>
      </c>
      <c r="X29" s="115">
        <f>W29/W35</f>
        <v>0.2061068702</v>
      </c>
      <c r="Y29" s="114">
        <v>27.0</v>
      </c>
      <c r="Z29" s="115">
        <f>Y29/Y35</f>
        <v>0.2061068702</v>
      </c>
      <c r="AA29" s="114">
        <v>45.0</v>
      </c>
      <c r="AB29" s="115">
        <f>AA29/AA35</f>
        <v>0.3435114504</v>
      </c>
      <c r="AC29" s="114">
        <v>45.0</v>
      </c>
      <c r="AD29" s="115">
        <f>AC29/AC35</f>
        <v>0.3435114504</v>
      </c>
      <c r="AE29" s="114">
        <v>45.0</v>
      </c>
      <c r="AF29" s="115">
        <f>AE29/AE35</f>
        <v>0.3435114504</v>
      </c>
      <c r="AG29" s="114">
        <v>45.0</v>
      </c>
      <c r="AH29" s="115">
        <f>AG29/AG35</f>
        <v>0.3435114504</v>
      </c>
      <c r="AI29" s="114">
        <v>52.0</v>
      </c>
      <c r="AJ29" s="115">
        <f>AI29/AI35</f>
        <v>0.3969465649</v>
      </c>
      <c r="AK29" s="114">
        <v>67.0</v>
      </c>
      <c r="AL29" s="115">
        <f>AK29/AK35</f>
        <v>0.5114503817</v>
      </c>
      <c r="AM29" s="114">
        <v>133.0</v>
      </c>
      <c r="AN29" s="115">
        <f>AM29/AM35</f>
        <v>1.015267176</v>
      </c>
      <c r="AO29" s="114"/>
      <c r="AP29" s="115">
        <f>AO29/AO35</f>
        <v>0</v>
      </c>
      <c r="AQ29" s="114"/>
      <c r="AR29" s="115">
        <f>AQ29/AQ35</f>
        <v>0</v>
      </c>
    </row>
    <row r="30">
      <c r="A30" s="116" t="s">
        <v>4031</v>
      </c>
      <c r="B30" s="112">
        <f>COUNTIFS(Seeds!D:D,"=Ortografía+cast",Seeds!Y:Y,"=Magnitudes y medida")+B31</f>
        <v>131</v>
      </c>
      <c r="C30" s="127">
        <f>B30/B35</f>
        <v>1</v>
      </c>
      <c r="D30" s="107"/>
      <c r="E30" s="114">
        <v>0.0</v>
      </c>
      <c r="F30" s="115">
        <f>E30/E35</f>
        <v>0</v>
      </c>
      <c r="G30" s="114"/>
      <c r="H30" s="115">
        <f>G30/G35</f>
        <v>0</v>
      </c>
      <c r="I30" s="114">
        <v>0.0</v>
      </c>
      <c r="J30" s="115">
        <f>I30/I35</f>
        <v>0</v>
      </c>
      <c r="K30" s="114">
        <v>0.0</v>
      </c>
      <c r="L30" s="115">
        <f>K30/K35</f>
        <v>0</v>
      </c>
      <c r="M30" s="114">
        <v>2.0</v>
      </c>
      <c r="N30" s="115">
        <f>M30/M35</f>
        <v>0.01526717557</v>
      </c>
      <c r="O30" s="114">
        <v>2.0</v>
      </c>
      <c r="P30" s="115">
        <f>O30/O35</f>
        <v>0.01526717557</v>
      </c>
      <c r="Q30" s="114">
        <v>2.0</v>
      </c>
      <c r="R30" s="115">
        <f>Q30/Q35</f>
        <v>0.01526717557</v>
      </c>
      <c r="S30" s="114">
        <v>13.0</v>
      </c>
      <c r="T30" s="115">
        <f>S30/S35</f>
        <v>0.09923664122</v>
      </c>
      <c r="U30" s="114">
        <v>15.0</v>
      </c>
      <c r="V30" s="115">
        <f>U30/U35</f>
        <v>0.1145038168</v>
      </c>
      <c r="W30" s="114">
        <v>24.0</v>
      </c>
      <c r="X30" s="115">
        <f>W30/W35</f>
        <v>0.1832061069</v>
      </c>
      <c r="Y30" s="114">
        <v>24.0</v>
      </c>
      <c r="Z30" s="115">
        <f>Y30/Y35</f>
        <v>0.1832061069</v>
      </c>
      <c r="AA30" s="114">
        <v>24.0</v>
      </c>
      <c r="AB30" s="115">
        <f>AA30/AA35</f>
        <v>0.1832061069</v>
      </c>
      <c r="AC30" s="114">
        <v>40.0</v>
      </c>
      <c r="AD30" s="115">
        <f>AC30/AC35</f>
        <v>0.3053435115</v>
      </c>
      <c r="AE30" s="114">
        <v>40.0</v>
      </c>
      <c r="AF30" s="115">
        <f>AE30/AE35</f>
        <v>0.3053435115</v>
      </c>
      <c r="AG30" s="114">
        <v>40.0</v>
      </c>
      <c r="AH30" s="115">
        <f>AG30/AG35</f>
        <v>0.3053435115</v>
      </c>
      <c r="AI30" s="114">
        <v>47.0</v>
      </c>
      <c r="AJ30" s="115">
        <f>AI30/AI35</f>
        <v>0.358778626</v>
      </c>
      <c r="AK30" s="114">
        <v>64.0</v>
      </c>
      <c r="AL30" s="115">
        <f>AK30/AK35</f>
        <v>0.4885496183</v>
      </c>
      <c r="AM30" s="114">
        <v>133.0</v>
      </c>
      <c r="AN30" s="115">
        <f>AM30/AM35</f>
        <v>1.015267176</v>
      </c>
      <c r="AO30" s="114"/>
      <c r="AP30" s="115">
        <f>AO30/AO35</f>
        <v>0</v>
      </c>
      <c r="AQ30" s="114"/>
      <c r="AR30" s="115">
        <f>AQ30/AQ35</f>
        <v>0</v>
      </c>
    </row>
    <row r="31">
      <c r="A31" s="111" t="s">
        <v>4032</v>
      </c>
      <c r="B31" s="112">
        <f>COUNTIFS(Seeds!D:D,"=JSON sin imagen",Seeds!Y:Y,"=Magnitudes y medida")+B32</f>
        <v>131</v>
      </c>
      <c r="C31" s="127">
        <f>B31/B35</f>
        <v>1</v>
      </c>
      <c r="D31" s="107"/>
      <c r="E31" s="114">
        <v>0.0</v>
      </c>
      <c r="F31" s="115">
        <f>E31/E35</f>
        <v>0</v>
      </c>
      <c r="G31" s="114"/>
      <c r="H31" s="115">
        <f>G31/G35</f>
        <v>0</v>
      </c>
      <c r="I31" s="114">
        <v>0.0</v>
      </c>
      <c r="J31" s="115">
        <f>I31/I35</f>
        <v>0</v>
      </c>
      <c r="K31" s="114">
        <v>0.0</v>
      </c>
      <c r="L31" s="115">
        <f>K31/K35</f>
        <v>0</v>
      </c>
      <c r="M31" s="114">
        <v>0.0</v>
      </c>
      <c r="N31" s="115">
        <f>M31/M35</f>
        <v>0</v>
      </c>
      <c r="O31" s="114">
        <v>0.0</v>
      </c>
      <c r="P31" s="115">
        <f>O31/O35</f>
        <v>0</v>
      </c>
      <c r="Q31" s="114">
        <v>0.0</v>
      </c>
      <c r="R31" s="115">
        <f>Q31/Q35</f>
        <v>0</v>
      </c>
      <c r="S31" s="114">
        <v>0.0</v>
      </c>
      <c r="T31" s="115">
        <f>S31/S35</f>
        <v>0</v>
      </c>
      <c r="U31" s="114">
        <v>15.0</v>
      </c>
      <c r="V31" s="115">
        <f>U31/U35</f>
        <v>0.1145038168</v>
      </c>
      <c r="W31" s="114">
        <v>15.0</v>
      </c>
      <c r="X31" s="115">
        <f>W31/W35</f>
        <v>0.1145038168</v>
      </c>
      <c r="Y31" s="114">
        <v>24.0</v>
      </c>
      <c r="Z31" s="115">
        <f>Y31/Y35</f>
        <v>0.1832061069</v>
      </c>
      <c r="AA31" s="114">
        <v>24.0</v>
      </c>
      <c r="AB31" s="115">
        <f>AA31/AA35</f>
        <v>0.1832061069</v>
      </c>
      <c r="AC31" s="114">
        <v>40.0</v>
      </c>
      <c r="AD31" s="115">
        <f>AC31/AC35</f>
        <v>0.3053435115</v>
      </c>
      <c r="AE31" s="114">
        <v>40.0</v>
      </c>
      <c r="AF31" s="115">
        <f>AE31/AE35</f>
        <v>0.3053435115</v>
      </c>
      <c r="AG31" s="114">
        <v>40.0</v>
      </c>
      <c r="AH31" s="115">
        <f>AG31/AG35</f>
        <v>0.3053435115</v>
      </c>
      <c r="AI31" s="114">
        <v>40.0</v>
      </c>
      <c r="AJ31" s="115">
        <f>AI31/AI35</f>
        <v>0.3053435115</v>
      </c>
      <c r="AK31" s="114">
        <v>51.0</v>
      </c>
      <c r="AL31" s="115">
        <f>AK31/AK35</f>
        <v>0.3893129771</v>
      </c>
      <c r="AM31" s="114">
        <v>133.0</v>
      </c>
      <c r="AN31" s="115">
        <f>AM31/AM35</f>
        <v>1.015267176</v>
      </c>
      <c r="AO31" s="114"/>
      <c r="AP31" s="115">
        <f>AO31/AO35</f>
        <v>0</v>
      </c>
      <c r="AQ31" s="114"/>
      <c r="AR31" s="115">
        <f>AQ31/AQ35</f>
        <v>0</v>
      </c>
    </row>
    <row r="32">
      <c r="A32" s="111" t="s">
        <v>4033</v>
      </c>
      <c r="B32" s="112">
        <f>COUNTIFS(Seeds!D:D,"=JSON con imagen",Seeds!Y:Y,"=Magnitudes y medida")+B33</f>
        <v>131</v>
      </c>
      <c r="C32" s="127">
        <f>B32/B35</f>
        <v>1</v>
      </c>
      <c r="D32" s="107"/>
      <c r="E32" s="114">
        <v>0.0</v>
      </c>
      <c r="F32" s="115">
        <f>E32/E35</f>
        <v>0</v>
      </c>
      <c r="G32" s="114"/>
      <c r="H32" s="115">
        <f>G32/G35</f>
        <v>0</v>
      </c>
      <c r="I32" s="114">
        <v>0.0</v>
      </c>
      <c r="J32" s="115">
        <f>I32/I35</f>
        <v>0</v>
      </c>
      <c r="K32" s="114">
        <v>0.0</v>
      </c>
      <c r="L32" s="115">
        <f>K32/K35</f>
        <v>0</v>
      </c>
      <c r="M32" s="114">
        <v>0.0</v>
      </c>
      <c r="N32" s="115">
        <f>M32/M35</f>
        <v>0</v>
      </c>
      <c r="O32" s="114">
        <v>0.0</v>
      </c>
      <c r="P32" s="115">
        <f>O32/O35</f>
        <v>0</v>
      </c>
      <c r="Q32" s="114">
        <v>0.0</v>
      </c>
      <c r="R32" s="115">
        <f>Q32/Q35</f>
        <v>0</v>
      </c>
      <c r="S32" s="114">
        <v>0.0</v>
      </c>
      <c r="T32" s="115">
        <f>S32/S35</f>
        <v>0</v>
      </c>
      <c r="U32" s="114">
        <v>2.0</v>
      </c>
      <c r="V32" s="115">
        <f>U32/U35</f>
        <v>0.01526717557</v>
      </c>
      <c r="W32" s="114">
        <v>2.0</v>
      </c>
      <c r="X32" s="115">
        <f>W32/W35</f>
        <v>0.01526717557</v>
      </c>
      <c r="Y32" s="114">
        <v>10.0</v>
      </c>
      <c r="Z32" s="115">
        <f>Y32/Y35</f>
        <v>0.07633587786</v>
      </c>
      <c r="AA32" s="114">
        <v>10.0</v>
      </c>
      <c r="AB32" s="115">
        <f>AA32/AA35</f>
        <v>0.07633587786</v>
      </c>
      <c r="AC32" s="114">
        <v>32.0</v>
      </c>
      <c r="AD32" s="115">
        <f>AC32/AC35</f>
        <v>0.2442748092</v>
      </c>
      <c r="AE32" s="114">
        <v>32.0</v>
      </c>
      <c r="AF32" s="115">
        <f>AE32/AE35</f>
        <v>0.2442748092</v>
      </c>
      <c r="AG32" s="114">
        <v>39.0</v>
      </c>
      <c r="AH32" s="115">
        <f>AG32/AG35</f>
        <v>0.2977099237</v>
      </c>
      <c r="AI32" s="114">
        <v>39.0</v>
      </c>
      <c r="AJ32" s="115">
        <f>AI32/AI35</f>
        <v>0.2977099237</v>
      </c>
      <c r="AK32" s="114">
        <v>51.0</v>
      </c>
      <c r="AL32" s="115">
        <f>AK32/AK35</f>
        <v>0.3893129771</v>
      </c>
      <c r="AM32" s="114">
        <v>133.0</v>
      </c>
      <c r="AN32" s="115">
        <f>AM32/AM35</f>
        <v>1.015267176</v>
      </c>
      <c r="AO32" s="114"/>
      <c r="AP32" s="115">
        <f>AO32/AO35</f>
        <v>0</v>
      </c>
      <c r="AQ32" s="114"/>
      <c r="AR32" s="115">
        <f>AQ32/AQ35</f>
        <v>0</v>
      </c>
    </row>
    <row r="33">
      <c r="A33" s="111" t="s">
        <v>35</v>
      </c>
      <c r="B33" s="128">
        <f>COUNTIFS(Seeds!D:D,"=JSON revisado",Seeds!Y:Y,"=Magnitudes y medida")</f>
        <v>131</v>
      </c>
      <c r="C33" s="127">
        <f>B33/B35</f>
        <v>1</v>
      </c>
      <c r="D33" s="107"/>
      <c r="E33" s="114">
        <v>0.0</v>
      </c>
      <c r="F33" s="115">
        <f>E33/E35</f>
        <v>0</v>
      </c>
      <c r="G33" s="114"/>
      <c r="H33" s="115">
        <f>G33/G35</f>
        <v>0</v>
      </c>
      <c r="I33" s="114">
        <v>0.0</v>
      </c>
      <c r="J33" s="115">
        <f>I33/I35</f>
        <v>0</v>
      </c>
      <c r="K33" s="114">
        <v>0.0</v>
      </c>
      <c r="L33" s="115">
        <f>K33/K35</f>
        <v>0</v>
      </c>
      <c r="M33" s="114">
        <v>0.0</v>
      </c>
      <c r="N33" s="115">
        <f>M33/M35</f>
        <v>0</v>
      </c>
      <c r="O33" s="114">
        <v>0.0</v>
      </c>
      <c r="P33" s="115">
        <f>O33/O35</f>
        <v>0</v>
      </c>
      <c r="Q33" s="114">
        <v>0.0</v>
      </c>
      <c r="R33" s="115">
        <f>Q33/Q35</f>
        <v>0</v>
      </c>
      <c r="S33" s="114">
        <v>0.0</v>
      </c>
      <c r="T33" s="115">
        <f>S33/S35</f>
        <v>0</v>
      </c>
      <c r="U33" s="114">
        <v>0.0</v>
      </c>
      <c r="V33" s="115">
        <f>U33/U35</f>
        <v>0</v>
      </c>
      <c r="W33" s="114">
        <v>2.0</v>
      </c>
      <c r="X33" s="115">
        <f>W33/W35</f>
        <v>0.01526717557</v>
      </c>
      <c r="Y33" s="114">
        <v>10.0</v>
      </c>
      <c r="Z33" s="115">
        <f>Y33/Y35</f>
        <v>0.07633587786</v>
      </c>
      <c r="AA33" s="114">
        <v>10.0</v>
      </c>
      <c r="AB33" s="115">
        <f>AA33/AA35</f>
        <v>0.07633587786</v>
      </c>
      <c r="AC33" s="114">
        <v>10.0</v>
      </c>
      <c r="AD33" s="115">
        <f>AC33/AC35</f>
        <v>0.07633587786</v>
      </c>
      <c r="AE33" s="114">
        <v>10.0</v>
      </c>
      <c r="AF33" s="115">
        <f>AE33/AE35</f>
        <v>0.07633587786</v>
      </c>
      <c r="AG33" s="114">
        <v>39.0</v>
      </c>
      <c r="AH33" s="115">
        <f>AG33/AG35</f>
        <v>0.2977099237</v>
      </c>
      <c r="AI33" s="114">
        <v>39.0</v>
      </c>
      <c r="AJ33" s="115">
        <f>AI33/AI35</f>
        <v>0.2977099237</v>
      </c>
      <c r="AK33" s="114">
        <v>44.0</v>
      </c>
      <c r="AL33" s="115">
        <f>AK33/AK35</f>
        <v>0.3358778626</v>
      </c>
      <c r="AM33" s="114">
        <v>132.0</v>
      </c>
      <c r="AN33" s="115">
        <f>AM33/AM35</f>
        <v>1.007633588</v>
      </c>
      <c r="AO33" s="114"/>
      <c r="AP33" s="115">
        <f>AO33/AO35</f>
        <v>0</v>
      </c>
      <c r="AQ33" s="114"/>
      <c r="AR33" s="115">
        <f>AQ33/AQ35</f>
        <v>0</v>
      </c>
    </row>
    <row r="34">
      <c r="A34" s="116" t="s">
        <v>4034</v>
      </c>
      <c r="B34" s="112">
        <f>COUNTIFS(Seeds!E:E,"=Sí",Seeds!Y:Y,"=Magnitudes y medida")</f>
        <v>0</v>
      </c>
      <c r="C34" s="127">
        <f>B34/B35</f>
        <v>0</v>
      </c>
      <c r="D34" s="107"/>
      <c r="E34" s="114">
        <v>0.0</v>
      </c>
      <c r="F34" s="115">
        <f>E34/E35</f>
        <v>0</v>
      </c>
      <c r="G34" s="114"/>
      <c r="H34" s="115">
        <f>G34/G35</f>
        <v>0</v>
      </c>
      <c r="I34" s="114">
        <v>0.0</v>
      </c>
      <c r="J34" s="115">
        <f>I34/I35</f>
        <v>0</v>
      </c>
      <c r="K34" s="114">
        <v>0.0</v>
      </c>
      <c r="L34" s="115">
        <f>K34/K35</f>
        <v>0</v>
      </c>
      <c r="M34" s="114">
        <v>0.0</v>
      </c>
      <c r="N34" s="115">
        <f>M34/M35</f>
        <v>0</v>
      </c>
      <c r="O34" s="114">
        <v>0.0</v>
      </c>
      <c r="P34" s="115">
        <f>O34/O35</f>
        <v>0</v>
      </c>
      <c r="Q34" s="114">
        <v>0.0</v>
      </c>
      <c r="R34" s="115">
        <f>Q34/Q35</f>
        <v>0</v>
      </c>
      <c r="S34" s="114">
        <v>0.0</v>
      </c>
      <c r="T34" s="115">
        <f>S34/S35</f>
        <v>0</v>
      </c>
      <c r="U34" s="114">
        <v>0.0</v>
      </c>
      <c r="V34" s="115">
        <f>U34/U35</f>
        <v>0</v>
      </c>
      <c r="W34" s="114">
        <v>0.0</v>
      </c>
      <c r="X34" s="115">
        <f>W34/W35</f>
        <v>0</v>
      </c>
      <c r="Y34" s="114">
        <v>0.0</v>
      </c>
      <c r="Z34" s="115">
        <f>Y34/Y35</f>
        <v>0</v>
      </c>
      <c r="AA34" s="114">
        <v>0.0</v>
      </c>
      <c r="AB34" s="115">
        <f>AA34/AA35</f>
        <v>0</v>
      </c>
      <c r="AC34" s="114">
        <v>0.0</v>
      </c>
      <c r="AD34" s="115">
        <f>AC34/AC35</f>
        <v>0</v>
      </c>
      <c r="AE34" s="114">
        <v>0.0</v>
      </c>
      <c r="AF34" s="115">
        <f>AE34/AE35</f>
        <v>0</v>
      </c>
      <c r="AG34" s="114">
        <v>0.0</v>
      </c>
      <c r="AH34" s="115">
        <f>AG34/AG35</f>
        <v>0</v>
      </c>
      <c r="AI34" s="114">
        <v>0.0</v>
      </c>
      <c r="AJ34" s="115">
        <f>AI34/AI35</f>
        <v>0</v>
      </c>
      <c r="AK34" s="114">
        <v>0.0</v>
      </c>
      <c r="AL34" s="115">
        <f>AK34/AK35</f>
        <v>0</v>
      </c>
      <c r="AM34" s="114">
        <v>0.0</v>
      </c>
      <c r="AN34" s="115">
        <f>AM34/AM35</f>
        <v>0</v>
      </c>
      <c r="AO34" s="114"/>
      <c r="AP34" s="115">
        <f>AO34/AO35</f>
        <v>0</v>
      </c>
      <c r="AQ34" s="114"/>
      <c r="AR34" s="115">
        <f>AQ34/AQ35</f>
        <v>0</v>
      </c>
    </row>
    <row r="35">
      <c r="A35" s="116" t="s">
        <v>341</v>
      </c>
      <c r="B35" s="112">
        <f>COUNTIFS(Seeds!Y:Y,"=Magnitudes y medida")-COUNTIFS(Seeds!Y:Y,"=Magnitudes y medida",Seeds!D:D,"=No hacer")</f>
        <v>131</v>
      </c>
      <c r="C35" s="119">
        <f>SUM(C29:C33)/5</f>
        <v>1</v>
      </c>
      <c r="D35" s="107"/>
      <c r="E35" s="135">
        <f>B35</f>
        <v>131</v>
      </c>
      <c r="F35" s="129"/>
      <c r="G35" s="135">
        <f>B35</f>
        <v>131</v>
      </c>
      <c r="H35" s="129"/>
      <c r="I35" s="135">
        <f>B35</f>
        <v>131</v>
      </c>
      <c r="J35" s="129"/>
      <c r="K35" s="135">
        <f>B35</f>
        <v>131</v>
      </c>
      <c r="L35" s="121">
        <f>SUM(L29:L33)/5</f>
        <v>0.004580152672</v>
      </c>
      <c r="M35" s="135">
        <f>B35</f>
        <v>131</v>
      </c>
      <c r="N35" s="136"/>
      <c r="O35" s="135">
        <f>B35</f>
        <v>131</v>
      </c>
      <c r="P35" s="129"/>
      <c r="Q35" s="135">
        <f>B35</f>
        <v>131</v>
      </c>
      <c r="R35" s="129"/>
      <c r="S35" s="135">
        <f>B35</f>
        <v>131</v>
      </c>
      <c r="T35" s="129"/>
      <c r="U35" s="135">
        <f>B35</f>
        <v>131</v>
      </c>
      <c r="V35" s="130"/>
      <c r="W35" s="135">
        <f>B35</f>
        <v>131</v>
      </c>
      <c r="X35" s="130"/>
      <c r="Y35" s="135">
        <f>B35</f>
        <v>131</v>
      </c>
      <c r="Z35" s="130"/>
      <c r="AA35" s="120">
        <f>B35</f>
        <v>131</v>
      </c>
      <c r="AB35" s="121">
        <f>SUM(AB29:AB33)/5</f>
        <v>0.172519084</v>
      </c>
      <c r="AC35" s="120">
        <f>B35</f>
        <v>131</v>
      </c>
      <c r="AD35" s="121">
        <f>SUM(AD29:AD33)/5</f>
        <v>0.2549618321</v>
      </c>
      <c r="AE35" s="120">
        <f>B35</f>
        <v>131</v>
      </c>
      <c r="AF35" s="121">
        <f>SUM(AF29:AF33)/5</f>
        <v>0.2549618321</v>
      </c>
      <c r="AG35" s="120">
        <f>B35</f>
        <v>131</v>
      </c>
      <c r="AH35" s="121">
        <f>SUM(AH29:AH33)/5</f>
        <v>0.3099236641</v>
      </c>
      <c r="AI35" s="120">
        <f>B35</f>
        <v>131</v>
      </c>
      <c r="AJ35" s="121">
        <f>SUM(AJ29:AJ33)/5</f>
        <v>0.3312977099</v>
      </c>
      <c r="AK35" s="120">
        <f>B35</f>
        <v>131</v>
      </c>
      <c r="AL35" s="121">
        <f>SUM(AL29:AL33)/5</f>
        <v>0.4229007634</v>
      </c>
      <c r="AM35" s="120">
        <f>B35</f>
        <v>131</v>
      </c>
      <c r="AN35" s="121">
        <f>SUM(AN29:AN33)/5</f>
        <v>1.013740458</v>
      </c>
      <c r="AO35" s="120">
        <f>B35</f>
        <v>131</v>
      </c>
      <c r="AP35" s="121">
        <f>SUM(AP29:AP33)/5</f>
        <v>0</v>
      </c>
      <c r="AQ35" s="120">
        <f>B35</f>
        <v>131</v>
      </c>
      <c r="AR35" s="121">
        <f>SUM(AR29:AR33)/5</f>
        <v>0</v>
      </c>
    </row>
    <row r="36">
      <c r="A36" s="122"/>
      <c r="B36" s="107"/>
      <c r="C36" s="131"/>
      <c r="D36" s="107"/>
      <c r="E36" s="122"/>
      <c r="F36" s="132"/>
      <c r="G36" s="122"/>
      <c r="H36" s="132"/>
      <c r="I36" s="122"/>
      <c r="J36" s="132"/>
      <c r="K36" s="122"/>
      <c r="L36" s="132"/>
      <c r="M36" s="122"/>
      <c r="N36" s="132"/>
      <c r="O36" s="122"/>
      <c r="P36" s="132"/>
      <c r="Q36" s="122"/>
      <c r="R36" s="132"/>
      <c r="S36" s="122"/>
      <c r="T36" s="132"/>
      <c r="U36" s="122"/>
      <c r="V36" s="133"/>
      <c r="W36" s="122"/>
      <c r="X36" s="133"/>
      <c r="Y36" s="134"/>
      <c r="Z36" s="133"/>
      <c r="AA36" s="122"/>
      <c r="AB36" s="133"/>
      <c r="AC36" s="122"/>
      <c r="AD36" s="133"/>
      <c r="AE36" s="132"/>
      <c r="AF36" s="133"/>
      <c r="AG36" s="132"/>
      <c r="AH36" s="133"/>
      <c r="AI36" s="132"/>
      <c r="AJ36" s="133"/>
      <c r="AK36" s="122"/>
      <c r="AL36" s="133"/>
      <c r="AM36" s="132"/>
      <c r="AN36" s="133"/>
      <c r="AO36" s="132"/>
      <c r="AP36" s="133"/>
      <c r="AQ36" s="132"/>
      <c r="AR36" s="133"/>
    </row>
    <row r="37">
      <c r="A37" s="126" t="s">
        <v>3082</v>
      </c>
      <c r="B37" s="105"/>
      <c r="C37" s="106"/>
      <c r="D37" s="107"/>
      <c r="E37" s="108">
        <v>44757.0</v>
      </c>
      <c r="G37" s="109">
        <v>44764.0</v>
      </c>
      <c r="H37" s="106"/>
      <c r="I37" s="109">
        <v>44771.0</v>
      </c>
      <c r="J37" s="106"/>
      <c r="K37" s="109">
        <v>44778.0</v>
      </c>
      <c r="L37" s="106"/>
      <c r="M37" s="109">
        <v>44785.0</v>
      </c>
      <c r="N37" s="106"/>
      <c r="O37" s="109">
        <v>44792.0</v>
      </c>
      <c r="P37" s="106"/>
      <c r="Q37" s="109">
        <v>44799.0</v>
      </c>
      <c r="R37" s="106"/>
      <c r="S37" s="109">
        <v>44806.0</v>
      </c>
      <c r="T37" s="106"/>
      <c r="U37" s="109">
        <v>44813.0</v>
      </c>
      <c r="V37" s="106"/>
      <c r="W37" s="109">
        <v>44820.0</v>
      </c>
      <c r="X37" s="106"/>
      <c r="Y37" s="109">
        <v>44827.0</v>
      </c>
      <c r="Z37" s="106"/>
      <c r="AA37" s="109">
        <v>44834.0</v>
      </c>
      <c r="AB37" s="106"/>
      <c r="AC37" s="109">
        <v>44841.0</v>
      </c>
      <c r="AD37" s="106"/>
      <c r="AE37" s="110">
        <v>44848.0</v>
      </c>
      <c r="AF37" s="106"/>
      <c r="AG37" s="110">
        <v>44855.0</v>
      </c>
      <c r="AH37" s="106"/>
      <c r="AI37" s="110">
        <v>44862.0</v>
      </c>
      <c r="AJ37" s="106"/>
      <c r="AK37" s="110">
        <v>44869.0</v>
      </c>
      <c r="AL37" s="106"/>
      <c r="AM37" s="110">
        <v>44876.0</v>
      </c>
      <c r="AN37" s="106"/>
      <c r="AO37" s="137"/>
      <c r="AQ37" s="137"/>
    </row>
    <row r="38">
      <c r="A38" s="111" t="s">
        <v>4030</v>
      </c>
      <c r="B38" s="112">
        <f>COUNTIFS(Seeds!D:D,"=Pendiente de revisión",Seeds!Y:Y,"=Estadística y probabilidad")+B39</f>
        <v>53</v>
      </c>
      <c r="C38" s="127">
        <f>B38/B44</f>
        <v>1</v>
      </c>
      <c r="D38" s="107"/>
      <c r="E38" s="114">
        <v>0.0</v>
      </c>
      <c r="F38" s="115">
        <f>E38/E44</f>
        <v>0</v>
      </c>
      <c r="G38" s="114"/>
      <c r="H38" s="115">
        <f>G38/G44</f>
        <v>0</v>
      </c>
      <c r="I38" s="114">
        <v>0.0</v>
      </c>
      <c r="J38" s="115">
        <f>I38/I44</f>
        <v>0</v>
      </c>
      <c r="K38" s="114">
        <v>0.0</v>
      </c>
      <c r="L38" s="115">
        <f>K38/K44</f>
        <v>0</v>
      </c>
      <c r="M38" s="114">
        <v>0.0</v>
      </c>
      <c r="N38" s="115">
        <f>M38/M44</f>
        <v>0</v>
      </c>
      <c r="O38" s="114">
        <v>0.0</v>
      </c>
      <c r="P38" s="115">
        <f>O38/O44</f>
        <v>0</v>
      </c>
      <c r="Q38" s="114">
        <v>0.0</v>
      </c>
      <c r="R38" s="115">
        <f>Q38/Q44</f>
        <v>0</v>
      </c>
      <c r="S38" s="114">
        <v>0.0</v>
      </c>
      <c r="T38" s="115">
        <f>S38/S44</f>
        <v>0</v>
      </c>
      <c r="U38" s="114">
        <v>0.0</v>
      </c>
      <c r="V38" s="115">
        <f>U38/U44</f>
        <v>0</v>
      </c>
      <c r="W38" s="114">
        <v>11.0</v>
      </c>
      <c r="X38" s="115">
        <f>W38/W44</f>
        <v>0.2075471698</v>
      </c>
      <c r="Y38" s="114">
        <v>33.0</v>
      </c>
      <c r="Z38" s="115">
        <f>Y38/Y44</f>
        <v>0.6226415094</v>
      </c>
      <c r="AA38" s="114">
        <v>47.0</v>
      </c>
      <c r="AB38" s="115">
        <f>AA38/AA44</f>
        <v>0.8867924528</v>
      </c>
      <c r="AC38" s="114">
        <v>47.0</v>
      </c>
      <c r="AD38" s="115">
        <f>AC38/AC44</f>
        <v>0.8867924528</v>
      </c>
      <c r="AE38" s="114">
        <v>47.0</v>
      </c>
      <c r="AF38" s="115">
        <f>AE38/AE44</f>
        <v>0.8867924528</v>
      </c>
      <c r="AG38" s="114">
        <v>47.0</v>
      </c>
      <c r="AH38" s="115">
        <f>AG38/AG44</f>
        <v>0.8867924528</v>
      </c>
      <c r="AI38" s="114">
        <v>47.0</v>
      </c>
      <c r="AJ38" s="115">
        <f>AI38/AI44</f>
        <v>0.8867924528</v>
      </c>
      <c r="AK38" s="114">
        <v>47.0</v>
      </c>
      <c r="AL38" s="115">
        <f>AK38/AK44</f>
        <v>0.8867924528</v>
      </c>
      <c r="AM38" s="114">
        <v>47.0</v>
      </c>
      <c r="AN38" s="115">
        <f>AM38/AM44</f>
        <v>0.8867924528</v>
      </c>
      <c r="AO38" s="138"/>
      <c r="AP38" s="139"/>
      <c r="AQ38" s="138"/>
      <c r="AR38" s="139"/>
    </row>
    <row r="39">
      <c r="A39" s="116" t="s">
        <v>4031</v>
      </c>
      <c r="B39" s="112">
        <f>COUNTIFS(Seeds!D:D,"=Ortografía+cast",Seeds!Y:Y,"=Estadística y probabilidad")+B40</f>
        <v>53</v>
      </c>
      <c r="C39" s="127">
        <f>B39/B44</f>
        <v>1</v>
      </c>
      <c r="D39" s="107"/>
      <c r="E39" s="114">
        <v>0.0</v>
      </c>
      <c r="F39" s="115">
        <f>E39/E44</f>
        <v>0</v>
      </c>
      <c r="G39" s="114"/>
      <c r="H39" s="115">
        <f>G39/G44</f>
        <v>0</v>
      </c>
      <c r="I39" s="114">
        <v>0.0</v>
      </c>
      <c r="J39" s="115">
        <f>I39/I44</f>
        <v>0</v>
      </c>
      <c r="K39" s="114">
        <v>0.0</v>
      </c>
      <c r="L39" s="115">
        <f>K39/K44</f>
        <v>0</v>
      </c>
      <c r="M39" s="114">
        <v>0.0</v>
      </c>
      <c r="N39" s="115">
        <f>M39/M44</f>
        <v>0</v>
      </c>
      <c r="O39" s="114">
        <v>0.0</v>
      </c>
      <c r="P39" s="115">
        <f>O39/O44</f>
        <v>0</v>
      </c>
      <c r="Q39" s="114">
        <v>0.0</v>
      </c>
      <c r="R39" s="115">
        <f>Q39/Q44</f>
        <v>0</v>
      </c>
      <c r="S39" s="114">
        <v>0.0</v>
      </c>
      <c r="T39" s="115">
        <f>S39/S44</f>
        <v>0</v>
      </c>
      <c r="U39" s="114">
        <v>0.0</v>
      </c>
      <c r="V39" s="115">
        <f>U39/U44</f>
        <v>0</v>
      </c>
      <c r="W39" s="114">
        <v>11.0</v>
      </c>
      <c r="X39" s="115">
        <f>W39/W44</f>
        <v>0.2075471698</v>
      </c>
      <c r="Y39" s="114">
        <v>11.0</v>
      </c>
      <c r="Z39" s="115">
        <f>Y39/Y44</f>
        <v>0.2075471698</v>
      </c>
      <c r="AA39" s="114">
        <v>35.0</v>
      </c>
      <c r="AB39" s="115">
        <f>AA39/AA44</f>
        <v>0.6603773585</v>
      </c>
      <c r="AC39" s="114">
        <v>71.0</v>
      </c>
      <c r="AD39" s="115">
        <f>AC39/AC44</f>
        <v>1.339622642</v>
      </c>
      <c r="AE39" s="114">
        <v>41.0</v>
      </c>
      <c r="AF39" s="115">
        <f>AE39/AE44</f>
        <v>0.7735849057</v>
      </c>
      <c r="AG39" s="114">
        <v>41.0</v>
      </c>
      <c r="AH39" s="115">
        <f>AG39/AG44</f>
        <v>0.7735849057</v>
      </c>
      <c r="AI39" s="114">
        <v>41.0</v>
      </c>
      <c r="AJ39" s="115">
        <f>AI39/AI44</f>
        <v>0.7735849057</v>
      </c>
      <c r="AK39" s="114">
        <v>41.0</v>
      </c>
      <c r="AL39" s="115">
        <f>AK39/AK44</f>
        <v>0.7735849057</v>
      </c>
      <c r="AM39" s="114">
        <v>47.0</v>
      </c>
      <c r="AN39" s="115">
        <f>AM39/AM44</f>
        <v>0.8867924528</v>
      </c>
      <c r="AO39" s="138"/>
      <c r="AP39" s="139"/>
      <c r="AQ39" s="138"/>
      <c r="AR39" s="139"/>
    </row>
    <row r="40">
      <c r="A40" s="111" t="s">
        <v>4032</v>
      </c>
      <c r="B40" s="112">
        <f>COUNTIFS(Seeds!D:D,"=JSON sin imagen",Seeds!Y:Y,"=Estadística y probabilidad")+B41</f>
        <v>53</v>
      </c>
      <c r="C40" s="127">
        <f>B40/B44</f>
        <v>1</v>
      </c>
      <c r="D40" s="107"/>
      <c r="E40" s="114">
        <v>0.0</v>
      </c>
      <c r="F40" s="115">
        <f>E40/E44</f>
        <v>0</v>
      </c>
      <c r="G40" s="114"/>
      <c r="H40" s="115">
        <f>G40/G44</f>
        <v>0</v>
      </c>
      <c r="I40" s="114">
        <v>0.0</v>
      </c>
      <c r="J40" s="115">
        <f>I40/I44</f>
        <v>0</v>
      </c>
      <c r="K40" s="114">
        <v>0.0</v>
      </c>
      <c r="L40" s="115">
        <f>K40/K44</f>
        <v>0</v>
      </c>
      <c r="M40" s="114">
        <v>0.0</v>
      </c>
      <c r="N40" s="115">
        <f>M40/M44</f>
        <v>0</v>
      </c>
      <c r="O40" s="114">
        <v>0.0</v>
      </c>
      <c r="P40" s="115">
        <f>O40/O44</f>
        <v>0</v>
      </c>
      <c r="Q40" s="114">
        <v>0.0</v>
      </c>
      <c r="R40" s="115">
        <f>Q40/Q44</f>
        <v>0</v>
      </c>
      <c r="S40" s="114">
        <v>0.0</v>
      </c>
      <c r="T40" s="115">
        <f>S40/S44</f>
        <v>0</v>
      </c>
      <c r="U40" s="114">
        <v>0.0</v>
      </c>
      <c r="V40" s="115">
        <f>U40/U44</f>
        <v>0</v>
      </c>
      <c r="W40" s="114">
        <v>0.0</v>
      </c>
      <c r="X40" s="115">
        <f>W40/W44</f>
        <v>0</v>
      </c>
      <c r="Y40" s="114">
        <v>11.0</v>
      </c>
      <c r="Z40" s="115">
        <f>Y40/Y44</f>
        <v>0.2075471698</v>
      </c>
      <c r="AA40" s="114">
        <v>20.0</v>
      </c>
      <c r="AB40" s="115">
        <f>AA40/AA44</f>
        <v>0.3773584906</v>
      </c>
      <c r="AC40" s="114">
        <v>35.0</v>
      </c>
      <c r="AD40" s="115">
        <f>AC40/AC44</f>
        <v>0.6603773585</v>
      </c>
      <c r="AE40" s="114">
        <v>35.0</v>
      </c>
      <c r="AF40" s="115">
        <f>AE40/AE44</f>
        <v>0.6603773585</v>
      </c>
      <c r="AG40" s="114">
        <v>35.0</v>
      </c>
      <c r="AH40" s="115">
        <f>AG40/AG44</f>
        <v>0.6603773585</v>
      </c>
      <c r="AI40" s="114">
        <v>41.0</v>
      </c>
      <c r="AJ40" s="115">
        <f>AI40/AI44</f>
        <v>0.7735849057</v>
      </c>
      <c r="AK40" s="114">
        <v>41.0</v>
      </c>
      <c r="AL40" s="115">
        <f>AK40/AK44</f>
        <v>0.7735849057</v>
      </c>
      <c r="AM40" s="114">
        <v>47.0</v>
      </c>
      <c r="AN40" s="115">
        <f>AM40/AM44</f>
        <v>0.8867924528</v>
      </c>
      <c r="AO40" s="138"/>
      <c r="AP40" s="139"/>
      <c r="AQ40" s="138"/>
      <c r="AR40" s="139"/>
    </row>
    <row r="41">
      <c r="A41" s="111" t="s">
        <v>4033</v>
      </c>
      <c r="B41" s="112">
        <f>COUNTIFS(Seeds!D:D,"=JSON con imagen",Seeds!Y:Y,"=Estadística y probabilidad")+B42</f>
        <v>53</v>
      </c>
      <c r="C41" s="127">
        <f>B41/B44</f>
        <v>1</v>
      </c>
      <c r="D41" s="107"/>
      <c r="E41" s="114">
        <v>0.0</v>
      </c>
      <c r="F41" s="115">
        <f>E41/E44</f>
        <v>0</v>
      </c>
      <c r="G41" s="114"/>
      <c r="H41" s="115">
        <f>G41/G44</f>
        <v>0</v>
      </c>
      <c r="I41" s="114">
        <v>0.0</v>
      </c>
      <c r="J41" s="115">
        <f>I41/I44</f>
        <v>0</v>
      </c>
      <c r="K41" s="114">
        <v>0.0</v>
      </c>
      <c r="L41" s="115">
        <f>K41/K44</f>
        <v>0</v>
      </c>
      <c r="M41" s="114">
        <v>0.0</v>
      </c>
      <c r="N41" s="115">
        <f>M41/M44</f>
        <v>0</v>
      </c>
      <c r="O41" s="114">
        <v>0.0</v>
      </c>
      <c r="P41" s="115">
        <f>O41/O44</f>
        <v>0</v>
      </c>
      <c r="Q41" s="114">
        <v>0.0</v>
      </c>
      <c r="R41" s="115">
        <f>Q41/Q44</f>
        <v>0</v>
      </c>
      <c r="S41" s="114">
        <v>0.0</v>
      </c>
      <c r="T41" s="115">
        <f>S41/S44</f>
        <v>0</v>
      </c>
      <c r="U41" s="114">
        <v>0.0</v>
      </c>
      <c r="V41" s="115">
        <f>U41/U44</f>
        <v>0</v>
      </c>
      <c r="W41" s="114">
        <v>0.0</v>
      </c>
      <c r="X41" s="115">
        <f>W41/W44</f>
        <v>0</v>
      </c>
      <c r="Y41" s="114">
        <v>8.0</v>
      </c>
      <c r="Z41" s="115">
        <f>Y41/Y44</f>
        <v>0.1509433962</v>
      </c>
      <c r="AA41" s="114">
        <v>17.0</v>
      </c>
      <c r="AB41" s="115">
        <f>AA41/AA44</f>
        <v>0.320754717</v>
      </c>
      <c r="AC41" s="114">
        <v>32.0</v>
      </c>
      <c r="AD41" s="115">
        <f>AC41/AC44</f>
        <v>0.6037735849</v>
      </c>
      <c r="AE41" s="114">
        <v>32.0</v>
      </c>
      <c r="AF41" s="115">
        <f>AE41/AE44</f>
        <v>0.6037735849</v>
      </c>
      <c r="AG41" s="114">
        <v>35.0</v>
      </c>
      <c r="AH41" s="115">
        <f>AG41/AG44</f>
        <v>0.6603773585</v>
      </c>
      <c r="AI41" s="114">
        <v>41.0</v>
      </c>
      <c r="AJ41" s="115">
        <f>AI41/AI44</f>
        <v>0.7735849057</v>
      </c>
      <c r="AK41" s="114">
        <v>41.0</v>
      </c>
      <c r="AL41" s="115">
        <f>AK41/AK44</f>
        <v>0.7735849057</v>
      </c>
      <c r="AM41" s="114">
        <v>47.0</v>
      </c>
      <c r="AN41" s="115">
        <f>AM41/AM44</f>
        <v>0.8867924528</v>
      </c>
      <c r="AO41" s="138"/>
      <c r="AP41" s="139"/>
      <c r="AQ41" s="138"/>
      <c r="AR41" s="139"/>
    </row>
    <row r="42">
      <c r="A42" s="111" t="s">
        <v>35</v>
      </c>
      <c r="B42" s="112">
        <f>COUNTIFS(Seeds!D:D,"=JSON revisado",Seeds!Y:Y,"=Estadística y probabilidad")</f>
        <v>53</v>
      </c>
      <c r="C42" s="127">
        <f>B42/B44</f>
        <v>1</v>
      </c>
      <c r="D42" s="107"/>
      <c r="E42" s="114">
        <v>0.0</v>
      </c>
      <c r="F42" s="115">
        <f>E42/E44</f>
        <v>0</v>
      </c>
      <c r="G42" s="114"/>
      <c r="H42" s="115">
        <f>G42/G44</f>
        <v>0</v>
      </c>
      <c r="I42" s="114">
        <v>0.0</v>
      </c>
      <c r="J42" s="115">
        <f>I42/I44</f>
        <v>0</v>
      </c>
      <c r="K42" s="114">
        <v>0.0</v>
      </c>
      <c r="L42" s="115">
        <f>K42/K44</f>
        <v>0</v>
      </c>
      <c r="M42" s="114">
        <v>0.0</v>
      </c>
      <c r="N42" s="115">
        <f>M42/M44</f>
        <v>0</v>
      </c>
      <c r="O42" s="114">
        <v>0.0</v>
      </c>
      <c r="P42" s="115">
        <f>O42/O44</f>
        <v>0</v>
      </c>
      <c r="Q42" s="114">
        <v>0.0</v>
      </c>
      <c r="R42" s="115">
        <f>Q42/Q44</f>
        <v>0</v>
      </c>
      <c r="S42" s="114">
        <v>0.0</v>
      </c>
      <c r="T42" s="115">
        <f>S42/S44</f>
        <v>0</v>
      </c>
      <c r="U42" s="114">
        <v>0.0</v>
      </c>
      <c r="V42" s="115">
        <f>U42/U44</f>
        <v>0</v>
      </c>
      <c r="W42" s="114">
        <v>0.0</v>
      </c>
      <c r="X42" s="115">
        <f>W42/W44</f>
        <v>0</v>
      </c>
      <c r="Y42" s="114">
        <v>8.0</v>
      </c>
      <c r="Z42" s="115">
        <f>Y42/Y44</f>
        <v>0.1509433962</v>
      </c>
      <c r="AA42" s="114">
        <v>8.0</v>
      </c>
      <c r="AB42" s="115">
        <f>AA42/AA44</f>
        <v>0.1509433962</v>
      </c>
      <c r="AC42" s="114">
        <v>17.0</v>
      </c>
      <c r="AD42" s="115">
        <f>AC42/AC44</f>
        <v>0.320754717</v>
      </c>
      <c r="AE42" s="114">
        <v>17.0</v>
      </c>
      <c r="AF42" s="115">
        <f>AE42/AE44</f>
        <v>0.320754717</v>
      </c>
      <c r="AG42" s="114">
        <v>35.0</v>
      </c>
      <c r="AH42" s="115">
        <f>AG42/AG44</f>
        <v>0.6603773585</v>
      </c>
      <c r="AI42" s="114">
        <v>41.0</v>
      </c>
      <c r="AJ42" s="115">
        <f>AI42/AI44</f>
        <v>0.7735849057</v>
      </c>
      <c r="AK42" s="114">
        <v>41.0</v>
      </c>
      <c r="AL42" s="115">
        <f>AK42/AK44</f>
        <v>0.7735849057</v>
      </c>
      <c r="AM42" s="114">
        <v>47.0</v>
      </c>
      <c r="AN42" s="115">
        <f>AM42/AM44</f>
        <v>0.8867924528</v>
      </c>
      <c r="AO42" s="138"/>
      <c r="AP42" s="139"/>
      <c r="AQ42" s="138"/>
      <c r="AR42" s="139"/>
    </row>
    <row r="43">
      <c r="A43" s="118" t="s">
        <v>4034</v>
      </c>
      <c r="B43" s="112">
        <f>COUNTIFS(Seeds!E:E,"=Sí",Seeds!Y:Y,"=Estadística y probabilidad")</f>
        <v>0</v>
      </c>
      <c r="C43" s="127">
        <f>B43/B44</f>
        <v>0</v>
      </c>
      <c r="D43" s="107"/>
      <c r="E43" s="114">
        <v>0.0</v>
      </c>
      <c r="F43" s="115">
        <f>E43/E44</f>
        <v>0</v>
      </c>
      <c r="G43" s="114"/>
      <c r="H43" s="115">
        <f>G43/G44</f>
        <v>0</v>
      </c>
      <c r="I43" s="114">
        <v>0.0</v>
      </c>
      <c r="J43" s="115">
        <f>I43/I44</f>
        <v>0</v>
      </c>
      <c r="K43" s="114">
        <v>0.0</v>
      </c>
      <c r="L43" s="115">
        <f>K43/K44</f>
        <v>0</v>
      </c>
      <c r="M43" s="114">
        <v>0.0</v>
      </c>
      <c r="N43" s="115">
        <f>M43/M44</f>
        <v>0</v>
      </c>
      <c r="O43" s="114">
        <v>0.0</v>
      </c>
      <c r="P43" s="115">
        <f>O43/O44</f>
        <v>0</v>
      </c>
      <c r="Q43" s="114">
        <v>0.0</v>
      </c>
      <c r="R43" s="115">
        <f>Q43/Q44</f>
        <v>0</v>
      </c>
      <c r="S43" s="114">
        <v>0.0</v>
      </c>
      <c r="T43" s="115">
        <f>S43/S44</f>
        <v>0</v>
      </c>
      <c r="U43" s="114">
        <v>0.0</v>
      </c>
      <c r="V43" s="115">
        <f>U43/U44</f>
        <v>0</v>
      </c>
      <c r="W43" s="114">
        <v>0.0</v>
      </c>
      <c r="X43" s="115">
        <f>W43/W44</f>
        <v>0</v>
      </c>
      <c r="Y43" s="114">
        <v>0.0</v>
      </c>
      <c r="Z43" s="115">
        <f>Y43/Y44</f>
        <v>0</v>
      </c>
      <c r="AA43" s="114">
        <v>0.0</v>
      </c>
      <c r="AB43" s="115">
        <f>AA43/AA44</f>
        <v>0</v>
      </c>
      <c r="AC43" s="114">
        <v>0.0</v>
      </c>
      <c r="AD43" s="115">
        <f>AC43/AC44</f>
        <v>0</v>
      </c>
      <c r="AE43" s="114">
        <v>0.0</v>
      </c>
      <c r="AF43" s="115">
        <f>AE43/AE44</f>
        <v>0</v>
      </c>
      <c r="AG43" s="114">
        <v>0.0</v>
      </c>
      <c r="AH43" s="115">
        <f>AG43/AG44</f>
        <v>0</v>
      </c>
      <c r="AI43" s="114">
        <v>0.0</v>
      </c>
      <c r="AJ43" s="115">
        <f>AI43/AI44</f>
        <v>0</v>
      </c>
      <c r="AK43" s="114">
        <v>0.0</v>
      </c>
      <c r="AL43" s="115">
        <f>AK43/AK44</f>
        <v>0</v>
      </c>
      <c r="AM43" s="114">
        <v>0.0</v>
      </c>
      <c r="AN43" s="115">
        <f>AM43/AM44</f>
        <v>0</v>
      </c>
      <c r="AO43" s="138"/>
      <c r="AP43" s="139"/>
      <c r="AQ43" s="138"/>
      <c r="AR43" s="139"/>
    </row>
    <row r="44">
      <c r="A44" s="118" t="s">
        <v>341</v>
      </c>
      <c r="B44" s="112">
        <f>COUNTIFS(Seeds!Y:Y,"=Estadística y probabilidad")-COUNTIFS(Seeds!Y:Y,"=Estadística y probabilidad",Seeds!D:D,"=No hacer")</f>
        <v>53</v>
      </c>
      <c r="C44" s="119">
        <f>SUM(C38:C42)/5</f>
        <v>1</v>
      </c>
      <c r="D44" s="107"/>
      <c r="E44" s="120">
        <f>B44</f>
        <v>53</v>
      </c>
      <c r="F44" s="129"/>
      <c r="G44" s="120">
        <f>B44</f>
        <v>53</v>
      </c>
      <c r="H44" s="129"/>
      <c r="I44" s="120">
        <f>B44</f>
        <v>53</v>
      </c>
      <c r="J44" s="129"/>
      <c r="K44" s="120">
        <f>B44</f>
        <v>53</v>
      </c>
      <c r="L44" s="121">
        <f>SUM(L38:L42)/5</f>
        <v>0</v>
      </c>
      <c r="M44" s="120">
        <f>B44</f>
        <v>53</v>
      </c>
      <c r="N44" s="129"/>
      <c r="O44" s="120">
        <f>B44</f>
        <v>53</v>
      </c>
      <c r="P44" s="129"/>
      <c r="Q44" s="120">
        <f>B44</f>
        <v>53</v>
      </c>
      <c r="R44" s="129"/>
      <c r="S44" s="120">
        <f>B44</f>
        <v>53</v>
      </c>
      <c r="T44" s="129"/>
      <c r="U44" s="120">
        <f>B44</f>
        <v>53</v>
      </c>
      <c r="V44" s="130"/>
      <c r="W44" s="120">
        <f>B44</f>
        <v>53</v>
      </c>
      <c r="X44" s="130"/>
      <c r="Y44" s="120">
        <f>B44</f>
        <v>53</v>
      </c>
      <c r="Z44" s="130"/>
      <c r="AA44" s="120">
        <f>B44</f>
        <v>53</v>
      </c>
      <c r="AB44" s="121">
        <f>SUM(AB38:AB42)/5</f>
        <v>0.479245283</v>
      </c>
      <c r="AC44" s="120">
        <f>B44</f>
        <v>53</v>
      </c>
      <c r="AD44" s="121">
        <f>SUM(AD38:AD42)/5</f>
        <v>0.7622641509</v>
      </c>
      <c r="AE44" s="120">
        <f>B44</f>
        <v>53</v>
      </c>
      <c r="AF44" s="121">
        <f>SUM(AF38:AF42)/5</f>
        <v>0.6490566038</v>
      </c>
      <c r="AG44" s="120">
        <f>B44</f>
        <v>53</v>
      </c>
      <c r="AH44" s="121">
        <f>SUM(AH38:AH42)/5</f>
        <v>0.7283018868</v>
      </c>
      <c r="AI44" s="120">
        <f>B44</f>
        <v>53</v>
      </c>
      <c r="AJ44" s="121">
        <f>SUM(AJ38:AJ42)/5</f>
        <v>0.7962264151</v>
      </c>
      <c r="AK44" s="120">
        <f>B44</f>
        <v>53</v>
      </c>
      <c r="AL44" s="121">
        <f>SUM(AL38:AL42)/5</f>
        <v>0.7962264151</v>
      </c>
      <c r="AM44" s="120">
        <f>B44</f>
        <v>53</v>
      </c>
      <c r="AN44" s="140">
        <f>SUM(AN38:AN42)/5</f>
        <v>0.8867924528</v>
      </c>
      <c r="AO44" s="141"/>
      <c r="AP44" s="139"/>
      <c r="AQ44" s="141"/>
      <c r="AR44" s="139"/>
    </row>
  </sheetData>
  <mergeCells count="105">
    <mergeCell ref="AE19:AF19"/>
    <mergeCell ref="AG19:AH19"/>
    <mergeCell ref="Q19:R19"/>
    <mergeCell ref="S19:T19"/>
    <mergeCell ref="U19:V19"/>
    <mergeCell ref="W19:X19"/>
    <mergeCell ref="Y19:Z19"/>
    <mergeCell ref="AA19:AB19"/>
    <mergeCell ref="AC19:AD19"/>
    <mergeCell ref="AE28:AF28"/>
    <mergeCell ref="AG28:AH28"/>
    <mergeCell ref="AI28:AJ28"/>
    <mergeCell ref="AK28:AL28"/>
    <mergeCell ref="AM28:AN28"/>
    <mergeCell ref="AO28:AP28"/>
    <mergeCell ref="AQ28:AR28"/>
    <mergeCell ref="Q28:R28"/>
    <mergeCell ref="S28:T28"/>
    <mergeCell ref="U28:V28"/>
    <mergeCell ref="W28:X28"/>
    <mergeCell ref="Y28:Z28"/>
    <mergeCell ref="AA28:AB28"/>
    <mergeCell ref="AC28:AD28"/>
    <mergeCell ref="A28:C28"/>
    <mergeCell ref="E28:F28"/>
    <mergeCell ref="G28:H28"/>
    <mergeCell ref="I28:J28"/>
    <mergeCell ref="K28:L28"/>
    <mergeCell ref="M28:N28"/>
    <mergeCell ref="O28:P28"/>
    <mergeCell ref="A37:C37"/>
    <mergeCell ref="E37:F37"/>
    <mergeCell ref="G37:H37"/>
    <mergeCell ref="I37:J37"/>
    <mergeCell ref="K37:L37"/>
    <mergeCell ref="M37:N37"/>
    <mergeCell ref="O37:P37"/>
    <mergeCell ref="AE37:AF37"/>
    <mergeCell ref="AG37:AH37"/>
    <mergeCell ref="AI37:AJ37"/>
    <mergeCell ref="AK37:AL37"/>
    <mergeCell ref="AM37:AN37"/>
    <mergeCell ref="AO37:AP37"/>
    <mergeCell ref="AQ37:AR37"/>
    <mergeCell ref="Q37:R37"/>
    <mergeCell ref="S37:T37"/>
    <mergeCell ref="U37:V37"/>
    <mergeCell ref="W37:X37"/>
    <mergeCell ref="Y37:Z37"/>
    <mergeCell ref="AA37:AB37"/>
    <mergeCell ref="AC37:AD37"/>
    <mergeCell ref="AE1:AF1"/>
    <mergeCell ref="AG1:AH1"/>
    <mergeCell ref="AI1:AJ1"/>
    <mergeCell ref="AK1:AL1"/>
    <mergeCell ref="AM1:AN1"/>
    <mergeCell ref="AO1:AP1"/>
    <mergeCell ref="AQ1:AR1"/>
    <mergeCell ref="Q1:R1"/>
    <mergeCell ref="S1:T1"/>
    <mergeCell ref="U1:V1"/>
    <mergeCell ref="W1:X1"/>
    <mergeCell ref="Y1:Z1"/>
    <mergeCell ref="AA1:AB1"/>
    <mergeCell ref="AC1:AD1"/>
    <mergeCell ref="A1:C1"/>
    <mergeCell ref="E1:F1"/>
    <mergeCell ref="G1:H1"/>
    <mergeCell ref="I1:J1"/>
    <mergeCell ref="K1:L1"/>
    <mergeCell ref="M1:N1"/>
    <mergeCell ref="O1:P1"/>
    <mergeCell ref="AE10:AF10"/>
    <mergeCell ref="AG10:AH10"/>
    <mergeCell ref="AI10:AJ10"/>
    <mergeCell ref="AK10:AL10"/>
    <mergeCell ref="AM10:AN10"/>
    <mergeCell ref="AO10:AP10"/>
    <mergeCell ref="AQ10:AR10"/>
    <mergeCell ref="Q10:R10"/>
    <mergeCell ref="S10:T10"/>
    <mergeCell ref="U10:V10"/>
    <mergeCell ref="W10:X10"/>
    <mergeCell ref="Y10:Z10"/>
    <mergeCell ref="AA10:AB10"/>
    <mergeCell ref="AC10:AD10"/>
    <mergeCell ref="A10:C10"/>
    <mergeCell ref="E10:F10"/>
    <mergeCell ref="G10:H10"/>
    <mergeCell ref="I10:J10"/>
    <mergeCell ref="K10:L10"/>
    <mergeCell ref="M10:N10"/>
    <mergeCell ref="O10:P10"/>
    <mergeCell ref="AI19:AJ19"/>
    <mergeCell ref="AK19:AL19"/>
    <mergeCell ref="AM19:AN19"/>
    <mergeCell ref="AO19:AP19"/>
    <mergeCell ref="AQ19:AR19"/>
    <mergeCell ref="A19:C19"/>
    <mergeCell ref="E19:F19"/>
    <mergeCell ref="G19:H19"/>
    <mergeCell ref="I19:J19"/>
    <mergeCell ref="K19:L19"/>
    <mergeCell ref="M19:N19"/>
    <mergeCell ref="O19:P1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24.38"/>
    <col customWidth="1" min="3" max="3" width="60.88"/>
  </cols>
  <sheetData>
    <row r="1">
      <c r="A1" s="142" t="s">
        <v>4035</v>
      </c>
      <c r="D1" s="143"/>
      <c r="E1" s="143"/>
      <c r="F1" s="143"/>
      <c r="G1" s="143"/>
      <c r="H1" s="143"/>
      <c r="I1" s="143"/>
      <c r="J1" s="143"/>
      <c r="K1" s="143"/>
      <c r="L1" s="143"/>
      <c r="M1" s="143"/>
      <c r="N1" s="143"/>
      <c r="O1" s="143"/>
      <c r="P1" s="143"/>
      <c r="Q1" s="143"/>
      <c r="R1" s="143"/>
      <c r="S1" s="143"/>
      <c r="T1" s="143"/>
      <c r="U1" s="143"/>
      <c r="V1" s="143"/>
      <c r="W1" s="143"/>
      <c r="X1" s="143"/>
      <c r="Y1" s="143"/>
      <c r="Z1" s="143"/>
    </row>
    <row r="2">
      <c r="A2" s="144" t="s">
        <v>3</v>
      </c>
      <c r="B2" s="145" t="s">
        <v>4036</v>
      </c>
      <c r="C2" s="144" t="s">
        <v>4037</v>
      </c>
      <c r="D2" s="143"/>
      <c r="E2" s="143"/>
      <c r="F2" s="143"/>
      <c r="G2" s="143"/>
      <c r="H2" s="143"/>
      <c r="I2" s="143"/>
      <c r="J2" s="143"/>
      <c r="K2" s="143"/>
      <c r="L2" s="143"/>
      <c r="M2" s="143"/>
      <c r="N2" s="143"/>
      <c r="O2" s="143"/>
      <c r="P2" s="143"/>
      <c r="Q2" s="143"/>
      <c r="R2" s="143"/>
      <c r="S2" s="143"/>
      <c r="T2" s="143"/>
      <c r="U2" s="143"/>
      <c r="V2" s="143"/>
      <c r="W2" s="143"/>
      <c r="X2" s="143"/>
      <c r="Y2" s="143"/>
      <c r="Z2" s="143"/>
    </row>
    <row r="3">
      <c r="A3" s="146" t="s">
        <v>4030</v>
      </c>
      <c r="B3" s="147" t="s">
        <v>4038</v>
      </c>
      <c r="C3" s="148" t="s">
        <v>4039</v>
      </c>
      <c r="D3" s="143"/>
      <c r="E3" s="143"/>
      <c r="F3" s="143"/>
      <c r="G3" s="143"/>
      <c r="H3" s="143"/>
      <c r="I3" s="143"/>
      <c r="J3" s="143"/>
      <c r="K3" s="143"/>
      <c r="L3" s="143"/>
      <c r="M3" s="143"/>
      <c r="N3" s="143"/>
      <c r="O3" s="143"/>
      <c r="P3" s="143"/>
      <c r="Q3" s="143"/>
      <c r="R3" s="143"/>
      <c r="S3" s="143"/>
      <c r="T3" s="143"/>
      <c r="U3" s="143"/>
      <c r="V3" s="143"/>
      <c r="W3" s="143"/>
      <c r="X3" s="143"/>
      <c r="Y3" s="143"/>
      <c r="Z3" s="143"/>
    </row>
    <row r="4">
      <c r="A4" s="149" t="s">
        <v>4031</v>
      </c>
      <c r="B4" s="150" t="s">
        <v>4038</v>
      </c>
      <c r="C4" s="151" t="s">
        <v>4040</v>
      </c>
      <c r="D4" s="143"/>
      <c r="E4" s="143"/>
      <c r="F4" s="143"/>
      <c r="G4" s="143"/>
      <c r="H4" s="143"/>
      <c r="I4" s="143"/>
      <c r="J4" s="143"/>
      <c r="K4" s="143"/>
      <c r="L4" s="143"/>
      <c r="M4" s="143"/>
      <c r="N4" s="143"/>
      <c r="O4" s="143"/>
      <c r="P4" s="143"/>
      <c r="Q4" s="143"/>
      <c r="R4" s="143"/>
      <c r="S4" s="143"/>
      <c r="T4" s="143"/>
      <c r="U4" s="143"/>
      <c r="V4" s="143"/>
      <c r="W4" s="143"/>
      <c r="X4" s="143"/>
      <c r="Y4" s="143"/>
      <c r="Z4" s="143"/>
    </row>
    <row r="5">
      <c r="A5" s="152" t="s">
        <v>4032</v>
      </c>
      <c r="B5" s="153" t="s">
        <v>4038</v>
      </c>
      <c r="C5" s="154" t="s">
        <v>4041</v>
      </c>
      <c r="D5" s="143"/>
      <c r="E5" s="143"/>
      <c r="F5" s="143"/>
      <c r="G5" s="143"/>
      <c r="H5" s="143"/>
      <c r="I5" s="143"/>
      <c r="J5" s="143"/>
      <c r="K5" s="143"/>
      <c r="L5" s="143"/>
      <c r="M5" s="143"/>
      <c r="N5" s="143"/>
      <c r="O5" s="143"/>
      <c r="P5" s="143"/>
      <c r="Q5" s="143"/>
      <c r="R5" s="143"/>
      <c r="S5" s="143"/>
      <c r="T5" s="143"/>
      <c r="U5" s="143"/>
      <c r="V5" s="143"/>
      <c r="W5" s="143"/>
      <c r="X5" s="143"/>
      <c r="Y5" s="143"/>
      <c r="Z5" s="143"/>
    </row>
    <row r="6">
      <c r="A6" s="155" t="s">
        <v>4033</v>
      </c>
      <c r="B6" s="155" t="s">
        <v>4038</v>
      </c>
      <c r="C6" s="156" t="s">
        <v>4042</v>
      </c>
      <c r="D6" s="143"/>
      <c r="E6" s="143"/>
      <c r="F6" s="143"/>
      <c r="G6" s="143"/>
      <c r="H6" s="143"/>
      <c r="I6" s="143"/>
      <c r="J6" s="143"/>
      <c r="K6" s="143"/>
      <c r="L6" s="143"/>
      <c r="M6" s="143"/>
      <c r="N6" s="143"/>
      <c r="O6" s="143"/>
      <c r="P6" s="143"/>
      <c r="Q6" s="143"/>
      <c r="R6" s="143"/>
      <c r="S6" s="143"/>
      <c r="T6" s="143"/>
      <c r="U6" s="143"/>
      <c r="V6" s="143"/>
      <c r="W6" s="143"/>
      <c r="X6" s="143"/>
      <c r="Y6" s="143"/>
      <c r="Z6" s="143"/>
    </row>
    <row r="7">
      <c r="A7" s="157" t="s">
        <v>35</v>
      </c>
      <c r="B7" s="158" t="s">
        <v>4038</v>
      </c>
      <c r="C7" s="159" t="s">
        <v>4043</v>
      </c>
      <c r="D7" s="143"/>
      <c r="E7" s="143"/>
      <c r="F7" s="143"/>
      <c r="G7" s="143"/>
      <c r="H7" s="143"/>
      <c r="I7" s="143"/>
      <c r="J7" s="143"/>
      <c r="K7" s="143"/>
      <c r="L7" s="143"/>
      <c r="M7" s="143"/>
      <c r="N7" s="143"/>
      <c r="O7" s="143"/>
      <c r="P7" s="143"/>
      <c r="Q7" s="143"/>
      <c r="R7" s="143"/>
      <c r="S7" s="143"/>
      <c r="T7" s="143"/>
      <c r="U7" s="143"/>
      <c r="V7" s="143"/>
      <c r="W7" s="143"/>
      <c r="X7" s="143"/>
      <c r="Y7" s="143"/>
      <c r="Z7" s="143"/>
    </row>
    <row r="8">
      <c r="A8" s="160"/>
      <c r="B8" s="160"/>
      <c r="C8" s="160"/>
      <c r="D8" s="143"/>
      <c r="E8" s="143"/>
      <c r="F8" s="143"/>
      <c r="G8" s="143"/>
      <c r="H8" s="143"/>
      <c r="I8" s="143"/>
      <c r="J8" s="143"/>
      <c r="K8" s="143"/>
      <c r="L8" s="143"/>
      <c r="M8" s="143"/>
      <c r="N8" s="143"/>
      <c r="O8" s="143"/>
      <c r="P8" s="143"/>
      <c r="Q8" s="143"/>
      <c r="R8" s="143"/>
      <c r="S8" s="143"/>
      <c r="T8" s="143"/>
      <c r="U8" s="143"/>
      <c r="V8" s="143"/>
      <c r="W8" s="143"/>
      <c r="X8" s="143"/>
      <c r="Y8" s="143"/>
      <c r="Z8" s="143"/>
    </row>
    <row r="9">
      <c r="A9" s="161" t="s">
        <v>4044</v>
      </c>
      <c r="B9" s="105"/>
      <c r="C9" s="106"/>
      <c r="D9" s="143"/>
      <c r="E9" s="143"/>
      <c r="F9" s="143"/>
      <c r="G9" s="143"/>
      <c r="H9" s="143"/>
      <c r="I9" s="143"/>
      <c r="J9" s="143"/>
      <c r="K9" s="143"/>
      <c r="L9" s="143"/>
      <c r="M9" s="143"/>
      <c r="N9" s="143"/>
      <c r="O9" s="143"/>
      <c r="P9" s="143"/>
      <c r="Q9" s="143"/>
      <c r="R9" s="143"/>
      <c r="S9" s="143"/>
      <c r="T9" s="143"/>
      <c r="U9" s="143"/>
      <c r="V9" s="143"/>
      <c r="W9" s="143"/>
      <c r="X9" s="143"/>
      <c r="Y9" s="143"/>
      <c r="Z9" s="143"/>
    </row>
    <row r="10">
      <c r="A10" s="162" t="s">
        <v>3</v>
      </c>
      <c r="B10" s="145" t="s">
        <v>4036</v>
      </c>
      <c r="C10" s="162" t="s">
        <v>4037</v>
      </c>
      <c r="D10" s="143"/>
      <c r="E10" s="143"/>
      <c r="F10" s="143"/>
      <c r="G10" s="143"/>
      <c r="H10" s="143"/>
      <c r="I10" s="143"/>
      <c r="J10" s="143"/>
      <c r="K10" s="143"/>
      <c r="L10" s="143"/>
      <c r="M10" s="143"/>
      <c r="N10" s="143"/>
      <c r="O10" s="143"/>
      <c r="P10" s="143"/>
      <c r="Q10" s="143"/>
      <c r="R10" s="143"/>
      <c r="S10" s="143"/>
      <c r="T10" s="143"/>
      <c r="U10" s="143"/>
      <c r="V10" s="143"/>
      <c r="W10" s="143"/>
      <c r="X10" s="143"/>
      <c r="Y10" s="143"/>
      <c r="Z10" s="143"/>
    </row>
    <row r="11">
      <c r="A11" s="163"/>
      <c r="B11" s="163"/>
      <c r="C11" s="164" t="s">
        <v>4045</v>
      </c>
      <c r="D11" s="143"/>
      <c r="E11" s="143"/>
      <c r="F11" s="143"/>
      <c r="G11" s="143"/>
      <c r="H11" s="143"/>
      <c r="I11" s="143"/>
      <c r="J11" s="143"/>
      <c r="K11" s="143"/>
      <c r="L11" s="143"/>
      <c r="M11" s="143"/>
      <c r="N11" s="143"/>
      <c r="O11" s="143"/>
      <c r="P11" s="143"/>
      <c r="Q11" s="143"/>
      <c r="R11" s="143"/>
      <c r="S11" s="143"/>
      <c r="T11" s="143"/>
      <c r="U11" s="143"/>
      <c r="V11" s="143"/>
      <c r="W11" s="143"/>
      <c r="X11" s="143"/>
      <c r="Y11" s="143"/>
      <c r="Z11" s="143"/>
    </row>
    <row r="12">
      <c r="A12" s="165" t="s">
        <v>4046</v>
      </c>
      <c r="B12" s="165" t="s">
        <v>4038</v>
      </c>
      <c r="C12" s="166" t="s">
        <v>4047</v>
      </c>
      <c r="D12" s="143"/>
      <c r="E12" s="143"/>
      <c r="F12" s="143"/>
      <c r="G12" s="143"/>
      <c r="H12" s="143"/>
      <c r="I12" s="143"/>
      <c r="J12" s="143"/>
      <c r="K12" s="143"/>
      <c r="L12" s="143"/>
      <c r="M12" s="143"/>
      <c r="N12" s="143"/>
      <c r="O12" s="143"/>
      <c r="P12" s="143"/>
      <c r="Q12" s="143"/>
      <c r="R12" s="143"/>
      <c r="S12" s="143"/>
      <c r="T12" s="143"/>
      <c r="U12" s="143"/>
      <c r="V12" s="143"/>
      <c r="W12" s="143"/>
      <c r="X12" s="143"/>
      <c r="Y12" s="143"/>
      <c r="Z12" s="143"/>
    </row>
    <row r="13">
      <c r="A13" s="167" t="s">
        <v>4048</v>
      </c>
      <c r="B13" s="167" t="s">
        <v>4049</v>
      </c>
      <c r="C13" s="168" t="s">
        <v>4050</v>
      </c>
      <c r="D13" s="143"/>
      <c r="E13" s="143"/>
      <c r="F13" s="143"/>
      <c r="G13" s="143"/>
      <c r="H13" s="143"/>
      <c r="I13" s="143"/>
      <c r="J13" s="143"/>
      <c r="K13" s="143"/>
      <c r="L13" s="143"/>
      <c r="M13" s="143"/>
      <c r="N13" s="143"/>
      <c r="O13" s="143"/>
      <c r="P13" s="143"/>
      <c r="Q13" s="143"/>
      <c r="R13" s="143"/>
      <c r="S13" s="143"/>
      <c r="T13" s="143"/>
      <c r="U13" s="143"/>
      <c r="V13" s="143"/>
      <c r="W13" s="143"/>
      <c r="X13" s="143"/>
      <c r="Y13" s="143"/>
      <c r="Z13" s="143"/>
    </row>
    <row r="14">
      <c r="A14" s="169" t="s">
        <v>4051</v>
      </c>
      <c r="B14" s="169" t="s">
        <v>4038</v>
      </c>
      <c r="C14" s="170" t="s">
        <v>4052</v>
      </c>
      <c r="D14" s="143"/>
      <c r="E14" s="143"/>
      <c r="F14" s="143"/>
      <c r="G14" s="143"/>
      <c r="H14" s="143"/>
      <c r="I14" s="143"/>
      <c r="J14" s="143"/>
      <c r="K14" s="143"/>
      <c r="L14" s="143"/>
      <c r="M14" s="143"/>
      <c r="N14" s="143"/>
      <c r="O14" s="143"/>
      <c r="P14" s="143"/>
      <c r="Q14" s="143"/>
      <c r="R14" s="143"/>
      <c r="S14" s="143"/>
      <c r="T14" s="143"/>
      <c r="U14" s="143"/>
      <c r="V14" s="143"/>
      <c r="W14" s="143"/>
      <c r="X14" s="143"/>
      <c r="Y14" s="143"/>
      <c r="Z14" s="143"/>
    </row>
    <row r="15">
      <c r="A15" s="171" t="s">
        <v>3373</v>
      </c>
      <c r="B15" s="171" t="s">
        <v>4038</v>
      </c>
      <c r="C15" s="172" t="s">
        <v>4053</v>
      </c>
      <c r="D15" s="143"/>
      <c r="E15" s="143"/>
      <c r="F15" s="143"/>
      <c r="G15" s="143"/>
      <c r="H15" s="143"/>
      <c r="I15" s="143"/>
      <c r="J15" s="143"/>
      <c r="K15" s="143"/>
      <c r="L15" s="143"/>
      <c r="M15" s="143"/>
      <c r="N15" s="143"/>
      <c r="O15" s="143"/>
      <c r="P15" s="143"/>
      <c r="Q15" s="143"/>
      <c r="R15" s="143"/>
      <c r="S15" s="143"/>
      <c r="T15" s="143"/>
      <c r="U15" s="143"/>
      <c r="V15" s="143"/>
      <c r="W15" s="143"/>
      <c r="X15" s="143"/>
      <c r="Y15" s="143"/>
      <c r="Z15" s="143"/>
    </row>
    <row r="16">
      <c r="A16" s="143"/>
      <c r="B16" s="143"/>
      <c r="C16" s="143"/>
      <c r="D16" s="143"/>
      <c r="E16" s="143"/>
      <c r="F16" s="143"/>
      <c r="G16" s="143"/>
      <c r="H16" s="143"/>
      <c r="I16" s="143"/>
      <c r="J16" s="143"/>
      <c r="K16" s="143"/>
      <c r="L16" s="143"/>
      <c r="M16" s="143"/>
      <c r="N16" s="143"/>
      <c r="O16" s="143"/>
      <c r="P16" s="143"/>
      <c r="Q16" s="143"/>
      <c r="R16" s="143"/>
      <c r="S16" s="143"/>
      <c r="T16" s="143"/>
      <c r="U16" s="143"/>
      <c r="V16" s="143"/>
      <c r="W16" s="143"/>
      <c r="X16" s="143"/>
      <c r="Y16" s="143"/>
      <c r="Z16" s="143"/>
    </row>
    <row r="17">
      <c r="A17" s="143"/>
      <c r="B17" s="143"/>
      <c r="C17" s="143"/>
      <c r="D17" s="143"/>
      <c r="E17" s="143"/>
      <c r="F17" s="143"/>
      <c r="G17" s="143"/>
      <c r="H17" s="143"/>
      <c r="I17" s="143"/>
      <c r="J17" s="143"/>
      <c r="K17" s="143"/>
      <c r="L17" s="143"/>
      <c r="M17" s="143"/>
      <c r="N17" s="143"/>
      <c r="O17" s="143"/>
      <c r="P17" s="143"/>
      <c r="Q17" s="143"/>
      <c r="R17" s="143"/>
      <c r="S17" s="143"/>
      <c r="T17" s="143"/>
      <c r="U17" s="143"/>
      <c r="V17" s="143"/>
      <c r="W17" s="143"/>
      <c r="X17" s="143"/>
      <c r="Y17" s="143"/>
      <c r="Z17" s="143"/>
    </row>
    <row r="18">
      <c r="A18" s="143"/>
      <c r="B18" s="143"/>
      <c r="C18" s="143"/>
      <c r="D18" s="143"/>
      <c r="E18" s="143"/>
      <c r="F18" s="143"/>
      <c r="G18" s="143"/>
      <c r="H18" s="143"/>
      <c r="I18" s="143"/>
      <c r="J18" s="143"/>
      <c r="K18" s="143"/>
      <c r="L18" s="143"/>
      <c r="M18" s="143"/>
      <c r="N18" s="143"/>
      <c r="O18" s="143"/>
      <c r="P18" s="143"/>
      <c r="Q18" s="143"/>
      <c r="R18" s="143"/>
      <c r="S18" s="143"/>
      <c r="T18" s="143"/>
      <c r="U18" s="143"/>
      <c r="V18" s="143"/>
      <c r="W18" s="143"/>
      <c r="X18" s="143"/>
      <c r="Y18" s="143"/>
      <c r="Z18" s="143"/>
    </row>
    <row r="19">
      <c r="A19" s="143"/>
      <c r="B19" s="143"/>
      <c r="C19" s="143"/>
      <c r="D19" s="143"/>
      <c r="E19" s="143"/>
      <c r="F19" s="143"/>
      <c r="G19" s="143"/>
      <c r="H19" s="143"/>
      <c r="I19" s="143"/>
      <c r="J19" s="143"/>
      <c r="K19" s="143"/>
      <c r="L19" s="143"/>
      <c r="M19" s="143"/>
      <c r="N19" s="143"/>
      <c r="O19" s="143"/>
      <c r="P19" s="143"/>
      <c r="Q19" s="143"/>
      <c r="R19" s="143"/>
      <c r="S19" s="143"/>
      <c r="T19" s="143"/>
      <c r="U19" s="143"/>
      <c r="V19" s="143"/>
      <c r="W19" s="143"/>
      <c r="X19" s="143"/>
      <c r="Y19" s="143"/>
      <c r="Z19" s="143"/>
    </row>
    <row r="20">
      <c r="A20" s="143"/>
      <c r="B20" s="143"/>
      <c r="C20" s="143"/>
      <c r="D20" s="143"/>
      <c r="E20" s="143"/>
      <c r="F20" s="143"/>
      <c r="G20" s="143"/>
      <c r="H20" s="143"/>
      <c r="I20" s="143"/>
      <c r="J20" s="143"/>
      <c r="K20" s="143"/>
      <c r="L20" s="143"/>
      <c r="M20" s="143"/>
      <c r="N20" s="143"/>
      <c r="O20" s="143"/>
      <c r="P20" s="143"/>
      <c r="Q20" s="143"/>
      <c r="R20" s="143"/>
      <c r="S20" s="143"/>
      <c r="T20" s="143"/>
      <c r="U20" s="143"/>
      <c r="V20" s="143"/>
      <c r="W20" s="143"/>
      <c r="X20" s="143"/>
      <c r="Y20" s="143"/>
      <c r="Z20" s="143"/>
    </row>
    <row r="21">
      <c r="A21" s="143"/>
      <c r="B21" s="143"/>
      <c r="C21" s="143"/>
      <c r="D21" s="143"/>
      <c r="E21" s="143"/>
      <c r="F21" s="143"/>
      <c r="G21" s="143"/>
      <c r="H21" s="143"/>
      <c r="I21" s="143"/>
      <c r="J21" s="143"/>
      <c r="K21" s="143"/>
      <c r="L21" s="143"/>
      <c r="M21" s="143"/>
      <c r="N21" s="143"/>
      <c r="O21" s="143"/>
      <c r="P21" s="143"/>
      <c r="Q21" s="143"/>
      <c r="R21" s="143"/>
      <c r="S21" s="143"/>
      <c r="T21" s="143"/>
      <c r="U21" s="143"/>
      <c r="V21" s="143"/>
      <c r="W21" s="143"/>
      <c r="X21" s="143"/>
      <c r="Y21" s="143"/>
      <c r="Z21" s="143"/>
    </row>
    <row r="22">
      <c r="A22" s="143"/>
      <c r="B22" s="143"/>
      <c r="C22" s="143"/>
      <c r="D22" s="143"/>
      <c r="E22" s="143"/>
      <c r="F22" s="143"/>
      <c r="G22" s="143"/>
      <c r="H22" s="143"/>
      <c r="I22" s="143"/>
      <c r="J22" s="143"/>
      <c r="K22" s="143"/>
      <c r="L22" s="143"/>
      <c r="M22" s="143"/>
      <c r="N22" s="143"/>
      <c r="O22" s="143"/>
      <c r="P22" s="143"/>
      <c r="Q22" s="143"/>
      <c r="R22" s="143"/>
      <c r="S22" s="143"/>
      <c r="T22" s="143"/>
      <c r="U22" s="143"/>
      <c r="V22" s="143"/>
      <c r="W22" s="143"/>
      <c r="X22" s="143"/>
      <c r="Y22" s="143"/>
      <c r="Z22" s="143"/>
    </row>
    <row r="23">
      <c r="A23" s="143"/>
      <c r="B23" s="143"/>
      <c r="C23" s="143"/>
      <c r="D23" s="143"/>
      <c r="E23" s="143"/>
      <c r="F23" s="143"/>
      <c r="G23" s="143"/>
      <c r="H23" s="143"/>
      <c r="I23" s="143"/>
      <c r="J23" s="143"/>
      <c r="K23" s="143"/>
      <c r="L23" s="143"/>
      <c r="M23" s="143"/>
      <c r="N23" s="143"/>
      <c r="O23" s="143"/>
      <c r="P23" s="143"/>
      <c r="Q23" s="143"/>
      <c r="R23" s="143"/>
      <c r="S23" s="143"/>
      <c r="T23" s="143"/>
      <c r="U23" s="143"/>
      <c r="V23" s="143"/>
      <c r="W23" s="143"/>
      <c r="X23" s="143"/>
      <c r="Y23" s="143"/>
      <c r="Z23" s="143"/>
    </row>
    <row r="24">
      <c r="A24" s="143"/>
      <c r="B24" s="143"/>
      <c r="C24" s="143"/>
      <c r="D24" s="143"/>
      <c r="E24" s="143"/>
      <c r="F24" s="143"/>
      <c r="G24" s="143"/>
      <c r="H24" s="143"/>
      <c r="I24" s="143"/>
      <c r="J24" s="143"/>
      <c r="K24" s="143"/>
      <c r="L24" s="143"/>
      <c r="M24" s="143"/>
      <c r="N24" s="143"/>
      <c r="O24" s="143"/>
      <c r="P24" s="143"/>
      <c r="Q24" s="143"/>
      <c r="R24" s="143"/>
      <c r="S24" s="143"/>
      <c r="T24" s="143"/>
      <c r="U24" s="143"/>
      <c r="V24" s="143"/>
      <c r="W24" s="143"/>
      <c r="X24" s="143"/>
      <c r="Y24" s="143"/>
      <c r="Z24" s="143"/>
    </row>
    <row r="25">
      <c r="A25" s="143"/>
      <c r="B25" s="143"/>
      <c r="C25" s="143"/>
      <c r="D25" s="143"/>
      <c r="E25" s="143"/>
      <c r="F25" s="143"/>
      <c r="G25" s="143"/>
      <c r="H25" s="143"/>
      <c r="I25" s="143"/>
      <c r="J25" s="143"/>
      <c r="K25" s="143"/>
      <c r="L25" s="143"/>
      <c r="M25" s="143"/>
      <c r="N25" s="143"/>
      <c r="O25" s="143"/>
      <c r="P25" s="143"/>
      <c r="Q25" s="143"/>
      <c r="R25" s="143"/>
      <c r="S25" s="143"/>
      <c r="T25" s="143"/>
      <c r="U25" s="143"/>
      <c r="V25" s="143"/>
      <c r="W25" s="143"/>
      <c r="X25" s="143"/>
      <c r="Y25" s="143"/>
      <c r="Z25" s="143"/>
    </row>
    <row r="26">
      <c r="A26" s="143"/>
      <c r="B26" s="143"/>
      <c r="C26" s="143"/>
      <c r="D26" s="143"/>
      <c r="E26" s="143"/>
      <c r="F26" s="143"/>
      <c r="G26" s="143"/>
      <c r="H26" s="143"/>
      <c r="I26" s="143"/>
      <c r="J26" s="143"/>
      <c r="K26" s="143"/>
      <c r="L26" s="143"/>
      <c r="M26" s="143"/>
      <c r="N26" s="143"/>
      <c r="O26" s="143"/>
      <c r="P26" s="143"/>
      <c r="Q26" s="143"/>
      <c r="R26" s="143"/>
      <c r="S26" s="143"/>
      <c r="T26" s="143"/>
      <c r="U26" s="143"/>
      <c r="V26" s="143"/>
      <c r="W26" s="143"/>
      <c r="X26" s="143"/>
      <c r="Y26" s="143"/>
      <c r="Z26" s="143"/>
    </row>
    <row r="27">
      <c r="A27" s="143"/>
      <c r="B27" s="143"/>
      <c r="C27" s="143"/>
      <c r="D27" s="143"/>
      <c r="E27" s="143"/>
      <c r="F27" s="143"/>
      <c r="G27" s="143"/>
      <c r="H27" s="143"/>
      <c r="I27" s="143"/>
      <c r="J27" s="143"/>
      <c r="K27" s="143"/>
      <c r="L27" s="143"/>
      <c r="M27" s="143"/>
      <c r="N27" s="143"/>
      <c r="O27" s="143"/>
      <c r="P27" s="143"/>
      <c r="Q27" s="143"/>
      <c r="R27" s="143"/>
      <c r="S27" s="143"/>
      <c r="T27" s="143"/>
      <c r="U27" s="143"/>
      <c r="V27" s="143"/>
      <c r="W27" s="143"/>
      <c r="X27" s="143"/>
      <c r="Y27" s="143"/>
      <c r="Z27" s="143"/>
    </row>
    <row r="28">
      <c r="A28" s="143"/>
      <c r="B28" s="143"/>
      <c r="C28" s="143"/>
      <c r="D28" s="143"/>
      <c r="E28" s="143"/>
      <c r="F28" s="143"/>
      <c r="G28" s="143"/>
      <c r="H28" s="143"/>
      <c r="I28" s="143"/>
      <c r="J28" s="143"/>
      <c r="K28" s="143"/>
      <c r="L28" s="143"/>
      <c r="M28" s="143"/>
      <c r="N28" s="143"/>
      <c r="O28" s="143"/>
      <c r="P28" s="143"/>
      <c r="Q28" s="143"/>
      <c r="R28" s="143"/>
      <c r="S28" s="143"/>
      <c r="T28" s="143"/>
      <c r="U28" s="143"/>
      <c r="V28" s="143"/>
      <c r="W28" s="143"/>
      <c r="X28" s="143"/>
      <c r="Y28" s="143"/>
      <c r="Z28" s="143"/>
    </row>
    <row r="29">
      <c r="A29" s="143"/>
      <c r="B29" s="143"/>
      <c r="C29" s="143"/>
      <c r="D29" s="143"/>
      <c r="E29" s="143"/>
      <c r="F29" s="143"/>
      <c r="G29" s="143"/>
      <c r="H29" s="143"/>
      <c r="I29" s="143"/>
      <c r="J29" s="143"/>
      <c r="K29" s="143"/>
      <c r="L29" s="143"/>
      <c r="M29" s="143"/>
      <c r="N29" s="143"/>
      <c r="O29" s="143"/>
      <c r="P29" s="143"/>
      <c r="Q29" s="143"/>
      <c r="R29" s="143"/>
      <c r="S29" s="143"/>
      <c r="T29" s="143"/>
      <c r="U29" s="143"/>
      <c r="V29" s="143"/>
      <c r="W29" s="143"/>
      <c r="X29" s="143"/>
      <c r="Y29" s="143"/>
      <c r="Z29" s="143"/>
    </row>
    <row r="30">
      <c r="A30" s="143"/>
      <c r="B30" s="143"/>
      <c r="C30" s="143"/>
      <c r="D30" s="143"/>
      <c r="E30" s="143"/>
      <c r="F30" s="143"/>
      <c r="G30" s="143"/>
      <c r="H30" s="143"/>
      <c r="I30" s="143"/>
      <c r="J30" s="143"/>
      <c r="K30" s="143"/>
      <c r="L30" s="143"/>
      <c r="M30" s="143"/>
      <c r="N30" s="143"/>
      <c r="O30" s="143"/>
      <c r="P30" s="143"/>
      <c r="Q30" s="143"/>
      <c r="R30" s="143"/>
      <c r="S30" s="143"/>
      <c r="T30" s="143"/>
      <c r="U30" s="143"/>
      <c r="V30" s="143"/>
      <c r="W30" s="143"/>
      <c r="X30" s="143"/>
      <c r="Y30" s="143"/>
      <c r="Z30" s="143"/>
    </row>
    <row r="31">
      <c r="A31" s="143"/>
      <c r="B31" s="143"/>
      <c r="C31" s="143"/>
      <c r="D31" s="143"/>
      <c r="E31" s="143"/>
      <c r="F31" s="143"/>
      <c r="G31" s="143"/>
      <c r="H31" s="143"/>
      <c r="I31" s="143"/>
      <c r="J31" s="143"/>
      <c r="K31" s="143"/>
      <c r="L31" s="143"/>
      <c r="M31" s="143"/>
      <c r="N31" s="143"/>
      <c r="O31" s="143"/>
      <c r="P31" s="143"/>
      <c r="Q31" s="143"/>
      <c r="R31" s="143"/>
      <c r="S31" s="143"/>
      <c r="T31" s="143"/>
      <c r="U31" s="143"/>
      <c r="V31" s="143"/>
      <c r="W31" s="143"/>
      <c r="X31" s="143"/>
      <c r="Y31" s="143"/>
      <c r="Z31" s="143"/>
    </row>
    <row r="32">
      <c r="A32" s="143"/>
      <c r="B32" s="143"/>
      <c r="C32" s="143"/>
      <c r="D32" s="143"/>
      <c r="E32" s="143"/>
      <c r="F32" s="143"/>
      <c r="G32" s="143"/>
      <c r="H32" s="143"/>
      <c r="I32" s="143"/>
      <c r="J32" s="143"/>
      <c r="K32" s="143"/>
      <c r="L32" s="143"/>
      <c r="M32" s="143"/>
      <c r="N32" s="143"/>
      <c r="O32" s="143"/>
      <c r="P32" s="143"/>
      <c r="Q32" s="143"/>
      <c r="R32" s="143"/>
      <c r="S32" s="143"/>
      <c r="T32" s="143"/>
      <c r="U32" s="143"/>
      <c r="V32" s="143"/>
      <c r="W32" s="143"/>
      <c r="X32" s="143"/>
      <c r="Y32" s="143"/>
      <c r="Z32" s="143"/>
    </row>
    <row r="33">
      <c r="A33" s="143"/>
      <c r="B33" s="143"/>
      <c r="C33" s="143"/>
      <c r="D33" s="143"/>
      <c r="E33" s="143"/>
      <c r="F33" s="143"/>
      <c r="G33" s="143"/>
      <c r="H33" s="143"/>
      <c r="I33" s="143"/>
      <c r="J33" s="143"/>
      <c r="K33" s="143"/>
      <c r="L33" s="143"/>
      <c r="M33" s="143"/>
      <c r="N33" s="143"/>
      <c r="O33" s="143"/>
      <c r="P33" s="143"/>
      <c r="Q33" s="143"/>
      <c r="R33" s="143"/>
      <c r="S33" s="143"/>
      <c r="T33" s="143"/>
      <c r="U33" s="143"/>
      <c r="V33" s="143"/>
      <c r="W33" s="143"/>
      <c r="X33" s="143"/>
      <c r="Y33" s="143"/>
      <c r="Z33" s="143"/>
    </row>
    <row r="34">
      <c r="A34" s="143"/>
      <c r="B34" s="143"/>
      <c r="C34" s="143"/>
      <c r="D34" s="143"/>
      <c r="E34" s="143"/>
      <c r="F34" s="143"/>
      <c r="G34" s="143"/>
      <c r="H34" s="143"/>
      <c r="I34" s="143"/>
      <c r="J34" s="143"/>
      <c r="K34" s="143"/>
      <c r="L34" s="143"/>
      <c r="M34" s="143"/>
      <c r="N34" s="143"/>
      <c r="O34" s="143"/>
      <c r="P34" s="143"/>
      <c r="Q34" s="143"/>
      <c r="R34" s="143"/>
      <c r="S34" s="143"/>
      <c r="T34" s="143"/>
      <c r="U34" s="143"/>
      <c r="V34" s="143"/>
      <c r="W34" s="143"/>
      <c r="X34" s="143"/>
      <c r="Y34" s="143"/>
      <c r="Z34" s="143"/>
    </row>
    <row r="35">
      <c r="A35" s="143"/>
      <c r="B35" s="143"/>
      <c r="C35" s="143"/>
      <c r="D35" s="143"/>
      <c r="E35" s="143"/>
      <c r="F35" s="143"/>
      <c r="G35" s="143"/>
      <c r="H35" s="143"/>
      <c r="I35" s="143"/>
      <c r="J35" s="143"/>
      <c r="K35" s="143"/>
      <c r="L35" s="143"/>
      <c r="M35" s="143"/>
      <c r="N35" s="143"/>
      <c r="O35" s="143"/>
      <c r="P35" s="143"/>
      <c r="Q35" s="143"/>
      <c r="R35" s="143"/>
      <c r="S35" s="143"/>
      <c r="T35" s="143"/>
      <c r="U35" s="143"/>
      <c r="V35" s="143"/>
      <c r="W35" s="143"/>
      <c r="X35" s="143"/>
      <c r="Y35" s="143"/>
      <c r="Z35" s="143"/>
    </row>
    <row r="36">
      <c r="A36" s="143"/>
      <c r="B36" s="143"/>
      <c r="C36" s="143"/>
      <c r="D36" s="143"/>
      <c r="E36" s="143"/>
      <c r="F36" s="143"/>
      <c r="G36" s="143"/>
      <c r="H36" s="143"/>
      <c r="I36" s="143"/>
      <c r="J36" s="143"/>
      <c r="K36" s="143"/>
      <c r="L36" s="143"/>
      <c r="M36" s="143"/>
      <c r="N36" s="143"/>
      <c r="O36" s="143"/>
      <c r="P36" s="143"/>
      <c r="Q36" s="143"/>
      <c r="R36" s="143"/>
      <c r="S36" s="143"/>
      <c r="T36" s="143"/>
      <c r="U36" s="143"/>
      <c r="V36" s="143"/>
      <c r="W36" s="143"/>
      <c r="X36" s="143"/>
      <c r="Y36" s="143"/>
      <c r="Z36" s="143"/>
    </row>
    <row r="37">
      <c r="A37" s="143"/>
      <c r="B37" s="143"/>
      <c r="C37" s="143"/>
      <c r="D37" s="143"/>
      <c r="E37" s="143"/>
      <c r="F37" s="143"/>
      <c r="G37" s="143"/>
      <c r="H37" s="143"/>
      <c r="I37" s="143"/>
      <c r="J37" s="143"/>
      <c r="K37" s="143"/>
      <c r="L37" s="143"/>
      <c r="M37" s="143"/>
      <c r="N37" s="143"/>
      <c r="O37" s="143"/>
      <c r="P37" s="143"/>
      <c r="Q37" s="143"/>
      <c r="R37" s="143"/>
      <c r="S37" s="143"/>
      <c r="T37" s="143"/>
      <c r="U37" s="143"/>
      <c r="V37" s="143"/>
      <c r="W37" s="143"/>
      <c r="X37" s="143"/>
      <c r="Y37" s="143"/>
      <c r="Z37" s="143"/>
    </row>
    <row r="38">
      <c r="A38" s="143"/>
      <c r="B38" s="143"/>
      <c r="C38" s="143"/>
      <c r="D38" s="143"/>
      <c r="E38" s="143"/>
      <c r="F38" s="143"/>
      <c r="G38" s="143"/>
      <c r="H38" s="143"/>
      <c r="I38" s="143"/>
      <c r="J38" s="143"/>
      <c r="K38" s="143"/>
      <c r="L38" s="143"/>
      <c r="M38" s="143"/>
      <c r="N38" s="143"/>
      <c r="O38" s="143"/>
      <c r="P38" s="143"/>
      <c r="Q38" s="143"/>
      <c r="R38" s="143"/>
      <c r="S38" s="143"/>
      <c r="T38" s="143"/>
      <c r="U38" s="143"/>
      <c r="V38" s="143"/>
      <c r="W38" s="143"/>
      <c r="X38" s="143"/>
      <c r="Y38" s="143"/>
      <c r="Z38" s="143"/>
    </row>
    <row r="39">
      <c r="A39" s="143"/>
      <c r="B39" s="143"/>
      <c r="C39" s="143"/>
      <c r="D39" s="143"/>
      <c r="E39" s="143"/>
      <c r="F39" s="143"/>
      <c r="G39" s="143"/>
      <c r="H39" s="143"/>
      <c r="I39" s="143"/>
      <c r="J39" s="143"/>
      <c r="K39" s="143"/>
      <c r="L39" s="143"/>
      <c r="M39" s="143"/>
      <c r="N39" s="143"/>
      <c r="O39" s="143"/>
      <c r="P39" s="143"/>
      <c r="Q39" s="143"/>
      <c r="R39" s="143"/>
      <c r="S39" s="143"/>
      <c r="T39" s="143"/>
      <c r="U39" s="143"/>
      <c r="V39" s="143"/>
      <c r="W39" s="143"/>
      <c r="X39" s="143"/>
      <c r="Y39" s="143"/>
      <c r="Z39" s="143"/>
    </row>
    <row r="40">
      <c r="A40" s="143"/>
      <c r="B40" s="143"/>
      <c r="C40" s="143"/>
      <c r="D40" s="143"/>
      <c r="E40" s="143"/>
      <c r="F40" s="143"/>
      <c r="G40" s="143"/>
      <c r="H40" s="143"/>
      <c r="I40" s="143"/>
      <c r="J40" s="143"/>
      <c r="K40" s="143"/>
      <c r="L40" s="143"/>
      <c r="M40" s="143"/>
      <c r="N40" s="143"/>
      <c r="O40" s="143"/>
      <c r="P40" s="143"/>
      <c r="Q40" s="143"/>
      <c r="R40" s="143"/>
      <c r="S40" s="143"/>
      <c r="T40" s="143"/>
      <c r="U40" s="143"/>
      <c r="V40" s="143"/>
      <c r="W40" s="143"/>
      <c r="X40" s="143"/>
      <c r="Y40" s="143"/>
      <c r="Z40" s="143"/>
    </row>
    <row r="41">
      <c r="A41" s="143"/>
      <c r="B41" s="143"/>
      <c r="C41" s="143"/>
      <c r="D41" s="143"/>
      <c r="E41" s="143"/>
      <c r="F41" s="143"/>
      <c r="G41" s="143"/>
      <c r="H41" s="143"/>
      <c r="I41" s="143"/>
      <c r="J41" s="143"/>
      <c r="K41" s="143"/>
      <c r="L41" s="143"/>
      <c r="M41" s="143"/>
      <c r="N41" s="143"/>
      <c r="O41" s="143"/>
      <c r="P41" s="143"/>
      <c r="Q41" s="143"/>
      <c r="R41" s="143"/>
      <c r="S41" s="143"/>
      <c r="T41" s="143"/>
      <c r="U41" s="143"/>
      <c r="V41" s="143"/>
      <c r="W41" s="143"/>
      <c r="X41" s="143"/>
      <c r="Y41" s="143"/>
      <c r="Z41" s="143"/>
    </row>
    <row r="42">
      <c r="A42" s="143"/>
      <c r="B42" s="143"/>
      <c r="C42" s="143"/>
      <c r="D42" s="143"/>
      <c r="E42" s="143"/>
      <c r="F42" s="143"/>
      <c r="G42" s="143"/>
      <c r="H42" s="143"/>
      <c r="I42" s="143"/>
      <c r="J42" s="143"/>
      <c r="K42" s="143"/>
      <c r="L42" s="143"/>
      <c r="M42" s="143"/>
      <c r="N42" s="143"/>
      <c r="O42" s="143"/>
      <c r="P42" s="143"/>
      <c r="Q42" s="143"/>
      <c r="R42" s="143"/>
      <c r="S42" s="143"/>
      <c r="T42" s="143"/>
      <c r="U42" s="143"/>
      <c r="V42" s="143"/>
      <c r="W42" s="143"/>
      <c r="X42" s="143"/>
      <c r="Y42" s="143"/>
      <c r="Z42" s="143"/>
    </row>
    <row r="43">
      <c r="A43" s="143"/>
      <c r="B43" s="143"/>
      <c r="C43" s="143"/>
      <c r="D43" s="143"/>
      <c r="E43" s="143"/>
      <c r="F43" s="143"/>
      <c r="G43" s="143"/>
      <c r="H43" s="143"/>
      <c r="I43" s="143"/>
      <c r="J43" s="143"/>
      <c r="K43" s="143"/>
      <c r="L43" s="143"/>
      <c r="M43" s="143"/>
      <c r="N43" s="143"/>
      <c r="O43" s="143"/>
      <c r="P43" s="143"/>
      <c r="Q43" s="143"/>
      <c r="R43" s="143"/>
      <c r="S43" s="143"/>
      <c r="T43" s="143"/>
      <c r="U43" s="143"/>
      <c r="V43" s="143"/>
      <c r="W43" s="143"/>
      <c r="X43" s="143"/>
      <c r="Y43" s="143"/>
      <c r="Z43" s="143"/>
    </row>
    <row r="44">
      <c r="A44" s="143"/>
      <c r="B44" s="143"/>
      <c r="C44" s="143"/>
      <c r="D44" s="143"/>
      <c r="E44" s="143"/>
      <c r="F44" s="143"/>
      <c r="G44" s="143"/>
      <c r="H44" s="143"/>
      <c r="I44" s="143"/>
      <c r="J44" s="143"/>
      <c r="K44" s="143"/>
      <c r="L44" s="143"/>
      <c r="M44" s="143"/>
      <c r="N44" s="143"/>
      <c r="O44" s="143"/>
      <c r="P44" s="143"/>
      <c r="Q44" s="143"/>
      <c r="R44" s="143"/>
      <c r="S44" s="143"/>
      <c r="T44" s="143"/>
      <c r="U44" s="143"/>
      <c r="V44" s="143"/>
      <c r="W44" s="143"/>
      <c r="X44" s="143"/>
      <c r="Y44" s="143"/>
      <c r="Z44" s="143"/>
    </row>
    <row r="45">
      <c r="A45" s="143"/>
      <c r="B45" s="143"/>
      <c r="C45" s="143"/>
      <c r="D45" s="143"/>
      <c r="E45" s="143"/>
      <c r="F45" s="143"/>
      <c r="G45" s="143"/>
      <c r="H45" s="143"/>
      <c r="I45" s="143"/>
      <c r="J45" s="143"/>
      <c r="K45" s="143"/>
      <c r="L45" s="143"/>
      <c r="M45" s="143"/>
      <c r="N45" s="143"/>
      <c r="O45" s="143"/>
      <c r="P45" s="143"/>
      <c r="Q45" s="143"/>
      <c r="R45" s="143"/>
      <c r="S45" s="143"/>
      <c r="T45" s="143"/>
      <c r="U45" s="143"/>
      <c r="V45" s="143"/>
      <c r="W45" s="143"/>
      <c r="X45" s="143"/>
      <c r="Y45" s="143"/>
      <c r="Z45" s="143"/>
    </row>
    <row r="46">
      <c r="A46" s="143"/>
      <c r="B46" s="143"/>
      <c r="C46" s="143"/>
      <c r="D46" s="143"/>
      <c r="E46" s="143"/>
      <c r="F46" s="143"/>
      <c r="G46" s="143"/>
      <c r="H46" s="143"/>
      <c r="I46" s="143"/>
      <c r="J46" s="143"/>
      <c r="K46" s="143"/>
      <c r="L46" s="143"/>
      <c r="M46" s="143"/>
      <c r="N46" s="143"/>
      <c r="O46" s="143"/>
      <c r="P46" s="143"/>
      <c r="Q46" s="143"/>
      <c r="R46" s="143"/>
      <c r="S46" s="143"/>
      <c r="T46" s="143"/>
      <c r="U46" s="143"/>
      <c r="V46" s="143"/>
      <c r="W46" s="143"/>
      <c r="X46" s="143"/>
      <c r="Y46" s="143"/>
      <c r="Z46" s="143"/>
    </row>
    <row r="47">
      <c r="A47" s="143"/>
      <c r="B47" s="143"/>
      <c r="C47" s="143"/>
      <c r="D47" s="143"/>
      <c r="E47" s="143"/>
      <c r="F47" s="143"/>
      <c r="G47" s="143"/>
      <c r="H47" s="143"/>
      <c r="I47" s="143"/>
      <c r="J47" s="143"/>
      <c r="K47" s="143"/>
      <c r="L47" s="143"/>
      <c r="M47" s="143"/>
      <c r="N47" s="143"/>
      <c r="O47" s="143"/>
      <c r="P47" s="143"/>
      <c r="Q47" s="143"/>
      <c r="R47" s="143"/>
      <c r="S47" s="143"/>
      <c r="T47" s="143"/>
      <c r="U47" s="143"/>
      <c r="V47" s="143"/>
      <c r="W47" s="143"/>
      <c r="X47" s="143"/>
      <c r="Y47" s="143"/>
      <c r="Z47" s="143"/>
    </row>
    <row r="48">
      <c r="A48" s="143"/>
      <c r="B48" s="143"/>
      <c r="C48" s="143"/>
      <c r="D48" s="143"/>
      <c r="E48" s="143"/>
      <c r="F48" s="143"/>
      <c r="G48" s="143"/>
      <c r="H48" s="143"/>
      <c r="I48" s="143"/>
      <c r="J48" s="143"/>
      <c r="K48" s="143"/>
      <c r="L48" s="143"/>
      <c r="M48" s="143"/>
      <c r="N48" s="143"/>
      <c r="O48" s="143"/>
      <c r="P48" s="143"/>
      <c r="Q48" s="143"/>
      <c r="R48" s="143"/>
      <c r="S48" s="143"/>
      <c r="T48" s="143"/>
      <c r="U48" s="143"/>
      <c r="V48" s="143"/>
      <c r="W48" s="143"/>
      <c r="X48" s="143"/>
      <c r="Y48" s="143"/>
      <c r="Z48" s="143"/>
    </row>
    <row r="49">
      <c r="A49" s="143"/>
      <c r="B49" s="143"/>
      <c r="C49" s="143"/>
      <c r="D49" s="143"/>
      <c r="E49" s="143"/>
      <c r="F49" s="143"/>
      <c r="G49" s="143"/>
      <c r="H49" s="143"/>
      <c r="I49" s="143"/>
      <c r="J49" s="143"/>
      <c r="K49" s="143"/>
      <c r="L49" s="143"/>
      <c r="M49" s="143"/>
      <c r="N49" s="143"/>
      <c r="O49" s="143"/>
      <c r="P49" s="143"/>
      <c r="Q49" s="143"/>
      <c r="R49" s="143"/>
      <c r="S49" s="143"/>
      <c r="T49" s="143"/>
      <c r="U49" s="143"/>
      <c r="V49" s="143"/>
      <c r="W49" s="143"/>
      <c r="X49" s="143"/>
      <c r="Y49" s="143"/>
      <c r="Z49" s="143"/>
    </row>
    <row r="50">
      <c r="A50" s="143"/>
      <c r="B50" s="143"/>
      <c r="C50" s="143"/>
      <c r="D50" s="143"/>
      <c r="E50" s="143"/>
      <c r="F50" s="143"/>
      <c r="G50" s="143"/>
      <c r="H50" s="143"/>
      <c r="I50" s="143"/>
      <c r="J50" s="143"/>
      <c r="K50" s="143"/>
      <c r="L50" s="143"/>
      <c r="M50" s="143"/>
      <c r="N50" s="143"/>
      <c r="O50" s="143"/>
      <c r="P50" s="143"/>
      <c r="Q50" s="143"/>
      <c r="R50" s="143"/>
      <c r="S50" s="143"/>
      <c r="T50" s="143"/>
      <c r="U50" s="143"/>
      <c r="V50" s="143"/>
      <c r="W50" s="143"/>
      <c r="X50" s="143"/>
      <c r="Y50" s="143"/>
      <c r="Z50" s="143"/>
    </row>
    <row r="51">
      <c r="A51" s="143"/>
      <c r="B51" s="143"/>
      <c r="C51" s="143"/>
      <c r="D51" s="143"/>
      <c r="E51" s="143"/>
      <c r="F51" s="143"/>
      <c r="G51" s="143"/>
      <c r="H51" s="143"/>
      <c r="I51" s="143"/>
      <c r="J51" s="143"/>
      <c r="K51" s="143"/>
      <c r="L51" s="143"/>
      <c r="M51" s="143"/>
      <c r="N51" s="143"/>
      <c r="O51" s="143"/>
      <c r="P51" s="143"/>
      <c r="Q51" s="143"/>
      <c r="R51" s="143"/>
      <c r="S51" s="143"/>
      <c r="T51" s="143"/>
      <c r="U51" s="143"/>
      <c r="V51" s="143"/>
      <c r="W51" s="143"/>
      <c r="X51" s="143"/>
      <c r="Y51" s="143"/>
      <c r="Z51" s="143"/>
    </row>
    <row r="52">
      <c r="A52" s="143"/>
      <c r="B52" s="143"/>
      <c r="C52" s="143"/>
      <c r="D52" s="143"/>
      <c r="E52" s="143"/>
      <c r="F52" s="143"/>
      <c r="G52" s="143"/>
      <c r="H52" s="143"/>
      <c r="I52" s="143"/>
      <c r="J52" s="143"/>
      <c r="K52" s="143"/>
      <c r="L52" s="143"/>
      <c r="M52" s="143"/>
      <c r="N52" s="143"/>
      <c r="O52" s="143"/>
      <c r="P52" s="143"/>
      <c r="Q52" s="143"/>
      <c r="R52" s="143"/>
      <c r="S52" s="143"/>
      <c r="T52" s="143"/>
      <c r="U52" s="143"/>
      <c r="V52" s="143"/>
      <c r="W52" s="143"/>
      <c r="X52" s="143"/>
      <c r="Y52" s="143"/>
      <c r="Z52" s="143"/>
    </row>
    <row r="53">
      <c r="A53" s="143"/>
      <c r="B53" s="143"/>
      <c r="C53" s="143"/>
      <c r="D53" s="143"/>
      <c r="E53" s="143"/>
      <c r="F53" s="143"/>
      <c r="G53" s="143"/>
      <c r="H53" s="143"/>
      <c r="I53" s="143"/>
      <c r="J53" s="143"/>
      <c r="K53" s="143"/>
      <c r="L53" s="143"/>
      <c r="M53" s="143"/>
      <c r="N53" s="143"/>
      <c r="O53" s="143"/>
      <c r="P53" s="143"/>
      <c r="Q53" s="143"/>
      <c r="R53" s="143"/>
      <c r="S53" s="143"/>
      <c r="T53" s="143"/>
      <c r="U53" s="143"/>
      <c r="V53" s="143"/>
      <c r="W53" s="143"/>
      <c r="X53" s="143"/>
      <c r="Y53" s="143"/>
      <c r="Z53" s="143"/>
    </row>
    <row r="54">
      <c r="A54" s="143"/>
      <c r="B54" s="143"/>
      <c r="C54" s="143"/>
      <c r="D54" s="143"/>
      <c r="E54" s="143"/>
      <c r="F54" s="143"/>
      <c r="G54" s="143"/>
      <c r="H54" s="143"/>
      <c r="I54" s="143"/>
      <c r="J54" s="143"/>
      <c r="K54" s="143"/>
      <c r="L54" s="143"/>
      <c r="M54" s="143"/>
      <c r="N54" s="143"/>
      <c r="O54" s="143"/>
      <c r="P54" s="143"/>
      <c r="Q54" s="143"/>
      <c r="R54" s="143"/>
      <c r="S54" s="143"/>
      <c r="T54" s="143"/>
      <c r="U54" s="143"/>
      <c r="V54" s="143"/>
      <c r="W54" s="143"/>
      <c r="X54" s="143"/>
      <c r="Y54" s="143"/>
      <c r="Z54" s="143"/>
    </row>
    <row r="55">
      <c r="A55" s="143"/>
      <c r="B55" s="143"/>
      <c r="C55" s="143"/>
      <c r="D55" s="143"/>
      <c r="E55" s="143"/>
      <c r="F55" s="143"/>
      <c r="G55" s="143"/>
      <c r="H55" s="143"/>
      <c r="I55" s="143"/>
      <c r="J55" s="143"/>
      <c r="K55" s="143"/>
      <c r="L55" s="143"/>
      <c r="M55" s="143"/>
      <c r="N55" s="143"/>
      <c r="O55" s="143"/>
      <c r="P55" s="143"/>
      <c r="Q55" s="143"/>
      <c r="R55" s="143"/>
      <c r="S55" s="143"/>
      <c r="T55" s="143"/>
      <c r="U55" s="143"/>
      <c r="V55" s="143"/>
      <c r="W55" s="143"/>
      <c r="X55" s="143"/>
      <c r="Y55" s="143"/>
      <c r="Z55" s="143"/>
    </row>
    <row r="56">
      <c r="A56" s="143"/>
      <c r="B56" s="143"/>
      <c r="C56" s="143"/>
      <c r="D56" s="143"/>
      <c r="E56" s="143"/>
      <c r="F56" s="143"/>
      <c r="G56" s="143"/>
      <c r="H56" s="143"/>
      <c r="I56" s="143"/>
      <c r="J56" s="143"/>
      <c r="K56" s="143"/>
      <c r="L56" s="143"/>
      <c r="M56" s="143"/>
      <c r="N56" s="143"/>
      <c r="O56" s="143"/>
      <c r="P56" s="143"/>
      <c r="Q56" s="143"/>
      <c r="R56" s="143"/>
      <c r="S56" s="143"/>
      <c r="T56" s="143"/>
      <c r="U56" s="143"/>
      <c r="V56" s="143"/>
      <c r="W56" s="143"/>
      <c r="X56" s="143"/>
      <c r="Y56" s="143"/>
      <c r="Z56" s="143"/>
    </row>
    <row r="57">
      <c r="A57" s="143"/>
      <c r="B57" s="143"/>
      <c r="C57" s="143"/>
      <c r="D57" s="143"/>
      <c r="E57" s="143"/>
      <c r="F57" s="143"/>
      <c r="G57" s="143"/>
      <c r="H57" s="143"/>
      <c r="I57" s="143"/>
      <c r="J57" s="143"/>
      <c r="K57" s="143"/>
      <c r="L57" s="143"/>
      <c r="M57" s="143"/>
      <c r="N57" s="143"/>
      <c r="O57" s="143"/>
      <c r="P57" s="143"/>
      <c r="Q57" s="143"/>
      <c r="R57" s="143"/>
      <c r="S57" s="143"/>
      <c r="T57" s="143"/>
      <c r="U57" s="143"/>
      <c r="V57" s="143"/>
      <c r="W57" s="143"/>
      <c r="X57" s="143"/>
      <c r="Y57" s="143"/>
      <c r="Z57" s="143"/>
    </row>
    <row r="58">
      <c r="A58" s="143"/>
      <c r="B58" s="143"/>
      <c r="C58" s="143"/>
      <c r="D58" s="143"/>
      <c r="E58" s="143"/>
      <c r="F58" s="143"/>
      <c r="G58" s="143"/>
      <c r="H58" s="143"/>
      <c r="I58" s="143"/>
      <c r="J58" s="143"/>
      <c r="K58" s="143"/>
      <c r="L58" s="143"/>
      <c r="M58" s="143"/>
      <c r="N58" s="143"/>
      <c r="O58" s="143"/>
      <c r="P58" s="143"/>
      <c r="Q58" s="143"/>
      <c r="R58" s="143"/>
      <c r="S58" s="143"/>
      <c r="T58" s="143"/>
      <c r="U58" s="143"/>
      <c r="V58" s="143"/>
      <c r="W58" s="143"/>
      <c r="X58" s="143"/>
      <c r="Y58" s="143"/>
      <c r="Z58" s="143"/>
    </row>
    <row r="59">
      <c r="A59" s="143"/>
      <c r="B59" s="143"/>
      <c r="C59" s="143"/>
      <c r="D59" s="143"/>
      <c r="E59" s="143"/>
      <c r="F59" s="143"/>
      <c r="G59" s="143"/>
      <c r="H59" s="143"/>
      <c r="I59" s="143"/>
      <c r="J59" s="143"/>
      <c r="K59" s="143"/>
      <c r="L59" s="143"/>
      <c r="M59" s="143"/>
      <c r="N59" s="143"/>
      <c r="O59" s="143"/>
      <c r="P59" s="143"/>
      <c r="Q59" s="143"/>
      <c r="R59" s="143"/>
      <c r="S59" s="143"/>
      <c r="T59" s="143"/>
      <c r="U59" s="143"/>
      <c r="V59" s="143"/>
      <c r="W59" s="143"/>
      <c r="X59" s="143"/>
      <c r="Y59" s="143"/>
      <c r="Z59" s="143"/>
    </row>
    <row r="60">
      <c r="A60" s="143"/>
      <c r="B60" s="143"/>
      <c r="C60" s="143"/>
      <c r="D60" s="143"/>
      <c r="E60" s="143"/>
      <c r="F60" s="143"/>
      <c r="G60" s="143"/>
      <c r="H60" s="143"/>
      <c r="I60" s="143"/>
      <c r="J60" s="143"/>
      <c r="K60" s="143"/>
      <c r="L60" s="143"/>
      <c r="M60" s="143"/>
      <c r="N60" s="143"/>
      <c r="O60" s="143"/>
      <c r="P60" s="143"/>
      <c r="Q60" s="143"/>
      <c r="R60" s="143"/>
      <c r="S60" s="143"/>
      <c r="T60" s="143"/>
      <c r="U60" s="143"/>
      <c r="V60" s="143"/>
      <c r="W60" s="143"/>
      <c r="X60" s="143"/>
      <c r="Y60" s="143"/>
      <c r="Z60" s="143"/>
    </row>
    <row r="61">
      <c r="A61" s="143"/>
      <c r="B61" s="143"/>
      <c r="C61" s="143"/>
      <c r="D61" s="143"/>
      <c r="E61" s="143"/>
      <c r="F61" s="143"/>
      <c r="G61" s="143"/>
      <c r="H61" s="143"/>
      <c r="I61" s="143"/>
      <c r="J61" s="143"/>
      <c r="K61" s="143"/>
      <c r="L61" s="143"/>
      <c r="M61" s="143"/>
      <c r="N61" s="143"/>
      <c r="O61" s="143"/>
      <c r="P61" s="143"/>
      <c r="Q61" s="143"/>
      <c r="R61" s="143"/>
      <c r="S61" s="143"/>
      <c r="T61" s="143"/>
      <c r="U61" s="143"/>
      <c r="V61" s="143"/>
      <c r="W61" s="143"/>
      <c r="X61" s="143"/>
      <c r="Y61" s="143"/>
      <c r="Z61" s="143"/>
    </row>
    <row r="62">
      <c r="A62" s="143"/>
      <c r="B62" s="143"/>
      <c r="C62" s="143"/>
      <c r="D62" s="143"/>
      <c r="E62" s="143"/>
      <c r="F62" s="143"/>
      <c r="G62" s="143"/>
      <c r="H62" s="143"/>
      <c r="I62" s="143"/>
      <c r="J62" s="143"/>
      <c r="K62" s="143"/>
      <c r="L62" s="143"/>
      <c r="M62" s="143"/>
      <c r="N62" s="143"/>
      <c r="O62" s="143"/>
      <c r="P62" s="143"/>
      <c r="Q62" s="143"/>
      <c r="R62" s="143"/>
      <c r="S62" s="143"/>
      <c r="T62" s="143"/>
      <c r="U62" s="143"/>
      <c r="V62" s="143"/>
      <c r="W62" s="143"/>
      <c r="X62" s="143"/>
      <c r="Y62" s="143"/>
      <c r="Z62" s="143"/>
    </row>
    <row r="63">
      <c r="A63" s="143"/>
      <c r="B63" s="143"/>
      <c r="C63" s="143"/>
      <c r="D63" s="143"/>
      <c r="E63" s="143"/>
      <c r="F63" s="143"/>
      <c r="G63" s="143"/>
      <c r="H63" s="143"/>
      <c r="I63" s="143"/>
      <c r="J63" s="143"/>
      <c r="K63" s="143"/>
      <c r="L63" s="143"/>
      <c r="M63" s="143"/>
      <c r="N63" s="143"/>
      <c r="O63" s="143"/>
      <c r="P63" s="143"/>
      <c r="Q63" s="143"/>
      <c r="R63" s="143"/>
      <c r="S63" s="143"/>
      <c r="T63" s="143"/>
      <c r="U63" s="143"/>
      <c r="V63" s="143"/>
      <c r="W63" s="143"/>
      <c r="X63" s="143"/>
      <c r="Y63" s="143"/>
      <c r="Z63" s="143"/>
    </row>
    <row r="64">
      <c r="A64" s="143"/>
      <c r="B64" s="143"/>
      <c r="C64" s="143"/>
      <c r="D64" s="143"/>
      <c r="E64" s="143"/>
      <c r="F64" s="143"/>
      <c r="G64" s="143"/>
      <c r="H64" s="143"/>
      <c r="I64" s="143"/>
      <c r="J64" s="143"/>
      <c r="K64" s="143"/>
      <c r="L64" s="143"/>
      <c r="M64" s="143"/>
      <c r="N64" s="143"/>
      <c r="O64" s="143"/>
      <c r="P64" s="143"/>
      <c r="Q64" s="143"/>
      <c r="R64" s="143"/>
      <c r="S64" s="143"/>
      <c r="T64" s="143"/>
      <c r="U64" s="143"/>
      <c r="V64" s="143"/>
      <c r="W64" s="143"/>
      <c r="X64" s="143"/>
      <c r="Y64" s="143"/>
      <c r="Z64" s="143"/>
    </row>
    <row r="65">
      <c r="A65" s="143"/>
      <c r="B65" s="143"/>
      <c r="C65" s="143"/>
      <c r="D65" s="143"/>
      <c r="E65" s="143"/>
      <c r="F65" s="143"/>
      <c r="G65" s="143"/>
      <c r="H65" s="143"/>
      <c r="I65" s="143"/>
      <c r="J65" s="143"/>
      <c r="K65" s="143"/>
      <c r="L65" s="143"/>
      <c r="M65" s="143"/>
      <c r="N65" s="143"/>
      <c r="O65" s="143"/>
      <c r="P65" s="143"/>
      <c r="Q65" s="143"/>
      <c r="R65" s="143"/>
      <c r="S65" s="143"/>
      <c r="T65" s="143"/>
      <c r="U65" s="143"/>
      <c r="V65" s="143"/>
      <c r="W65" s="143"/>
      <c r="X65" s="143"/>
      <c r="Y65" s="143"/>
      <c r="Z65" s="143"/>
    </row>
    <row r="66">
      <c r="A66" s="143"/>
      <c r="B66" s="143"/>
      <c r="C66" s="143"/>
      <c r="D66" s="143"/>
      <c r="E66" s="143"/>
      <c r="F66" s="143"/>
      <c r="G66" s="143"/>
      <c r="H66" s="143"/>
      <c r="I66" s="143"/>
      <c r="J66" s="143"/>
      <c r="K66" s="143"/>
      <c r="L66" s="143"/>
      <c r="M66" s="143"/>
      <c r="N66" s="143"/>
      <c r="O66" s="143"/>
      <c r="P66" s="143"/>
      <c r="Q66" s="143"/>
      <c r="R66" s="143"/>
      <c r="S66" s="143"/>
      <c r="T66" s="143"/>
      <c r="U66" s="143"/>
      <c r="V66" s="143"/>
      <c r="W66" s="143"/>
      <c r="X66" s="143"/>
      <c r="Y66" s="143"/>
      <c r="Z66" s="143"/>
    </row>
    <row r="67">
      <c r="A67" s="143"/>
      <c r="B67" s="143"/>
      <c r="C67" s="143"/>
      <c r="D67" s="143"/>
      <c r="E67" s="143"/>
      <c r="F67" s="143"/>
      <c r="G67" s="143"/>
      <c r="H67" s="143"/>
      <c r="I67" s="143"/>
      <c r="J67" s="143"/>
      <c r="K67" s="143"/>
      <c r="L67" s="143"/>
      <c r="M67" s="143"/>
      <c r="N67" s="143"/>
      <c r="O67" s="143"/>
      <c r="P67" s="143"/>
      <c r="Q67" s="143"/>
      <c r="R67" s="143"/>
      <c r="S67" s="143"/>
      <c r="T67" s="143"/>
      <c r="U67" s="143"/>
      <c r="V67" s="143"/>
      <c r="W67" s="143"/>
      <c r="X67" s="143"/>
      <c r="Y67" s="143"/>
      <c r="Z67" s="143"/>
    </row>
    <row r="68">
      <c r="A68" s="143"/>
      <c r="B68" s="143"/>
      <c r="C68" s="143"/>
      <c r="D68" s="143"/>
      <c r="E68" s="143"/>
      <c r="F68" s="143"/>
      <c r="G68" s="143"/>
      <c r="H68" s="143"/>
      <c r="I68" s="143"/>
      <c r="J68" s="143"/>
      <c r="K68" s="143"/>
      <c r="L68" s="143"/>
      <c r="M68" s="143"/>
      <c r="N68" s="143"/>
      <c r="O68" s="143"/>
      <c r="P68" s="143"/>
      <c r="Q68" s="143"/>
      <c r="R68" s="143"/>
      <c r="S68" s="143"/>
      <c r="T68" s="143"/>
      <c r="U68" s="143"/>
      <c r="V68" s="143"/>
      <c r="W68" s="143"/>
      <c r="X68" s="143"/>
      <c r="Y68" s="143"/>
      <c r="Z68" s="143"/>
    </row>
    <row r="69">
      <c r="A69" s="143"/>
      <c r="B69" s="143"/>
      <c r="C69" s="143"/>
      <c r="D69" s="143"/>
      <c r="E69" s="143"/>
      <c r="F69" s="143"/>
      <c r="G69" s="143"/>
      <c r="H69" s="143"/>
      <c r="I69" s="143"/>
      <c r="J69" s="143"/>
      <c r="K69" s="143"/>
      <c r="L69" s="143"/>
      <c r="M69" s="143"/>
      <c r="N69" s="143"/>
      <c r="O69" s="143"/>
      <c r="P69" s="143"/>
      <c r="Q69" s="143"/>
      <c r="R69" s="143"/>
      <c r="S69" s="143"/>
      <c r="T69" s="143"/>
      <c r="U69" s="143"/>
      <c r="V69" s="143"/>
      <c r="W69" s="143"/>
      <c r="X69" s="143"/>
      <c r="Y69" s="143"/>
      <c r="Z69" s="143"/>
    </row>
    <row r="70">
      <c r="A70" s="143"/>
      <c r="B70" s="143"/>
      <c r="C70" s="143"/>
      <c r="D70" s="143"/>
      <c r="E70" s="143"/>
      <c r="F70" s="143"/>
      <c r="G70" s="143"/>
      <c r="H70" s="143"/>
      <c r="I70" s="143"/>
      <c r="J70" s="143"/>
      <c r="K70" s="143"/>
      <c r="L70" s="143"/>
      <c r="M70" s="143"/>
      <c r="N70" s="143"/>
      <c r="O70" s="143"/>
      <c r="P70" s="143"/>
      <c r="Q70" s="143"/>
      <c r="R70" s="143"/>
      <c r="S70" s="143"/>
      <c r="T70" s="143"/>
      <c r="U70" s="143"/>
      <c r="V70" s="143"/>
      <c r="W70" s="143"/>
      <c r="X70" s="143"/>
      <c r="Y70" s="143"/>
      <c r="Z70" s="143"/>
    </row>
    <row r="71">
      <c r="A71" s="143"/>
      <c r="B71" s="143"/>
      <c r="C71" s="143"/>
      <c r="D71" s="143"/>
      <c r="E71" s="143"/>
      <c r="F71" s="143"/>
      <c r="G71" s="143"/>
      <c r="H71" s="143"/>
      <c r="I71" s="143"/>
      <c r="J71" s="143"/>
      <c r="K71" s="143"/>
      <c r="L71" s="143"/>
      <c r="M71" s="143"/>
      <c r="N71" s="143"/>
      <c r="O71" s="143"/>
      <c r="P71" s="143"/>
      <c r="Q71" s="143"/>
      <c r="R71" s="143"/>
      <c r="S71" s="143"/>
      <c r="T71" s="143"/>
      <c r="U71" s="143"/>
      <c r="V71" s="143"/>
      <c r="W71" s="143"/>
      <c r="X71" s="143"/>
      <c r="Y71" s="143"/>
      <c r="Z71" s="143"/>
    </row>
    <row r="72">
      <c r="A72" s="143"/>
      <c r="B72" s="143"/>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row>
    <row r="73">
      <c r="A73" s="143"/>
      <c r="B73" s="143"/>
      <c r="C73" s="143"/>
      <c r="D73" s="143"/>
      <c r="E73" s="143"/>
      <c r="F73" s="143"/>
      <c r="G73" s="143"/>
      <c r="H73" s="143"/>
      <c r="I73" s="143"/>
      <c r="J73" s="143"/>
      <c r="K73" s="143"/>
      <c r="L73" s="143"/>
      <c r="M73" s="143"/>
      <c r="N73" s="143"/>
      <c r="O73" s="143"/>
      <c r="P73" s="143"/>
      <c r="Q73" s="143"/>
      <c r="R73" s="143"/>
      <c r="S73" s="143"/>
      <c r="T73" s="143"/>
      <c r="U73" s="143"/>
      <c r="V73" s="143"/>
      <c r="W73" s="143"/>
      <c r="X73" s="143"/>
      <c r="Y73" s="143"/>
      <c r="Z73" s="143"/>
    </row>
    <row r="74">
      <c r="A74" s="143"/>
      <c r="B74" s="143"/>
      <c r="C74" s="143"/>
      <c r="D74" s="143"/>
      <c r="E74" s="143"/>
      <c r="F74" s="143"/>
      <c r="G74" s="143"/>
      <c r="H74" s="143"/>
      <c r="I74" s="143"/>
      <c r="J74" s="143"/>
      <c r="K74" s="143"/>
      <c r="L74" s="143"/>
      <c r="M74" s="143"/>
      <c r="N74" s="143"/>
      <c r="O74" s="143"/>
      <c r="P74" s="143"/>
      <c r="Q74" s="143"/>
      <c r="R74" s="143"/>
      <c r="S74" s="143"/>
      <c r="T74" s="143"/>
      <c r="U74" s="143"/>
      <c r="V74" s="143"/>
      <c r="W74" s="143"/>
      <c r="X74" s="143"/>
      <c r="Y74" s="143"/>
      <c r="Z74" s="143"/>
    </row>
    <row r="75">
      <c r="A75" s="143"/>
      <c r="B75" s="143"/>
      <c r="C75" s="143"/>
      <c r="D75" s="143"/>
      <c r="E75" s="143"/>
      <c r="F75" s="143"/>
      <c r="G75" s="143"/>
      <c r="H75" s="143"/>
      <c r="I75" s="143"/>
      <c r="J75" s="143"/>
      <c r="K75" s="143"/>
      <c r="L75" s="143"/>
      <c r="M75" s="143"/>
      <c r="N75" s="143"/>
      <c r="O75" s="143"/>
      <c r="P75" s="143"/>
      <c r="Q75" s="143"/>
      <c r="R75" s="143"/>
      <c r="S75" s="143"/>
      <c r="T75" s="143"/>
      <c r="U75" s="143"/>
      <c r="V75" s="143"/>
      <c r="W75" s="143"/>
      <c r="X75" s="143"/>
      <c r="Y75" s="143"/>
      <c r="Z75" s="143"/>
    </row>
    <row r="76">
      <c r="A76" s="143"/>
      <c r="B76" s="143"/>
      <c r="C76" s="143"/>
      <c r="D76" s="143"/>
      <c r="E76" s="143"/>
      <c r="F76" s="143"/>
      <c r="G76" s="143"/>
      <c r="H76" s="143"/>
      <c r="I76" s="143"/>
      <c r="J76" s="143"/>
      <c r="K76" s="143"/>
      <c r="L76" s="143"/>
      <c r="M76" s="143"/>
      <c r="N76" s="143"/>
      <c r="O76" s="143"/>
      <c r="P76" s="143"/>
      <c r="Q76" s="143"/>
      <c r="R76" s="143"/>
      <c r="S76" s="143"/>
      <c r="T76" s="143"/>
      <c r="U76" s="143"/>
      <c r="V76" s="143"/>
      <c r="W76" s="143"/>
      <c r="X76" s="143"/>
      <c r="Y76" s="143"/>
      <c r="Z76" s="143"/>
    </row>
    <row r="77">
      <c r="A77" s="143"/>
      <c r="B77" s="143"/>
      <c r="C77" s="143"/>
      <c r="D77" s="143"/>
      <c r="E77" s="143"/>
      <c r="F77" s="143"/>
      <c r="G77" s="143"/>
      <c r="H77" s="143"/>
      <c r="I77" s="143"/>
      <c r="J77" s="143"/>
      <c r="K77" s="143"/>
      <c r="L77" s="143"/>
      <c r="M77" s="143"/>
      <c r="N77" s="143"/>
      <c r="O77" s="143"/>
      <c r="P77" s="143"/>
      <c r="Q77" s="143"/>
      <c r="R77" s="143"/>
      <c r="S77" s="143"/>
      <c r="T77" s="143"/>
      <c r="U77" s="143"/>
      <c r="V77" s="143"/>
      <c r="W77" s="143"/>
      <c r="X77" s="143"/>
      <c r="Y77" s="143"/>
      <c r="Z77" s="143"/>
    </row>
    <row r="78">
      <c r="A78" s="143"/>
      <c r="B78" s="143"/>
      <c r="C78" s="143"/>
      <c r="D78" s="143"/>
      <c r="E78" s="143"/>
      <c r="F78" s="143"/>
      <c r="G78" s="143"/>
      <c r="H78" s="143"/>
      <c r="I78" s="143"/>
      <c r="J78" s="143"/>
      <c r="K78" s="143"/>
      <c r="L78" s="143"/>
      <c r="M78" s="143"/>
      <c r="N78" s="143"/>
      <c r="O78" s="143"/>
      <c r="P78" s="143"/>
      <c r="Q78" s="143"/>
      <c r="R78" s="143"/>
      <c r="S78" s="143"/>
      <c r="T78" s="143"/>
      <c r="U78" s="143"/>
      <c r="V78" s="143"/>
      <c r="W78" s="143"/>
      <c r="X78" s="143"/>
      <c r="Y78" s="143"/>
      <c r="Z78" s="143"/>
    </row>
    <row r="79">
      <c r="A79" s="143"/>
      <c r="B79" s="143"/>
      <c r="C79" s="143"/>
      <c r="D79" s="143"/>
      <c r="E79" s="143"/>
      <c r="F79" s="143"/>
      <c r="G79" s="143"/>
      <c r="H79" s="143"/>
      <c r="I79" s="143"/>
      <c r="J79" s="143"/>
      <c r="K79" s="143"/>
      <c r="L79" s="143"/>
      <c r="M79" s="143"/>
      <c r="N79" s="143"/>
      <c r="O79" s="143"/>
      <c r="P79" s="143"/>
      <c r="Q79" s="143"/>
      <c r="R79" s="143"/>
      <c r="S79" s="143"/>
      <c r="T79" s="143"/>
      <c r="U79" s="143"/>
      <c r="V79" s="143"/>
      <c r="W79" s="143"/>
      <c r="X79" s="143"/>
      <c r="Y79" s="143"/>
      <c r="Z79" s="143"/>
    </row>
    <row r="80">
      <c r="A80" s="143"/>
      <c r="B80" s="143"/>
      <c r="C80" s="143"/>
      <c r="D80" s="143"/>
      <c r="E80" s="143"/>
      <c r="F80" s="143"/>
      <c r="G80" s="143"/>
      <c r="H80" s="143"/>
      <c r="I80" s="143"/>
      <c r="J80" s="143"/>
      <c r="K80" s="143"/>
      <c r="L80" s="143"/>
      <c r="M80" s="143"/>
      <c r="N80" s="143"/>
      <c r="O80" s="143"/>
      <c r="P80" s="143"/>
      <c r="Q80" s="143"/>
      <c r="R80" s="143"/>
      <c r="S80" s="143"/>
      <c r="T80" s="143"/>
      <c r="U80" s="143"/>
      <c r="V80" s="143"/>
      <c r="W80" s="143"/>
      <c r="X80" s="143"/>
      <c r="Y80" s="143"/>
      <c r="Z80" s="143"/>
    </row>
    <row r="81">
      <c r="A81" s="143"/>
      <c r="B81" s="143"/>
      <c r="C81" s="143"/>
      <c r="D81" s="143"/>
      <c r="E81" s="143"/>
      <c r="F81" s="143"/>
      <c r="G81" s="143"/>
      <c r="H81" s="143"/>
      <c r="I81" s="143"/>
      <c r="J81" s="143"/>
      <c r="K81" s="143"/>
      <c r="L81" s="143"/>
      <c r="M81" s="143"/>
      <c r="N81" s="143"/>
      <c r="O81" s="143"/>
      <c r="P81" s="143"/>
      <c r="Q81" s="143"/>
      <c r="R81" s="143"/>
      <c r="S81" s="143"/>
      <c r="T81" s="143"/>
      <c r="U81" s="143"/>
      <c r="V81" s="143"/>
      <c r="W81" s="143"/>
      <c r="X81" s="143"/>
      <c r="Y81" s="143"/>
      <c r="Z81" s="143"/>
    </row>
    <row r="82">
      <c r="A82" s="143"/>
      <c r="B82" s="143"/>
      <c r="C82" s="143"/>
      <c r="D82" s="143"/>
      <c r="E82" s="143"/>
      <c r="F82" s="143"/>
      <c r="G82" s="143"/>
      <c r="H82" s="143"/>
      <c r="I82" s="143"/>
      <c r="J82" s="143"/>
      <c r="K82" s="143"/>
      <c r="L82" s="143"/>
      <c r="M82" s="143"/>
      <c r="N82" s="143"/>
      <c r="O82" s="143"/>
      <c r="P82" s="143"/>
      <c r="Q82" s="143"/>
      <c r="R82" s="143"/>
      <c r="S82" s="143"/>
      <c r="T82" s="143"/>
      <c r="U82" s="143"/>
      <c r="V82" s="143"/>
      <c r="W82" s="143"/>
      <c r="X82" s="143"/>
      <c r="Y82" s="143"/>
      <c r="Z82" s="143"/>
    </row>
    <row r="83">
      <c r="A83" s="143"/>
      <c r="B83" s="143"/>
      <c r="C83" s="143"/>
      <c r="D83" s="143"/>
      <c r="E83" s="143"/>
      <c r="F83" s="143"/>
      <c r="G83" s="143"/>
      <c r="H83" s="143"/>
      <c r="I83" s="143"/>
      <c r="J83" s="143"/>
      <c r="K83" s="143"/>
      <c r="L83" s="143"/>
      <c r="M83" s="143"/>
      <c r="N83" s="143"/>
      <c r="O83" s="143"/>
      <c r="P83" s="143"/>
      <c r="Q83" s="143"/>
      <c r="R83" s="143"/>
      <c r="S83" s="143"/>
      <c r="T83" s="143"/>
      <c r="U83" s="143"/>
      <c r="V83" s="143"/>
      <c r="W83" s="143"/>
      <c r="X83" s="143"/>
      <c r="Y83" s="143"/>
      <c r="Z83" s="143"/>
    </row>
    <row r="84">
      <c r="A84" s="143"/>
      <c r="B84" s="143"/>
      <c r="C84" s="143"/>
      <c r="D84" s="143"/>
      <c r="E84" s="143"/>
      <c r="F84" s="143"/>
      <c r="G84" s="143"/>
      <c r="H84" s="143"/>
      <c r="I84" s="143"/>
      <c r="J84" s="143"/>
      <c r="K84" s="143"/>
      <c r="L84" s="143"/>
      <c r="M84" s="143"/>
      <c r="N84" s="143"/>
      <c r="O84" s="143"/>
      <c r="P84" s="143"/>
      <c r="Q84" s="143"/>
      <c r="R84" s="143"/>
      <c r="S84" s="143"/>
      <c r="T84" s="143"/>
      <c r="U84" s="143"/>
      <c r="V84" s="143"/>
      <c r="W84" s="143"/>
      <c r="X84" s="143"/>
      <c r="Y84" s="143"/>
      <c r="Z84" s="143"/>
    </row>
    <row r="85">
      <c r="A85" s="143"/>
      <c r="B85" s="143"/>
      <c r="C85" s="143"/>
      <c r="D85" s="143"/>
      <c r="E85" s="143"/>
      <c r="F85" s="143"/>
      <c r="G85" s="143"/>
      <c r="H85" s="143"/>
      <c r="I85" s="143"/>
      <c r="J85" s="143"/>
      <c r="K85" s="143"/>
      <c r="L85" s="143"/>
      <c r="M85" s="143"/>
      <c r="N85" s="143"/>
      <c r="O85" s="143"/>
      <c r="P85" s="143"/>
      <c r="Q85" s="143"/>
      <c r="R85" s="143"/>
      <c r="S85" s="143"/>
      <c r="T85" s="143"/>
      <c r="U85" s="143"/>
      <c r="V85" s="143"/>
      <c r="W85" s="143"/>
      <c r="X85" s="143"/>
      <c r="Y85" s="143"/>
      <c r="Z85" s="143"/>
    </row>
    <row r="86">
      <c r="A86" s="143"/>
      <c r="B86" s="143"/>
      <c r="C86" s="143"/>
      <c r="D86" s="143"/>
      <c r="E86" s="143"/>
      <c r="F86" s="143"/>
      <c r="G86" s="143"/>
      <c r="H86" s="143"/>
      <c r="I86" s="143"/>
      <c r="J86" s="143"/>
      <c r="K86" s="143"/>
      <c r="L86" s="143"/>
      <c r="M86" s="143"/>
      <c r="N86" s="143"/>
      <c r="O86" s="143"/>
      <c r="P86" s="143"/>
      <c r="Q86" s="143"/>
      <c r="R86" s="143"/>
      <c r="S86" s="143"/>
      <c r="T86" s="143"/>
      <c r="U86" s="143"/>
      <c r="V86" s="143"/>
      <c r="W86" s="143"/>
      <c r="X86" s="143"/>
      <c r="Y86" s="143"/>
      <c r="Z86" s="143"/>
    </row>
    <row r="87">
      <c r="A87" s="143"/>
      <c r="B87" s="143"/>
      <c r="C87" s="143"/>
      <c r="D87" s="143"/>
      <c r="E87" s="143"/>
      <c r="F87" s="143"/>
      <c r="G87" s="143"/>
      <c r="H87" s="143"/>
      <c r="I87" s="143"/>
      <c r="J87" s="143"/>
      <c r="K87" s="143"/>
      <c r="L87" s="143"/>
      <c r="M87" s="143"/>
      <c r="N87" s="143"/>
      <c r="O87" s="143"/>
      <c r="P87" s="143"/>
      <c r="Q87" s="143"/>
      <c r="R87" s="143"/>
      <c r="S87" s="143"/>
      <c r="T87" s="143"/>
      <c r="U87" s="143"/>
      <c r="V87" s="143"/>
      <c r="W87" s="143"/>
      <c r="X87" s="143"/>
      <c r="Y87" s="143"/>
      <c r="Z87" s="143"/>
    </row>
    <row r="88">
      <c r="A88" s="143"/>
      <c r="B88" s="143"/>
      <c r="C88" s="143"/>
      <c r="D88" s="143"/>
      <c r="E88" s="143"/>
      <c r="F88" s="143"/>
      <c r="G88" s="143"/>
      <c r="H88" s="143"/>
      <c r="I88" s="143"/>
      <c r="J88" s="143"/>
      <c r="K88" s="143"/>
      <c r="L88" s="143"/>
      <c r="M88" s="143"/>
      <c r="N88" s="143"/>
      <c r="O88" s="143"/>
      <c r="P88" s="143"/>
      <c r="Q88" s="143"/>
      <c r="R88" s="143"/>
      <c r="S88" s="143"/>
      <c r="T88" s="143"/>
      <c r="U88" s="143"/>
      <c r="V88" s="143"/>
      <c r="W88" s="143"/>
      <c r="X88" s="143"/>
      <c r="Y88" s="143"/>
      <c r="Z88" s="143"/>
    </row>
    <row r="89">
      <c r="A89" s="143"/>
      <c r="B89" s="143"/>
      <c r="C89" s="143"/>
      <c r="D89" s="143"/>
      <c r="E89" s="143"/>
      <c r="F89" s="143"/>
      <c r="G89" s="143"/>
      <c r="H89" s="143"/>
      <c r="I89" s="143"/>
      <c r="J89" s="143"/>
      <c r="K89" s="143"/>
      <c r="L89" s="143"/>
      <c r="M89" s="143"/>
      <c r="N89" s="143"/>
      <c r="O89" s="143"/>
      <c r="P89" s="143"/>
      <c r="Q89" s="143"/>
      <c r="R89" s="143"/>
      <c r="S89" s="143"/>
      <c r="T89" s="143"/>
      <c r="U89" s="143"/>
      <c r="V89" s="143"/>
      <c r="W89" s="143"/>
      <c r="X89" s="143"/>
      <c r="Y89" s="143"/>
      <c r="Z89" s="143"/>
    </row>
    <row r="90">
      <c r="A90" s="143"/>
      <c r="B90" s="143"/>
      <c r="C90" s="143"/>
      <c r="D90" s="143"/>
      <c r="E90" s="143"/>
      <c r="F90" s="143"/>
      <c r="G90" s="143"/>
      <c r="H90" s="143"/>
      <c r="I90" s="143"/>
      <c r="J90" s="143"/>
      <c r="K90" s="143"/>
      <c r="L90" s="143"/>
      <c r="M90" s="143"/>
      <c r="N90" s="143"/>
      <c r="O90" s="143"/>
      <c r="P90" s="143"/>
      <c r="Q90" s="143"/>
      <c r="R90" s="143"/>
      <c r="S90" s="143"/>
      <c r="T90" s="143"/>
      <c r="U90" s="143"/>
      <c r="V90" s="143"/>
      <c r="W90" s="143"/>
      <c r="X90" s="143"/>
      <c r="Y90" s="143"/>
      <c r="Z90" s="143"/>
    </row>
    <row r="91">
      <c r="A91" s="143"/>
      <c r="B91" s="143"/>
      <c r="C91" s="143"/>
      <c r="D91" s="143"/>
      <c r="E91" s="143"/>
      <c r="F91" s="143"/>
      <c r="G91" s="143"/>
      <c r="H91" s="143"/>
      <c r="I91" s="143"/>
      <c r="J91" s="143"/>
      <c r="K91" s="143"/>
      <c r="L91" s="143"/>
      <c r="M91" s="143"/>
      <c r="N91" s="143"/>
      <c r="O91" s="143"/>
      <c r="P91" s="143"/>
      <c r="Q91" s="143"/>
      <c r="R91" s="143"/>
      <c r="S91" s="143"/>
      <c r="T91" s="143"/>
      <c r="U91" s="143"/>
      <c r="V91" s="143"/>
      <c r="W91" s="143"/>
      <c r="X91" s="143"/>
      <c r="Y91" s="143"/>
      <c r="Z91" s="143"/>
    </row>
    <row r="92">
      <c r="A92" s="143"/>
      <c r="B92" s="143"/>
      <c r="C92" s="143"/>
      <c r="D92" s="143"/>
      <c r="E92" s="143"/>
      <c r="F92" s="143"/>
      <c r="G92" s="143"/>
      <c r="H92" s="143"/>
      <c r="I92" s="143"/>
      <c r="J92" s="143"/>
      <c r="K92" s="143"/>
      <c r="L92" s="143"/>
      <c r="M92" s="143"/>
      <c r="N92" s="143"/>
      <c r="O92" s="143"/>
      <c r="P92" s="143"/>
      <c r="Q92" s="143"/>
      <c r="R92" s="143"/>
      <c r="S92" s="143"/>
      <c r="T92" s="143"/>
      <c r="U92" s="143"/>
      <c r="V92" s="143"/>
      <c r="W92" s="143"/>
      <c r="X92" s="143"/>
      <c r="Y92" s="143"/>
      <c r="Z92" s="143"/>
    </row>
    <row r="93">
      <c r="A93" s="143"/>
      <c r="B93" s="143"/>
      <c r="C93" s="143"/>
      <c r="D93" s="143"/>
      <c r="E93" s="143"/>
      <c r="F93" s="143"/>
      <c r="G93" s="143"/>
      <c r="H93" s="143"/>
      <c r="I93" s="143"/>
      <c r="J93" s="143"/>
      <c r="K93" s="143"/>
      <c r="L93" s="143"/>
      <c r="M93" s="143"/>
      <c r="N93" s="143"/>
      <c r="O93" s="143"/>
      <c r="P93" s="143"/>
      <c r="Q93" s="143"/>
      <c r="R93" s="143"/>
      <c r="S93" s="143"/>
      <c r="T93" s="143"/>
      <c r="U93" s="143"/>
      <c r="V93" s="143"/>
      <c r="W93" s="143"/>
      <c r="X93" s="143"/>
      <c r="Y93" s="143"/>
      <c r="Z93" s="143"/>
    </row>
    <row r="94">
      <c r="A94" s="143"/>
      <c r="B94" s="143"/>
      <c r="C94" s="143"/>
      <c r="D94" s="143"/>
      <c r="E94" s="143"/>
      <c r="F94" s="143"/>
      <c r="G94" s="143"/>
      <c r="H94" s="143"/>
      <c r="I94" s="143"/>
      <c r="J94" s="143"/>
      <c r="K94" s="143"/>
      <c r="L94" s="143"/>
      <c r="M94" s="143"/>
      <c r="N94" s="143"/>
      <c r="O94" s="143"/>
      <c r="P94" s="143"/>
      <c r="Q94" s="143"/>
      <c r="R94" s="143"/>
      <c r="S94" s="143"/>
      <c r="T94" s="143"/>
      <c r="U94" s="143"/>
      <c r="V94" s="143"/>
      <c r="W94" s="143"/>
      <c r="X94" s="143"/>
      <c r="Y94" s="143"/>
      <c r="Z94" s="143"/>
    </row>
    <row r="95">
      <c r="A95" s="143"/>
      <c r="B95" s="143"/>
      <c r="C95" s="143"/>
      <c r="D95" s="143"/>
      <c r="E95" s="143"/>
      <c r="F95" s="143"/>
      <c r="G95" s="143"/>
      <c r="H95" s="143"/>
      <c r="I95" s="143"/>
      <c r="J95" s="143"/>
      <c r="K95" s="143"/>
      <c r="L95" s="143"/>
      <c r="M95" s="143"/>
      <c r="N95" s="143"/>
      <c r="O95" s="143"/>
      <c r="P95" s="143"/>
      <c r="Q95" s="143"/>
      <c r="R95" s="143"/>
      <c r="S95" s="143"/>
      <c r="T95" s="143"/>
      <c r="U95" s="143"/>
      <c r="V95" s="143"/>
      <c r="W95" s="143"/>
      <c r="X95" s="143"/>
      <c r="Y95" s="143"/>
      <c r="Z95" s="143"/>
    </row>
    <row r="96">
      <c r="A96" s="143"/>
      <c r="B96" s="143"/>
      <c r="C96" s="143"/>
      <c r="D96" s="143"/>
      <c r="E96" s="143"/>
      <c r="F96" s="143"/>
      <c r="G96" s="143"/>
      <c r="H96" s="143"/>
      <c r="I96" s="143"/>
      <c r="J96" s="143"/>
      <c r="K96" s="143"/>
      <c r="L96" s="143"/>
      <c r="M96" s="143"/>
      <c r="N96" s="143"/>
      <c r="O96" s="143"/>
      <c r="P96" s="143"/>
      <c r="Q96" s="143"/>
      <c r="R96" s="143"/>
      <c r="S96" s="143"/>
      <c r="T96" s="143"/>
      <c r="U96" s="143"/>
      <c r="V96" s="143"/>
      <c r="W96" s="143"/>
      <c r="X96" s="143"/>
      <c r="Y96" s="143"/>
      <c r="Z96" s="143"/>
    </row>
    <row r="97">
      <c r="A97" s="143"/>
      <c r="B97" s="143"/>
      <c r="C97" s="143"/>
      <c r="D97" s="143"/>
      <c r="E97" s="143"/>
      <c r="F97" s="143"/>
      <c r="G97" s="143"/>
      <c r="H97" s="143"/>
      <c r="I97" s="143"/>
      <c r="J97" s="143"/>
      <c r="K97" s="143"/>
      <c r="L97" s="143"/>
      <c r="M97" s="143"/>
      <c r="N97" s="143"/>
      <c r="O97" s="143"/>
      <c r="P97" s="143"/>
      <c r="Q97" s="143"/>
      <c r="R97" s="143"/>
      <c r="S97" s="143"/>
      <c r="T97" s="143"/>
      <c r="U97" s="143"/>
      <c r="V97" s="143"/>
      <c r="W97" s="143"/>
      <c r="X97" s="143"/>
      <c r="Y97" s="143"/>
      <c r="Z97" s="143"/>
    </row>
    <row r="98">
      <c r="A98" s="143"/>
      <c r="B98" s="143"/>
      <c r="C98" s="143"/>
      <c r="D98" s="143"/>
      <c r="E98" s="143"/>
      <c r="F98" s="143"/>
      <c r="G98" s="143"/>
      <c r="H98" s="143"/>
      <c r="I98" s="143"/>
      <c r="J98" s="143"/>
      <c r="K98" s="143"/>
      <c r="L98" s="143"/>
      <c r="M98" s="143"/>
      <c r="N98" s="143"/>
      <c r="O98" s="143"/>
      <c r="P98" s="143"/>
      <c r="Q98" s="143"/>
      <c r="R98" s="143"/>
      <c r="S98" s="143"/>
      <c r="T98" s="143"/>
      <c r="U98" s="143"/>
      <c r="V98" s="143"/>
      <c r="W98" s="143"/>
      <c r="X98" s="143"/>
      <c r="Y98" s="143"/>
      <c r="Z98" s="143"/>
    </row>
    <row r="99">
      <c r="A99" s="143"/>
      <c r="B99" s="143"/>
      <c r="C99" s="143"/>
      <c r="D99" s="143"/>
      <c r="E99" s="143"/>
      <c r="F99" s="143"/>
      <c r="G99" s="143"/>
      <c r="H99" s="143"/>
      <c r="I99" s="143"/>
      <c r="J99" s="143"/>
      <c r="K99" s="143"/>
      <c r="L99" s="143"/>
      <c r="M99" s="143"/>
      <c r="N99" s="143"/>
      <c r="O99" s="143"/>
      <c r="P99" s="143"/>
      <c r="Q99" s="143"/>
      <c r="R99" s="143"/>
      <c r="S99" s="143"/>
      <c r="T99" s="143"/>
      <c r="U99" s="143"/>
      <c r="V99" s="143"/>
      <c r="W99" s="143"/>
      <c r="X99" s="143"/>
      <c r="Y99" s="143"/>
      <c r="Z99" s="143"/>
    </row>
    <row r="100">
      <c r="A100" s="143"/>
      <c r="B100" s="143"/>
      <c r="C100" s="143"/>
      <c r="D100" s="143"/>
      <c r="E100" s="143"/>
      <c r="F100" s="143"/>
      <c r="G100" s="143"/>
      <c r="H100" s="143"/>
      <c r="I100" s="143"/>
      <c r="J100" s="143"/>
      <c r="K100" s="143"/>
      <c r="L100" s="143"/>
      <c r="M100" s="143"/>
      <c r="N100" s="143"/>
      <c r="O100" s="143"/>
      <c r="P100" s="143"/>
      <c r="Q100" s="143"/>
      <c r="R100" s="143"/>
      <c r="S100" s="143"/>
      <c r="T100" s="143"/>
      <c r="U100" s="143"/>
      <c r="V100" s="143"/>
      <c r="W100" s="143"/>
      <c r="X100" s="143"/>
      <c r="Y100" s="143"/>
      <c r="Z100" s="143"/>
    </row>
    <row r="101">
      <c r="A101" s="143"/>
      <c r="B101" s="143"/>
      <c r="C101" s="143"/>
      <c r="D101" s="143"/>
      <c r="E101" s="143"/>
      <c r="F101" s="143"/>
      <c r="G101" s="143"/>
      <c r="H101" s="143"/>
      <c r="I101" s="143"/>
      <c r="J101" s="143"/>
      <c r="K101" s="143"/>
      <c r="L101" s="143"/>
      <c r="M101" s="143"/>
      <c r="N101" s="143"/>
      <c r="O101" s="143"/>
      <c r="P101" s="143"/>
      <c r="Q101" s="143"/>
      <c r="R101" s="143"/>
      <c r="S101" s="143"/>
      <c r="T101" s="143"/>
      <c r="U101" s="143"/>
      <c r="V101" s="143"/>
      <c r="W101" s="143"/>
      <c r="X101" s="143"/>
      <c r="Y101" s="143"/>
      <c r="Z101" s="143"/>
    </row>
    <row r="102">
      <c r="A102" s="143"/>
      <c r="B102" s="143"/>
      <c r="C102" s="143"/>
      <c r="D102" s="143"/>
      <c r="E102" s="143"/>
      <c r="F102" s="143"/>
      <c r="G102" s="143"/>
      <c r="H102" s="143"/>
      <c r="I102" s="143"/>
      <c r="J102" s="143"/>
      <c r="K102" s="143"/>
      <c r="L102" s="143"/>
      <c r="M102" s="143"/>
      <c r="N102" s="143"/>
      <c r="O102" s="143"/>
      <c r="P102" s="143"/>
      <c r="Q102" s="143"/>
      <c r="R102" s="143"/>
      <c r="S102" s="143"/>
      <c r="T102" s="143"/>
      <c r="U102" s="143"/>
      <c r="V102" s="143"/>
      <c r="W102" s="143"/>
      <c r="X102" s="143"/>
      <c r="Y102" s="143"/>
      <c r="Z102" s="143"/>
    </row>
    <row r="103">
      <c r="A103" s="143"/>
      <c r="B103" s="143"/>
      <c r="C103" s="143"/>
      <c r="D103" s="143"/>
      <c r="E103" s="143"/>
      <c r="F103" s="143"/>
      <c r="G103" s="143"/>
      <c r="H103" s="143"/>
      <c r="I103" s="143"/>
      <c r="J103" s="143"/>
      <c r="K103" s="143"/>
      <c r="L103" s="143"/>
      <c r="M103" s="143"/>
      <c r="N103" s="143"/>
      <c r="O103" s="143"/>
      <c r="P103" s="143"/>
      <c r="Q103" s="143"/>
      <c r="R103" s="143"/>
      <c r="S103" s="143"/>
      <c r="T103" s="143"/>
      <c r="U103" s="143"/>
      <c r="V103" s="143"/>
      <c r="W103" s="143"/>
      <c r="X103" s="143"/>
      <c r="Y103" s="143"/>
      <c r="Z103" s="143"/>
    </row>
    <row r="104">
      <c r="A104" s="143"/>
      <c r="B104" s="143"/>
      <c r="C104" s="143"/>
      <c r="D104" s="143"/>
      <c r="E104" s="143"/>
      <c r="F104" s="143"/>
      <c r="G104" s="143"/>
      <c r="H104" s="143"/>
      <c r="I104" s="143"/>
      <c r="J104" s="143"/>
      <c r="K104" s="143"/>
      <c r="L104" s="143"/>
      <c r="M104" s="143"/>
      <c r="N104" s="143"/>
      <c r="O104" s="143"/>
      <c r="P104" s="143"/>
      <c r="Q104" s="143"/>
      <c r="R104" s="143"/>
      <c r="S104" s="143"/>
      <c r="T104" s="143"/>
      <c r="U104" s="143"/>
      <c r="V104" s="143"/>
      <c r="W104" s="143"/>
      <c r="X104" s="143"/>
      <c r="Y104" s="143"/>
      <c r="Z104" s="143"/>
    </row>
    <row r="105">
      <c r="A105" s="143"/>
      <c r="B105" s="143"/>
      <c r="C105" s="143"/>
      <c r="D105" s="143"/>
      <c r="E105" s="143"/>
      <c r="F105" s="143"/>
      <c r="G105" s="143"/>
      <c r="H105" s="143"/>
      <c r="I105" s="143"/>
      <c r="J105" s="143"/>
      <c r="K105" s="143"/>
      <c r="L105" s="143"/>
      <c r="M105" s="143"/>
      <c r="N105" s="143"/>
      <c r="O105" s="143"/>
      <c r="P105" s="143"/>
      <c r="Q105" s="143"/>
      <c r="R105" s="143"/>
      <c r="S105" s="143"/>
      <c r="T105" s="143"/>
      <c r="U105" s="143"/>
      <c r="V105" s="143"/>
      <c r="W105" s="143"/>
      <c r="X105" s="143"/>
      <c r="Y105" s="143"/>
      <c r="Z105" s="143"/>
    </row>
    <row r="106">
      <c r="A106" s="143"/>
      <c r="B106" s="143"/>
      <c r="C106" s="143"/>
      <c r="D106" s="143"/>
      <c r="E106" s="143"/>
      <c r="F106" s="143"/>
      <c r="G106" s="143"/>
      <c r="H106" s="143"/>
      <c r="I106" s="143"/>
      <c r="J106" s="143"/>
      <c r="K106" s="143"/>
      <c r="L106" s="143"/>
      <c r="M106" s="143"/>
      <c r="N106" s="143"/>
      <c r="O106" s="143"/>
      <c r="P106" s="143"/>
      <c r="Q106" s="143"/>
      <c r="R106" s="143"/>
      <c r="S106" s="143"/>
      <c r="T106" s="143"/>
      <c r="U106" s="143"/>
      <c r="V106" s="143"/>
      <c r="W106" s="143"/>
      <c r="X106" s="143"/>
      <c r="Y106" s="143"/>
      <c r="Z106" s="143"/>
    </row>
    <row r="107">
      <c r="A107" s="143"/>
      <c r="B107" s="143"/>
      <c r="C107" s="143"/>
      <c r="D107" s="143"/>
      <c r="E107" s="143"/>
      <c r="F107" s="143"/>
      <c r="G107" s="143"/>
      <c r="H107" s="143"/>
      <c r="I107" s="143"/>
      <c r="J107" s="143"/>
      <c r="K107" s="143"/>
      <c r="L107" s="143"/>
      <c r="M107" s="143"/>
      <c r="N107" s="143"/>
      <c r="O107" s="143"/>
      <c r="P107" s="143"/>
      <c r="Q107" s="143"/>
      <c r="R107" s="143"/>
      <c r="S107" s="143"/>
      <c r="T107" s="143"/>
      <c r="U107" s="143"/>
      <c r="V107" s="143"/>
      <c r="W107" s="143"/>
      <c r="X107" s="143"/>
      <c r="Y107" s="143"/>
      <c r="Z107" s="143"/>
    </row>
    <row r="108">
      <c r="A108" s="143"/>
      <c r="B108" s="143"/>
      <c r="C108" s="143"/>
      <c r="D108" s="143"/>
      <c r="E108" s="143"/>
      <c r="F108" s="143"/>
      <c r="G108" s="143"/>
      <c r="H108" s="143"/>
      <c r="I108" s="143"/>
      <c r="J108" s="143"/>
      <c r="K108" s="143"/>
      <c r="L108" s="143"/>
      <c r="M108" s="143"/>
      <c r="N108" s="143"/>
      <c r="O108" s="143"/>
      <c r="P108" s="143"/>
      <c r="Q108" s="143"/>
      <c r="R108" s="143"/>
      <c r="S108" s="143"/>
      <c r="T108" s="143"/>
      <c r="U108" s="143"/>
      <c r="V108" s="143"/>
      <c r="W108" s="143"/>
      <c r="X108" s="143"/>
      <c r="Y108" s="143"/>
      <c r="Z108" s="143"/>
    </row>
    <row r="109">
      <c r="A109" s="143"/>
      <c r="B109" s="143"/>
      <c r="C109" s="143"/>
      <c r="D109" s="143"/>
      <c r="E109" s="143"/>
      <c r="F109" s="143"/>
      <c r="G109" s="143"/>
      <c r="H109" s="143"/>
      <c r="I109" s="143"/>
      <c r="J109" s="143"/>
      <c r="K109" s="143"/>
      <c r="L109" s="143"/>
      <c r="M109" s="143"/>
      <c r="N109" s="143"/>
      <c r="O109" s="143"/>
      <c r="P109" s="143"/>
      <c r="Q109" s="143"/>
      <c r="R109" s="143"/>
      <c r="S109" s="143"/>
      <c r="T109" s="143"/>
      <c r="U109" s="143"/>
      <c r="V109" s="143"/>
      <c r="W109" s="143"/>
      <c r="X109" s="143"/>
      <c r="Y109" s="143"/>
      <c r="Z109" s="143"/>
    </row>
    <row r="110">
      <c r="A110" s="143"/>
      <c r="B110" s="143"/>
      <c r="C110" s="143"/>
      <c r="D110" s="143"/>
      <c r="E110" s="143"/>
      <c r="F110" s="143"/>
      <c r="G110" s="143"/>
      <c r="H110" s="143"/>
      <c r="I110" s="143"/>
      <c r="J110" s="143"/>
      <c r="K110" s="143"/>
      <c r="L110" s="143"/>
      <c r="M110" s="143"/>
      <c r="N110" s="143"/>
      <c r="O110" s="143"/>
      <c r="P110" s="143"/>
      <c r="Q110" s="143"/>
      <c r="R110" s="143"/>
      <c r="S110" s="143"/>
      <c r="T110" s="143"/>
      <c r="U110" s="143"/>
      <c r="V110" s="143"/>
      <c r="W110" s="143"/>
      <c r="X110" s="143"/>
      <c r="Y110" s="143"/>
      <c r="Z110" s="143"/>
    </row>
    <row r="111">
      <c r="A111" s="143"/>
      <c r="B111" s="143"/>
      <c r="C111" s="143"/>
      <c r="D111" s="143"/>
      <c r="E111" s="143"/>
      <c r="F111" s="143"/>
      <c r="G111" s="143"/>
      <c r="H111" s="143"/>
      <c r="I111" s="143"/>
      <c r="J111" s="143"/>
      <c r="K111" s="143"/>
      <c r="L111" s="143"/>
      <c r="M111" s="143"/>
      <c r="N111" s="143"/>
      <c r="O111" s="143"/>
      <c r="P111" s="143"/>
      <c r="Q111" s="143"/>
      <c r="R111" s="143"/>
      <c r="S111" s="143"/>
      <c r="T111" s="143"/>
      <c r="U111" s="143"/>
      <c r="V111" s="143"/>
      <c r="W111" s="143"/>
      <c r="X111" s="143"/>
      <c r="Y111" s="143"/>
      <c r="Z111" s="143"/>
    </row>
    <row r="112">
      <c r="A112" s="143"/>
      <c r="B112" s="143"/>
      <c r="C112" s="143"/>
      <c r="D112" s="143"/>
      <c r="E112" s="143"/>
      <c r="F112" s="143"/>
      <c r="G112" s="143"/>
      <c r="H112" s="143"/>
      <c r="I112" s="143"/>
      <c r="J112" s="143"/>
      <c r="K112" s="143"/>
      <c r="L112" s="143"/>
      <c r="M112" s="143"/>
      <c r="N112" s="143"/>
      <c r="O112" s="143"/>
      <c r="P112" s="143"/>
      <c r="Q112" s="143"/>
      <c r="R112" s="143"/>
      <c r="S112" s="143"/>
      <c r="T112" s="143"/>
      <c r="U112" s="143"/>
      <c r="V112" s="143"/>
      <c r="W112" s="143"/>
      <c r="X112" s="143"/>
      <c r="Y112" s="143"/>
      <c r="Z112" s="143"/>
    </row>
    <row r="113">
      <c r="A113" s="143"/>
      <c r="B113" s="143"/>
      <c r="C113" s="143"/>
      <c r="D113" s="143"/>
      <c r="E113" s="143"/>
      <c r="F113" s="143"/>
      <c r="G113" s="143"/>
      <c r="H113" s="143"/>
      <c r="I113" s="143"/>
      <c r="J113" s="143"/>
      <c r="K113" s="143"/>
      <c r="L113" s="143"/>
      <c r="M113" s="143"/>
      <c r="N113" s="143"/>
      <c r="O113" s="143"/>
      <c r="P113" s="143"/>
      <c r="Q113" s="143"/>
      <c r="R113" s="143"/>
      <c r="S113" s="143"/>
      <c r="T113" s="143"/>
      <c r="U113" s="143"/>
      <c r="V113" s="143"/>
      <c r="W113" s="143"/>
      <c r="X113" s="143"/>
      <c r="Y113" s="143"/>
      <c r="Z113" s="143"/>
    </row>
    <row r="114">
      <c r="A114" s="143"/>
      <c r="B114" s="143"/>
      <c r="C114" s="143"/>
      <c r="D114" s="143"/>
      <c r="E114" s="143"/>
      <c r="F114" s="143"/>
      <c r="G114" s="143"/>
      <c r="H114" s="143"/>
      <c r="I114" s="143"/>
      <c r="J114" s="143"/>
      <c r="K114" s="143"/>
      <c r="L114" s="143"/>
      <c r="M114" s="143"/>
      <c r="N114" s="143"/>
      <c r="O114" s="143"/>
      <c r="P114" s="143"/>
      <c r="Q114" s="143"/>
      <c r="R114" s="143"/>
      <c r="S114" s="143"/>
      <c r="T114" s="143"/>
      <c r="U114" s="143"/>
      <c r="V114" s="143"/>
      <c r="W114" s="143"/>
      <c r="X114" s="143"/>
      <c r="Y114" s="143"/>
      <c r="Z114" s="143"/>
    </row>
    <row r="115">
      <c r="A115" s="143"/>
      <c r="B115" s="143"/>
      <c r="C115" s="143"/>
      <c r="D115" s="143"/>
      <c r="E115" s="143"/>
      <c r="F115" s="143"/>
      <c r="G115" s="143"/>
      <c r="H115" s="143"/>
      <c r="I115" s="143"/>
      <c r="J115" s="143"/>
      <c r="K115" s="143"/>
      <c r="L115" s="143"/>
      <c r="M115" s="143"/>
      <c r="N115" s="143"/>
      <c r="O115" s="143"/>
      <c r="P115" s="143"/>
      <c r="Q115" s="143"/>
      <c r="R115" s="143"/>
      <c r="S115" s="143"/>
      <c r="T115" s="143"/>
      <c r="U115" s="143"/>
      <c r="V115" s="143"/>
      <c r="W115" s="143"/>
      <c r="X115" s="143"/>
      <c r="Y115" s="143"/>
      <c r="Z115" s="143"/>
    </row>
    <row r="116">
      <c r="A116" s="143"/>
      <c r="B116" s="143"/>
      <c r="C116" s="143"/>
      <c r="D116" s="143"/>
      <c r="E116" s="143"/>
      <c r="F116" s="143"/>
      <c r="G116" s="143"/>
      <c r="H116" s="143"/>
      <c r="I116" s="143"/>
      <c r="J116" s="143"/>
      <c r="K116" s="143"/>
      <c r="L116" s="143"/>
      <c r="M116" s="143"/>
      <c r="N116" s="143"/>
      <c r="O116" s="143"/>
      <c r="P116" s="143"/>
      <c r="Q116" s="143"/>
      <c r="R116" s="143"/>
      <c r="S116" s="143"/>
      <c r="T116" s="143"/>
      <c r="U116" s="143"/>
      <c r="V116" s="143"/>
      <c r="W116" s="143"/>
      <c r="X116" s="143"/>
      <c r="Y116" s="143"/>
      <c r="Z116" s="143"/>
    </row>
    <row r="117">
      <c r="A117" s="143"/>
      <c r="B117" s="143"/>
      <c r="C117" s="143"/>
      <c r="D117" s="143"/>
      <c r="E117" s="143"/>
      <c r="F117" s="143"/>
      <c r="G117" s="143"/>
      <c r="H117" s="143"/>
      <c r="I117" s="143"/>
      <c r="J117" s="143"/>
      <c r="K117" s="143"/>
      <c r="L117" s="143"/>
      <c r="M117" s="143"/>
      <c r="N117" s="143"/>
      <c r="O117" s="143"/>
      <c r="P117" s="143"/>
      <c r="Q117" s="143"/>
      <c r="R117" s="143"/>
      <c r="S117" s="143"/>
      <c r="T117" s="143"/>
      <c r="U117" s="143"/>
      <c r="V117" s="143"/>
      <c r="W117" s="143"/>
      <c r="X117" s="143"/>
      <c r="Y117" s="143"/>
      <c r="Z117" s="143"/>
    </row>
    <row r="118">
      <c r="A118" s="143"/>
      <c r="B118" s="143"/>
      <c r="C118" s="143"/>
      <c r="D118" s="143"/>
      <c r="E118" s="143"/>
      <c r="F118" s="143"/>
      <c r="G118" s="143"/>
      <c r="H118" s="143"/>
      <c r="I118" s="143"/>
      <c r="J118" s="143"/>
      <c r="K118" s="143"/>
      <c r="L118" s="143"/>
      <c r="M118" s="143"/>
      <c r="N118" s="143"/>
      <c r="O118" s="143"/>
      <c r="P118" s="143"/>
      <c r="Q118" s="143"/>
      <c r="R118" s="143"/>
      <c r="S118" s="143"/>
      <c r="T118" s="143"/>
      <c r="U118" s="143"/>
      <c r="V118" s="143"/>
      <c r="W118" s="143"/>
      <c r="X118" s="143"/>
      <c r="Y118" s="143"/>
      <c r="Z118" s="143"/>
    </row>
    <row r="119">
      <c r="A119" s="143"/>
      <c r="B119" s="143"/>
      <c r="C119" s="143"/>
      <c r="D119" s="143"/>
      <c r="E119" s="143"/>
      <c r="F119" s="143"/>
      <c r="G119" s="143"/>
      <c r="H119" s="143"/>
      <c r="I119" s="143"/>
      <c r="J119" s="143"/>
      <c r="K119" s="143"/>
      <c r="L119" s="143"/>
      <c r="M119" s="143"/>
      <c r="N119" s="143"/>
      <c r="O119" s="143"/>
      <c r="P119" s="143"/>
      <c r="Q119" s="143"/>
      <c r="R119" s="143"/>
      <c r="S119" s="143"/>
      <c r="T119" s="143"/>
      <c r="U119" s="143"/>
      <c r="V119" s="143"/>
      <c r="W119" s="143"/>
      <c r="X119" s="143"/>
      <c r="Y119" s="143"/>
      <c r="Z119" s="143"/>
    </row>
    <row r="120">
      <c r="A120" s="143"/>
      <c r="B120" s="143"/>
      <c r="C120" s="143"/>
      <c r="D120" s="143"/>
      <c r="E120" s="143"/>
      <c r="F120" s="143"/>
      <c r="G120" s="143"/>
      <c r="H120" s="143"/>
      <c r="I120" s="143"/>
      <c r="J120" s="143"/>
      <c r="K120" s="143"/>
      <c r="L120" s="143"/>
      <c r="M120" s="143"/>
      <c r="N120" s="143"/>
      <c r="O120" s="143"/>
      <c r="P120" s="143"/>
      <c r="Q120" s="143"/>
      <c r="R120" s="143"/>
      <c r="S120" s="143"/>
      <c r="T120" s="143"/>
      <c r="U120" s="143"/>
      <c r="V120" s="143"/>
      <c r="W120" s="143"/>
      <c r="X120" s="143"/>
      <c r="Y120" s="143"/>
      <c r="Z120" s="143"/>
    </row>
    <row r="121">
      <c r="A121" s="143"/>
      <c r="B121" s="143"/>
      <c r="C121" s="143"/>
      <c r="D121" s="143"/>
      <c r="E121" s="143"/>
      <c r="F121" s="143"/>
      <c r="G121" s="143"/>
      <c r="H121" s="143"/>
      <c r="I121" s="143"/>
      <c r="J121" s="143"/>
      <c r="K121" s="143"/>
      <c r="L121" s="143"/>
      <c r="M121" s="143"/>
      <c r="N121" s="143"/>
      <c r="O121" s="143"/>
      <c r="P121" s="143"/>
      <c r="Q121" s="143"/>
      <c r="R121" s="143"/>
      <c r="S121" s="143"/>
      <c r="T121" s="143"/>
      <c r="U121" s="143"/>
      <c r="V121" s="143"/>
      <c r="W121" s="143"/>
      <c r="X121" s="143"/>
      <c r="Y121" s="143"/>
      <c r="Z121" s="143"/>
    </row>
    <row r="122">
      <c r="A122" s="143"/>
      <c r="B122" s="143"/>
      <c r="C122" s="143"/>
      <c r="D122" s="143"/>
      <c r="E122" s="143"/>
      <c r="F122" s="143"/>
      <c r="G122" s="143"/>
      <c r="H122" s="143"/>
      <c r="I122" s="143"/>
      <c r="J122" s="143"/>
      <c r="K122" s="143"/>
      <c r="L122" s="143"/>
      <c r="M122" s="143"/>
      <c r="N122" s="143"/>
      <c r="O122" s="143"/>
      <c r="P122" s="143"/>
      <c r="Q122" s="143"/>
      <c r="R122" s="143"/>
      <c r="S122" s="143"/>
      <c r="T122" s="143"/>
      <c r="U122" s="143"/>
      <c r="V122" s="143"/>
      <c r="W122" s="143"/>
      <c r="X122" s="143"/>
      <c r="Y122" s="143"/>
      <c r="Z122" s="143"/>
    </row>
    <row r="123">
      <c r="A123" s="143"/>
      <c r="B123" s="143"/>
      <c r="C123" s="143"/>
      <c r="D123" s="143"/>
      <c r="E123" s="143"/>
      <c r="F123" s="143"/>
      <c r="G123" s="143"/>
      <c r="H123" s="143"/>
      <c r="I123" s="143"/>
      <c r="J123" s="143"/>
      <c r="K123" s="143"/>
      <c r="L123" s="143"/>
      <c r="M123" s="143"/>
      <c r="N123" s="143"/>
      <c r="O123" s="143"/>
      <c r="P123" s="143"/>
      <c r="Q123" s="143"/>
      <c r="R123" s="143"/>
      <c r="S123" s="143"/>
      <c r="T123" s="143"/>
      <c r="U123" s="143"/>
      <c r="V123" s="143"/>
      <c r="W123" s="143"/>
      <c r="X123" s="143"/>
      <c r="Y123" s="143"/>
      <c r="Z123" s="143"/>
    </row>
    <row r="124">
      <c r="A124" s="143"/>
      <c r="B124" s="143"/>
      <c r="C124" s="143"/>
      <c r="D124" s="143"/>
      <c r="E124" s="143"/>
      <c r="F124" s="143"/>
      <c r="G124" s="143"/>
      <c r="H124" s="143"/>
      <c r="I124" s="143"/>
      <c r="J124" s="143"/>
      <c r="K124" s="143"/>
      <c r="L124" s="143"/>
      <c r="M124" s="143"/>
      <c r="N124" s="143"/>
      <c r="O124" s="143"/>
      <c r="P124" s="143"/>
      <c r="Q124" s="143"/>
      <c r="R124" s="143"/>
      <c r="S124" s="143"/>
      <c r="T124" s="143"/>
      <c r="U124" s="143"/>
      <c r="V124" s="143"/>
      <c r="W124" s="143"/>
      <c r="X124" s="143"/>
      <c r="Y124" s="143"/>
      <c r="Z124" s="143"/>
    </row>
    <row r="125">
      <c r="A125" s="143"/>
      <c r="B125" s="143"/>
      <c r="C125" s="143"/>
      <c r="D125" s="143"/>
      <c r="E125" s="143"/>
      <c r="F125" s="143"/>
      <c r="G125" s="143"/>
      <c r="H125" s="143"/>
      <c r="I125" s="143"/>
      <c r="J125" s="143"/>
      <c r="K125" s="143"/>
      <c r="L125" s="143"/>
      <c r="M125" s="143"/>
      <c r="N125" s="143"/>
      <c r="O125" s="143"/>
      <c r="P125" s="143"/>
      <c r="Q125" s="143"/>
      <c r="R125" s="143"/>
      <c r="S125" s="143"/>
      <c r="T125" s="143"/>
      <c r="U125" s="143"/>
      <c r="V125" s="143"/>
      <c r="W125" s="143"/>
      <c r="X125" s="143"/>
      <c r="Y125" s="143"/>
      <c r="Z125" s="143"/>
    </row>
    <row r="126">
      <c r="A126" s="143"/>
      <c r="B126" s="143"/>
      <c r="C126" s="143"/>
      <c r="D126" s="143"/>
      <c r="E126" s="143"/>
      <c r="F126" s="143"/>
      <c r="G126" s="143"/>
      <c r="H126" s="143"/>
      <c r="I126" s="143"/>
      <c r="J126" s="143"/>
      <c r="K126" s="143"/>
      <c r="L126" s="143"/>
      <c r="M126" s="143"/>
      <c r="N126" s="143"/>
      <c r="O126" s="143"/>
      <c r="P126" s="143"/>
      <c r="Q126" s="143"/>
      <c r="R126" s="143"/>
      <c r="S126" s="143"/>
      <c r="T126" s="143"/>
      <c r="U126" s="143"/>
      <c r="V126" s="143"/>
      <c r="W126" s="143"/>
      <c r="X126" s="143"/>
      <c r="Y126" s="143"/>
      <c r="Z126" s="143"/>
    </row>
    <row r="127">
      <c r="A127" s="143"/>
      <c r="B127" s="143"/>
      <c r="C127" s="143"/>
      <c r="D127" s="143"/>
      <c r="E127" s="143"/>
      <c r="F127" s="143"/>
      <c r="G127" s="143"/>
      <c r="H127" s="143"/>
      <c r="I127" s="143"/>
      <c r="J127" s="143"/>
      <c r="K127" s="143"/>
      <c r="L127" s="143"/>
      <c r="M127" s="143"/>
      <c r="N127" s="143"/>
      <c r="O127" s="143"/>
      <c r="P127" s="143"/>
      <c r="Q127" s="143"/>
      <c r="R127" s="143"/>
      <c r="S127" s="143"/>
      <c r="T127" s="143"/>
      <c r="U127" s="143"/>
      <c r="V127" s="143"/>
      <c r="W127" s="143"/>
      <c r="X127" s="143"/>
      <c r="Y127" s="143"/>
      <c r="Z127" s="143"/>
    </row>
    <row r="128">
      <c r="A128" s="143"/>
      <c r="B128" s="143"/>
      <c r="C128" s="143"/>
      <c r="D128" s="143"/>
      <c r="E128" s="143"/>
      <c r="F128" s="143"/>
      <c r="G128" s="143"/>
      <c r="H128" s="143"/>
      <c r="I128" s="143"/>
      <c r="J128" s="143"/>
      <c r="K128" s="143"/>
      <c r="L128" s="143"/>
      <c r="M128" s="143"/>
      <c r="N128" s="143"/>
      <c r="O128" s="143"/>
      <c r="P128" s="143"/>
      <c r="Q128" s="143"/>
      <c r="R128" s="143"/>
      <c r="S128" s="143"/>
      <c r="T128" s="143"/>
      <c r="U128" s="143"/>
      <c r="V128" s="143"/>
      <c r="W128" s="143"/>
      <c r="X128" s="143"/>
      <c r="Y128" s="143"/>
      <c r="Z128" s="143"/>
    </row>
    <row r="129">
      <c r="A129" s="143"/>
      <c r="B129" s="143"/>
      <c r="C129" s="143"/>
      <c r="D129" s="143"/>
      <c r="E129" s="143"/>
      <c r="F129" s="143"/>
      <c r="G129" s="143"/>
      <c r="H129" s="143"/>
      <c r="I129" s="143"/>
      <c r="J129" s="143"/>
      <c r="K129" s="143"/>
      <c r="L129" s="143"/>
      <c r="M129" s="143"/>
      <c r="N129" s="143"/>
      <c r="O129" s="143"/>
      <c r="P129" s="143"/>
      <c r="Q129" s="143"/>
      <c r="R129" s="143"/>
      <c r="S129" s="143"/>
      <c r="T129" s="143"/>
      <c r="U129" s="143"/>
      <c r="V129" s="143"/>
      <c r="W129" s="143"/>
      <c r="X129" s="143"/>
      <c r="Y129" s="143"/>
      <c r="Z129" s="143"/>
    </row>
    <row r="130">
      <c r="A130" s="143"/>
      <c r="B130" s="143"/>
      <c r="C130" s="143"/>
      <c r="D130" s="143"/>
      <c r="E130" s="143"/>
      <c r="F130" s="143"/>
      <c r="G130" s="143"/>
      <c r="H130" s="143"/>
      <c r="I130" s="143"/>
      <c r="J130" s="143"/>
      <c r="K130" s="143"/>
      <c r="L130" s="143"/>
      <c r="M130" s="143"/>
      <c r="N130" s="143"/>
      <c r="O130" s="143"/>
      <c r="P130" s="143"/>
      <c r="Q130" s="143"/>
      <c r="R130" s="143"/>
      <c r="S130" s="143"/>
      <c r="T130" s="143"/>
      <c r="U130" s="143"/>
      <c r="V130" s="143"/>
      <c r="W130" s="143"/>
      <c r="X130" s="143"/>
      <c r="Y130" s="143"/>
      <c r="Z130" s="143"/>
    </row>
    <row r="131">
      <c r="A131" s="143"/>
      <c r="B131" s="143"/>
      <c r="C131" s="143"/>
      <c r="D131" s="143"/>
      <c r="E131" s="143"/>
      <c r="F131" s="143"/>
      <c r="G131" s="143"/>
      <c r="H131" s="143"/>
      <c r="I131" s="143"/>
      <c r="J131" s="143"/>
      <c r="K131" s="143"/>
      <c r="L131" s="143"/>
      <c r="M131" s="143"/>
      <c r="N131" s="143"/>
      <c r="O131" s="143"/>
      <c r="P131" s="143"/>
      <c r="Q131" s="143"/>
      <c r="R131" s="143"/>
      <c r="S131" s="143"/>
      <c r="T131" s="143"/>
      <c r="U131" s="143"/>
      <c r="V131" s="143"/>
      <c r="W131" s="143"/>
      <c r="X131" s="143"/>
      <c r="Y131" s="143"/>
      <c r="Z131" s="143"/>
    </row>
    <row r="132">
      <c r="A132" s="143"/>
      <c r="B132" s="143"/>
      <c r="C132" s="143"/>
      <c r="D132" s="143"/>
      <c r="E132" s="143"/>
      <c r="F132" s="143"/>
      <c r="G132" s="143"/>
      <c r="H132" s="143"/>
      <c r="I132" s="143"/>
      <c r="J132" s="143"/>
      <c r="K132" s="143"/>
      <c r="L132" s="143"/>
      <c r="M132" s="143"/>
      <c r="N132" s="143"/>
      <c r="O132" s="143"/>
      <c r="P132" s="143"/>
      <c r="Q132" s="143"/>
      <c r="R132" s="143"/>
      <c r="S132" s="143"/>
      <c r="T132" s="143"/>
      <c r="U132" s="143"/>
      <c r="V132" s="143"/>
      <c r="W132" s="143"/>
      <c r="X132" s="143"/>
      <c r="Y132" s="143"/>
      <c r="Z132" s="143"/>
    </row>
    <row r="133">
      <c r="A133" s="143"/>
      <c r="B133" s="143"/>
      <c r="C133" s="143"/>
      <c r="D133" s="143"/>
      <c r="E133" s="143"/>
      <c r="F133" s="143"/>
      <c r="G133" s="143"/>
      <c r="H133" s="143"/>
      <c r="I133" s="143"/>
      <c r="J133" s="143"/>
      <c r="K133" s="143"/>
      <c r="L133" s="143"/>
      <c r="M133" s="143"/>
      <c r="N133" s="143"/>
      <c r="O133" s="143"/>
      <c r="P133" s="143"/>
      <c r="Q133" s="143"/>
      <c r="R133" s="143"/>
      <c r="S133" s="143"/>
      <c r="T133" s="143"/>
      <c r="U133" s="143"/>
      <c r="V133" s="143"/>
      <c r="W133" s="143"/>
      <c r="X133" s="143"/>
      <c r="Y133" s="143"/>
      <c r="Z133" s="143"/>
    </row>
    <row r="134">
      <c r="A134" s="143"/>
      <c r="B134" s="143"/>
      <c r="C134" s="143"/>
      <c r="D134" s="143"/>
      <c r="E134" s="143"/>
      <c r="F134" s="143"/>
      <c r="G134" s="143"/>
      <c r="H134" s="143"/>
      <c r="I134" s="143"/>
      <c r="J134" s="143"/>
      <c r="K134" s="143"/>
      <c r="L134" s="143"/>
      <c r="M134" s="143"/>
      <c r="N134" s="143"/>
      <c r="O134" s="143"/>
      <c r="P134" s="143"/>
      <c r="Q134" s="143"/>
      <c r="R134" s="143"/>
      <c r="S134" s="143"/>
      <c r="T134" s="143"/>
      <c r="U134" s="143"/>
      <c r="V134" s="143"/>
      <c r="W134" s="143"/>
      <c r="X134" s="143"/>
      <c r="Y134" s="143"/>
      <c r="Z134" s="143"/>
    </row>
    <row r="135">
      <c r="A135" s="143"/>
      <c r="B135" s="143"/>
      <c r="C135" s="143"/>
      <c r="D135" s="143"/>
      <c r="E135" s="143"/>
      <c r="F135" s="143"/>
      <c r="G135" s="143"/>
      <c r="H135" s="143"/>
      <c r="I135" s="143"/>
      <c r="J135" s="143"/>
      <c r="K135" s="143"/>
      <c r="L135" s="143"/>
      <c r="M135" s="143"/>
      <c r="N135" s="143"/>
      <c r="O135" s="143"/>
      <c r="P135" s="143"/>
      <c r="Q135" s="143"/>
      <c r="R135" s="143"/>
      <c r="S135" s="143"/>
      <c r="T135" s="143"/>
      <c r="U135" s="143"/>
      <c r="V135" s="143"/>
      <c r="W135" s="143"/>
      <c r="X135" s="143"/>
      <c r="Y135" s="143"/>
      <c r="Z135" s="143"/>
    </row>
    <row r="136">
      <c r="A136" s="143"/>
      <c r="B136" s="143"/>
      <c r="C136" s="143"/>
      <c r="D136" s="143"/>
      <c r="E136" s="143"/>
      <c r="F136" s="143"/>
      <c r="G136" s="143"/>
      <c r="H136" s="143"/>
      <c r="I136" s="143"/>
      <c r="J136" s="143"/>
      <c r="K136" s="143"/>
      <c r="L136" s="143"/>
      <c r="M136" s="143"/>
      <c r="N136" s="143"/>
      <c r="O136" s="143"/>
      <c r="P136" s="143"/>
      <c r="Q136" s="143"/>
      <c r="R136" s="143"/>
      <c r="S136" s="143"/>
      <c r="T136" s="143"/>
      <c r="U136" s="143"/>
      <c r="V136" s="143"/>
      <c r="W136" s="143"/>
      <c r="X136" s="143"/>
      <c r="Y136" s="143"/>
      <c r="Z136" s="143"/>
    </row>
    <row r="137">
      <c r="A137" s="143"/>
      <c r="B137" s="143"/>
      <c r="C137" s="143"/>
      <c r="D137" s="143"/>
      <c r="E137" s="143"/>
      <c r="F137" s="143"/>
      <c r="G137" s="143"/>
      <c r="H137" s="143"/>
      <c r="I137" s="143"/>
      <c r="J137" s="143"/>
      <c r="K137" s="143"/>
      <c r="L137" s="143"/>
      <c r="M137" s="143"/>
      <c r="N137" s="143"/>
      <c r="O137" s="143"/>
      <c r="P137" s="143"/>
      <c r="Q137" s="143"/>
      <c r="R137" s="143"/>
      <c r="S137" s="143"/>
      <c r="T137" s="143"/>
      <c r="U137" s="143"/>
      <c r="V137" s="143"/>
      <c r="W137" s="143"/>
      <c r="X137" s="143"/>
      <c r="Y137" s="143"/>
      <c r="Z137" s="143"/>
    </row>
    <row r="138">
      <c r="A138" s="143"/>
      <c r="B138" s="143"/>
      <c r="C138" s="143"/>
      <c r="D138" s="143"/>
      <c r="E138" s="143"/>
      <c r="F138" s="143"/>
      <c r="G138" s="143"/>
      <c r="H138" s="143"/>
      <c r="I138" s="143"/>
      <c r="J138" s="143"/>
      <c r="K138" s="143"/>
      <c r="L138" s="143"/>
      <c r="M138" s="143"/>
      <c r="N138" s="143"/>
      <c r="O138" s="143"/>
      <c r="P138" s="143"/>
      <c r="Q138" s="143"/>
      <c r="R138" s="143"/>
      <c r="S138" s="143"/>
      <c r="T138" s="143"/>
      <c r="U138" s="143"/>
      <c r="V138" s="143"/>
      <c r="W138" s="143"/>
      <c r="X138" s="143"/>
      <c r="Y138" s="143"/>
      <c r="Z138" s="143"/>
    </row>
    <row r="139">
      <c r="A139" s="143"/>
      <c r="B139" s="143"/>
      <c r="C139" s="143"/>
      <c r="D139" s="143"/>
      <c r="E139" s="143"/>
      <c r="F139" s="143"/>
      <c r="G139" s="143"/>
      <c r="H139" s="143"/>
      <c r="I139" s="143"/>
      <c r="J139" s="143"/>
      <c r="K139" s="143"/>
      <c r="L139" s="143"/>
      <c r="M139" s="143"/>
      <c r="N139" s="143"/>
      <c r="O139" s="143"/>
      <c r="P139" s="143"/>
      <c r="Q139" s="143"/>
      <c r="R139" s="143"/>
      <c r="S139" s="143"/>
      <c r="T139" s="143"/>
      <c r="U139" s="143"/>
      <c r="V139" s="143"/>
      <c r="W139" s="143"/>
      <c r="X139" s="143"/>
      <c r="Y139" s="143"/>
      <c r="Z139" s="143"/>
    </row>
    <row r="140">
      <c r="A140" s="143"/>
      <c r="B140" s="143"/>
      <c r="C140" s="143"/>
      <c r="D140" s="143"/>
      <c r="E140" s="143"/>
      <c r="F140" s="143"/>
      <c r="G140" s="143"/>
      <c r="H140" s="143"/>
      <c r="I140" s="143"/>
      <c r="J140" s="143"/>
      <c r="K140" s="143"/>
      <c r="L140" s="143"/>
      <c r="M140" s="143"/>
      <c r="N140" s="143"/>
      <c r="O140" s="143"/>
      <c r="P140" s="143"/>
      <c r="Q140" s="143"/>
      <c r="R140" s="143"/>
      <c r="S140" s="143"/>
      <c r="T140" s="143"/>
      <c r="U140" s="143"/>
      <c r="V140" s="143"/>
      <c r="W140" s="143"/>
      <c r="X140" s="143"/>
      <c r="Y140" s="143"/>
      <c r="Z140" s="143"/>
    </row>
    <row r="141">
      <c r="A141" s="143"/>
      <c r="B141" s="143"/>
      <c r="C141" s="143"/>
      <c r="D141" s="143"/>
      <c r="E141" s="143"/>
      <c r="F141" s="143"/>
      <c r="G141" s="143"/>
      <c r="H141" s="143"/>
      <c r="I141" s="143"/>
      <c r="J141" s="143"/>
      <c r="K141" s="143"/>
      <c r="L141" s="143"/>
      <c r="M141" s="143"/>
      <c r="N141" s="143"/>
      <c r="O141" s="143"/>
      <c r="P141" s="143"/>
      <c r="Q141" s="143"/>
      <c r="R141" s="143"/>
      <c r="S141" s="143"/>
      <c r="T141" s="143"/>
      <c r="U141" s="143"/>
      <c r="V141" s="143"/>
      <c r="W141" s="143"/>
      <c r="X141" s="143"/>
      <c r="Y141" s="143"/>
      <c r="Z141" s="143"/>
    </row>
    <row r="142">
      <c r="A142" s="143"/>
      <c r="B142" s="143"/>
      <c r="C142" s="143"/>
      <c r="D142" s="143"/>
      <c r="E142" s="143"/>
      <c r="F142" s="143"/>
      <c r="G142" s="143"/>
      <c r="H142" s="143"/>
      <c r="I142" s="143"/>
      <c r="J142" s="143"/>
      <c r="K142" s="143"/>
      <c r="L142" s="143"/>
      <c r="M142" s="143"/>
      <c r="N142" s="143"/>
      <c r="O142" s="143"/>
      <c r="P142" s="143"/>
      <c r="Q142" s="143"/>
      <c r="R142" s="143"/>
      <c r="S142" s="143"/>
      <c r="T142" s="143"/>
      <c r="U142" s="143"/>
      <c r="V142" s="143"/>
      <c r="W142" s="143"/>
      <c r="X142" s="143"/>
      <c r="Y142" s="143"/>
      <c r="Z142" s="143"/>
    </row>
    <row r="143">
      <c r="A143" s="143"/>
      <c r="B143" s="143"/>
      <c r="C143" s="143"/>
      <c r="D143" s="143"/>
      <c r="E143" s="143"/>
      <c r="F143" s="143"/>
      <c r="G143" s="143"/>
      <c r="H143" s="143"/>
      <c r="I143" s="143"/>
      <c r="J143" s="143"/>
      <c r="K143" s="143"/>
      <c r="L143" s="143"/>
      <c r="M143" s="143"/>
      <c r="N143" s="143"/>
      <c r="O143" s="143"/>
      <c r="P143" s="143"/>
      <c r="Q143" s="143"/>
      <c r="R143" s="143"/>
      <c r="S143" s="143"/>
      <c r="T143" s="143"/>
      <c r="U143" s="143"/>
      <c r="V143" s="143"/>
      <c r="W143" s="143"/>
      <c r="X143" s="143"/>
      <c r="Y143" s="143"/>
      <c r="Z143" s="143"/>
    </row>
    <row r="144">
      <c r="A144" s="143"/>
      <c r="B144" s="143"/>
      <c r="C144" s="143"/>
      <c r="D144" s="143"/>
      <c r="E144" s="143"/>
      <c r="F144" s="143"/>
      <c r="G144" s="143"/>
      <c r="H144" s="143"/>
      <c r="I144" s="143"/>
      <c r="J144" s="143"/>
      <c r="K144" s="143"/>
      <c r="L144" s="143"/>
      <c r="M144" s="143"/>
      <c r="N144" s="143"/>
      <c r="O144" s="143"/>
      <c r="P144" s="143"/>
      <c r="Q144" s="143"/>
      <c r="R144" s="143"/>
      <c r="S144" s="143"/>
      <c r="T144" s="143"/>
      <c r="U144" s="143"/>
      <c r="V144" s="143"/>
      <c r="W144" s="143"/>
      <c r="X144" s="143"/>
      <c r="Y144" s="143"/>
      <c r="Z144" s="143"/>
    </row>
    <row r="145">
      <c r="A145" s="143"/>
      <c r="B145" s="143"/>
      <c r="C145" s="143"/>
      <c r="D145" s="143"/>
      <c r="E145" s="143"/>
      <c r="F145" s="143"/>
      <c r="G145" s="143"/>
      <c r="H145" s="143"/>
      <c r="I145" s="143"/>
      <c r="J145" s="143"/>
      <c r="K145" s="143"/>
      <c r="L145" s="143"/>
      <c r="M145" s="143"/>
      <c r="N145" s="143"/>
      <c r="O145" s="143"/>
      <c r="P145" s="143"/>
      <c r="Q145" s="143"/>
      <c r="R145" s="143"/>
      <c r="S145" s="143"/>
      <c r="T145" s="143"/>
      <c r="U145" s="143"/>
      <c r="V145" s="143"/>
      <c r="W145" s="143"/>
      <c r="X145" s="143"/>
      <c r="Y145" s="143"/>
      <c r="Z145" s="143"/>
    </row>
    <row r="146">
      <c r="A146" s="143"/>
      <c r="B146" s="143"/>
      <c r="C146" s="143"/>
      <c r="D146" s="143"/>
      <c r="E146" s="143"/>
      <c r="F146" s="143"/>
      <c r="G146" s="143"/>
      <c r="H146" s="143"/>
      <c r="I146" s="143"/>
      <c r="J146" s="143"/>
      <c r="K146" s="143"/>
      <c r="L146" s="143"/>
      <c r="M146" s="143"/>
      <c r="N146" s="143"/>
      <c r="O146" s="143"/>
      <c r="P146" s="143"/>
      <c r="Q146" s="143"/>
      <c r="R146" s="143"/>
      <c r="S146" s="143"/>
      <c r="T146" s="143"/>
      <c r="U146" s="143"/>
      <c r="V146" s="143"/>
      <c r="W146" s="143"/>
      <c r="X146" s="143"/>
      <c r="Y146" s="143"/>
      <c r="Z146" s="143"/>
    </row>
    <row r="147">
      <c r="A147" s="143"/>
      <c r="B147" s="143"/>
      <c r="C147" s="143"/>
      <c r="D147" s="143"/>
      <c r="E147" s="143"/>
      <c r="F147" s="143"/>
      <c r="G147" s="143"/>
      <c r="H147" s="143"/>
      <c r="I147" s="143"/>
      <c r="J147" s="143"/>
      <c r="K147" s="143"/>
      <c r="L147" s="143"/>
      <c r="M147" s="143"/>
      <c r="N147" s="143"/>
      <c r="O147" s="143"/>
      <c r="P147" s="143"/>
      <c r="Q147" s="143"/>
      <c r="R147" s="143"/>
      <c r="S147" s="143"/>
      <c r="T147" s="143"/>
      <c r="U147" s="143"/>
      <c r="V147" s="143"/>
      <c r="W147" s="143"/>
      <c r="X147" s="143"/>
      <c r="Y147" s="143"/>
      <c r="Z147" s="143"/>
    </row>
    <row r="148">
      <c r="A148" s="143"/>
      <c r="B148" s="143"/>
      <c r="C148" s="143"/>
      <c r="D148" s="143"/>
      <c r="E148" s="143"/>
      <c r="F148" s="143"/>
      <c r="G148" s="143"/>
      <c r="H148" s="143"/>
      <c r="I148" s="143"/>
      <c r="J148" s="143"/>
      <c r="K148" s="143"/>
      <c r="L148" s="143"/>
      <c r="M148" s="143"/>
      <c r="N148" s="143"/>
      <c r="O148" s="143"/>
      <c r="P148" s="143"/>
      <c r="Q148" s="143"/>
      <c r="R148" s="143"/>
      <c r="S148" s="143"/>
      <c r="T148" s="143"/>
      <c r="U148" s="143"/>
      <c r="V148" s="143"/>
      <c r="W148" s="143"/>
      <c r="X148" s="143"/>
      <c r="Y148" s="143"/>
      <c r="Z148" s="143"/>
    </row>
    <row r="149">
      <c r="A149" s="143"/>
      <c r="B149" s="143"/>
      <c r="C149" s="143"/>
      <c r="D149" s="143"/>
      <c r="E149" s="143"/>
      <c r="F149" s="143"/>
      <c r="G149" s="143"/>
      <c r="H149" s="143"/>
      <c r="I149" s="143"/>
      <c r="J149" s="143"/>
      <c r="K149" s="143"/>
      <c r="L149" s="143"/>
      <c r="M149" s="143"/>
      <c r="N149" s="143"/>
      <c r="O149" s="143"/>
      <c r="P149" s="143"/>
      <c r="Q149" s="143"/>
      <c r="R149" s="143"/>
      <c r="S149" s="143"/>
      <c r="T149" s="143"/>
      <c r="U149" s="143"/>
      <c r="V149" s="143"/>
      <c r="W149" s="143"/>
      <c r="X149" s="143"/>
      <c r="Y149" s="143"/>
      <c r="Z149" s="143"/>
    </row>
    <row r="150">
      <c r="A150" s="143"/>
      <c r="B150" s="143"/>
      <c r="C150" s="143"/>
      <c r="D150" s="143"/>
      <c r="E150" s="143"/>
      <c r="F150" s="143"/>
      <c r="G150" s="143"/>
      <c r="H150" s="143"/>
      <c r="I150" s="143"/>
      <c r="J150" s="143"/>
      <c r="K150" s="143"/>
      <c r="L150" s="143"/>
      <c r="M150" s="143"/>
      <c r="N150" s="143"/>
      <c r="O150" s="143"/>
      <c r="P150" s="143"/>
      <c r="Q150" s="143"/>
      <c r="R150" s="143"/>
      <c r="S150" s="143"/>
      <c r="T150" s="143"/>
      <c r="U150" s="143"/>
      <c r="V150" s="143"/>
      <c r="W150" s="143"/>
      <c r="X150" s="143"/>
      <c r="Y150" s="143"/>
      <c r="Z150" s="143"/>
    </row>
    <row r="151">
      <c r="A151" s="143"/>
      <c r="B151" s="143"/>
      <c r="C151" s="143"/>
      <c r="D151" s="143"/>
      <c r="E151" s="143"/>
      <c r="F151" s="143"/>
      <c r="G151" s="143"/>
      <c r="H151" s="143"/>
      <c r="I151" s="143"/>
      <c r="J151" s="143"/>
      <c r="K151" s="143"/>
      <c r="L151" s="143"/>
      <c r="M151" s="143"/>
      <c r="N151" s="143"/>
      <c r="O151" s="143"/>
      <c r="P151" s="143"/>
      <c r="Q151" s="143"/>
      <c r="R151" s="143"/>
      <c r="S151" s="143"/>
      <c r="T151" s="143"/>
      <c r="U151" s="143"/>
      <c r="V151" s="143"/>
      <c r="W151" s="143"/>
      <c r="X151" s="143"/>
      <c r="Y151" s="143"/>
      <c r="Z151" s="143"/>
    </row>
    <row r="152">
      <c r="A152" s="143"/>
      <c r="B152" s="143"/>
      <c r="C152" s="143"/>
      <c r="D152" s="143"/>
      <c r="E152" s="143"/>
      <c r="F152" s="143"/>
      <c r="G152" s="143"/>
      <c r="H152" s="143"/>
      <c r="I152" s="143"/>
      <c r="J152" s="143"/>
      <c r="K152" s="143"/>
      <c r="L152" s="143"/>
      <c r="M152" s="143"/>
      <c r="N152" s="143"/>
      <c r="O152" s="143"/>
      <c r="P152" s="143"/>
      <c r="Q152" s="143"/>
      <c r="R152" s="143"/>
      <c r="S152" s="143"/>
      <c r="T152" s="143"/>
      <c r="U152" s="143"/>
      <c r="V152" s="143"/>
      <c r="W152" s="143"/>
      <c r="X152" s="143"/>
      <c r="Y152" s="143"/>
      <c r="Z152" s="143"/>
    </row>
    <row r="153">
      <c r="A153" s="143"/>
      <c r="B153" s="143"/>
      <c r="C153" s="143"/>
      <c r="D153" s="143"/>
      <c r="E153" s="143"/>
      <c r="F153" s="143"/>
      <c r="G153" s="143"/>
      <c r="H153" s="143"/>
      <c r="I153" s="143"/>
      <c r="J153" s="143"/>
      <c r="K153" s="143"/>
      <c r="L153" s="143"/>
      <c r="M153" s="143"/>
      <c r="N153" s="143"/>
      <c r="O153" s="143"/>
      <c r="P153" s="143"/>
      <c r="Q153" s="143"/>
      <c r="R153" s="143"/>
      <c r="S153" s="143"/>
      <c r="T153" s="143"/>
      <c r="U153" s="143"/>
      <c r="V153" s="143"/>
      <c r="W153" s="143"/>
      <c r="X153" s="143"/>
      <c r="Y153" s="143"/>
      <c r="Z153" s="143"/>
    </row>
    <row r="154">
      <c r="A154" s="143"/>
      <c r="B154" s="143"/>
      <c r="C154" s="143"/>
      <c r="D154" s="143"/>
      <c r="E154" s="143"/>
      <c r="F154" s="143"/>
      <c r="G154" s="143"/>
      <c r="H154" s="143"/>
      <c r="I154" s="143"/>
      <c r="J154" s="143"/>
      <c r="K154" s="143"/>
      <c r="L154" s="143"/>
      <c r="M154" s="143"/>
      <c r="N154" s="143"/>
      <c r="O154" s="143"/>
      <c r="P154" s="143"/>
      <c r="Q154" s="143"/>
      <c r="R154" s="143"/>
      <c r="S154" s="143"/>
      <c r="T154" s="143"/>
      <c r="U154" s="143"/>
      <c r="V154" s="143"/>
      <c r="W154" s="143"/>
      <c r="X154" s="143"/>
      <c r="Y154" s="143"/>
      <c r="Z154" s="143"/>
    </row>
    <row r="155">
      <c r="A155" s="143"/>
      <c r="B155" s="143"/>
      <c r="C155" s="143"/>
      <c r="D155" s="143"/>
      <c r="E155" s="143"/>
      <c r="F155" s="143"/>
      <c r="G155" s="143"/>
      <c r="H155" s="143"/>
      <c r="I155" s="143"/>
      <c r="J155" s="143"/>
      <c r="K155" s="143"/>
      <c r="L155" s="143"/>
      <c r="M155" s="143"/>
      <c r="N155" s="143"/>
      <c r="O155" s="143"/>
      <c r="P155" s="143"/>
      <c r="Q155" s="143"/>
      <c r="R155" s="143"/>
      <c r="S155" s="143"/>
      <c r="T155" s="143"/>
      <c r="U155" s="143"/>
      <c r="V155" s="143"/>
      <c r="W155" s="143"/>
      <c r="X155" s="143"/>
      <c r="Y155" s="143"/>
      <c r="Z155" s="143"/>
    </row>
    <row r="156">
      <c r="A156" s="143"/>
      <c r="B156" s="143"/>
      <c r="C156" s="143"/>
      <c r="D156" s="143"/>
      <c r="E156" s="143"/>
      <c r="F156" s="143"/>
      <c r="G156" s="143"/>
      <c r="H156" s="143"/>
      <c r="I156" s="143"/>
      <c r="J156" s="143"/>
      <c r="K156" s="143"/>
      <c r="L156" s="143"/>
      <c r="M156" s="143"/>
      <c r="N156" s="143"/>
      <c r="O156" s="143"/>
      <c r="P156" s="143"/>
      <c r="Q156" s="143"/>
      <c r="R156" s="143"/>
      <c r="S156" s="143"/>
      <c r="T156" s="143"/>
      <c r="U156" s="143"/>
      <c r="V156" s="143"/>
      <c r="W156" s="143"/>
      <c r="X156" s="143"/>
      <c r="Y156" s="143"/>
      <c r="Z156" s="143"/>
    </row>
    <row r="157">
      <c r="A157" s="143"/>
      <c r="B157" s="143"/>
      <c r="C157" s="143"/>
      <c r="D157" s="143"/>
      <c r="E157" s="143"/>
      <c r="F157" s="143"/>
      <c r="G157" s="143"/>
      <c r="H157" s="143"/>
      <c r="I157" s="143"/>
      <c r="J157" s="143"/>
      <c r="K157" s="143"/>
      <c r="L157" s="143"/>
      <c r="M157" s="143"/>
      <c r="N157" s="143"/>
      <c r="O157" s="143"/>
      <c r="P157" s="143"/>
      <c r="Q157" s="143"/>
      <c r="R157" s="143"/>
      <c r="S157" s="143"/>
      <c r="T157" s="143"/>
      <c r="U157" s="143"/>
      <c r="V157" s="143"/>
      <c r="W157" s="143"/>
      <c r="X157" s="143"/>
      <c r="Y157" s="143"/>
      <c r="Z157" s="143"/>
    </row>
    <row r="158">
      <c r="A158" s="143"/>
      <c r="B158" s="143"/>
      <c r="C158" s="143"/>
      <c r="D158" s="143"/>
      <c r="E158" s="143"/>
      <c r="F158" s="143"/>
      <c r="G158" s="143"/>
      <c r="H158" s="143"/>
      <c r="I158" s="143"/>
      <c r="J158" s="143"/>
      <c r="K158" s="143"/>
      <c r="L158" s="143"/>
      <c r="M158" s="143"/>
      <c r="N158" s="143"/>
      <c r="O158" s="143"/>
      <c r="P158" s="143"/>
      <c r="Q158" s="143"/>
      <c r="R158" s="143"/>
      <c r="S158" s="143"/>
      <c r="T158" s="143"/>
      <c r="U158" s="143"/>
      <c r="V158" s="143"/>
      <c r="W158" s="143"/>
      <c r="X158" s="143"/>
      <c r="Y158" s="143"/>
      <c r="Z158" s="143"/>
    </row>
    <row r="159">
      <c r="A159" s="143"/>
      <c r="B159" s="143"/>
      <c r="C159" s="143"/>
      <c r="D159" s="143"/>
      <c r="E159" s="143"/>
      <c r="F159" s="143"/>
      <c r="G159" s="143"/>
      <c r="H159" s="143"/>
      <c r="I159" s="143"/>
      <c r="J159" s="143"/>
      <c r="K159" s="143"/>
      <c r="L159" s="143"/>
      <c r="M159" s="143"/>
      <c r="N159" s="143"/>
      <c r="O159" s="143"/>
      <c r="P159" s="143"/>
      <c r="Q159" s="143"/>
      <c r="R159" s="143"/>
      <c r="S159" s="143"/>
      <c r="T159" s="143"/>
      <c r="U159" s="143"/>
      <c r="V159" s="143"/>
      <c r="W159" s="143"/>
      <c r="X159" s="143"/>
      <c r="Y159" s="143"/>
      <c r="Z159" s="143"/>
    </row>
    <row r="160">
      <c r="A160" s="143"/>
      <c r="B160" s="143"/>
      <c r="C160" s="143"/>
      <c r="D160" s="143"/>
      <c r="E160" s="143"/>
      <c r="F160" s="143"/>
      <c r="G160" s="143"/>
      <c r="H160" s="143"/>
      <c r="I160" s="143"/>
      <c r="J160" s="143"/>
      <c r="K160" s="143"/>
      <c r="L160" s="143"/>
      <c r="M160" s="143"/>
      <c r="N160" s="143"/>
      <c r="O160" s="143"/>
      <c r="P160" s="143"/>
      <c r="Q160" s="143"/>
      <c r="R160" s="143"/>
      <c r="S160" s="143"/>
      <c r="T160" s="143"/>
      <c r="U160" s="143"/>
      <c r="V160" s="143"/>
      <c r="W160" s="143"/>
      <c r="X160" s="143"/>
      <c r="Y160" s="143"/>
      <c r="Z160" s="143"/>
    </row>
    <row r="161">
      <c r="A161" s="143"/>
      <c r="B161" s="143"/>
      <c r="C161" s="143"/>
      <c r="D161" s="143"/>
      <c r="E161" s="143"/>
      <c r="F161" s="143"/>
      <c r="G161" s="143"/>
      <c r="H161" s="143"/>
      <c r="I161" s="143"/>
      <c r="J161" s="143"/>
      <c r="K161" s="143"/>
      <c r="L161" s="143"/>
      <c r="M161" s="143"/>
      <c r="N161" s="143"/>
      <c r="O161" s="143"/>
      <c r="P161" s="143"/>
      <c r="Q161" s="143"/>
      <c r="R161" s="143"/>
      <c r="S161" s="143"/>
      <c r="T161" s="143"/>
      <c r="U161" s="143"/>
      <c r="V161" s="143"/>
      <c r="W161" s="143"/>
      <c r="X161" s="143"/>
      <c r="Y161" s="143"/>
      <c r="Z161" s="143"/>
    </row>
    <row r="162">
      <c r="A162" s="143"/>
      <c r="B162" s="143"/>
      <c r="C162" s="143"/>
      <c r="D162" s="143"/>
      <c r="E162" s="143"/>
      <c r="F162" s="143"/>
      <c r="G162" s="143"/>
      <c r="H162" s="143"/>
      <c r="I162" s="143"/>
      <c r="J162" s="143"/>
      <c r="K162" s="143"/>
      <c r="L162" s="143"/>
      <c r="M162" s="143"/>
      <c r="N162" s="143"/>
      <c r="O162" s="143"/>
      <c r="P162" s="143"/>
      <c r="Q162" s="143"/>
      <c r="R162" s="143"/>
      <c r="S162" s="143"/>
      <c r="T162" s="143"/>
      <c r="U162" s="143"/>
      <c r="V162" s="143"/>
      <c r="W162" s="143"/>
      <c r="X162" s="143"/>
      <c r="Y162" s="143"/>
      <c r="Z162" s="143"/>
    </row>
    <row r="163">
      <c r="A163" s="143"/>
      <c r="B163" s="143"/>
      <c r="C163" s="143"/>
      <c r="D163" s="143"/>
      <c r="E163" s="143"/>
      <c r="F163" s="143"/>
      <c r="G163" s="143"/>
      <c r="H163" s="143"/>
      <c r="I163" s="143"/>
      <c r="J163" s="143"/>
      <c r="K163" s="143"/>
      <c r="L163" s="143"/>
      <c r="M163" s="143"/>
      <c r="N163" s="143"/>
      <c r="O163" s="143"/>
      <c r="P163" s="143"/>
      <c r="Q163" s="143"/>
      <c r="R163" s="143"/>
      <c r="S163" s="143"/>
      <c r="T163" s="143"/>
      <c r="U163" s="143"/>
      <c r="V163" s="143"/>
      <c r="W163" s="143"/>
      <c r="X163" s="143"/>
      <c r="Y163" s="143"/>
      <c r="Z163" s="143"/>
    </row>
    <row r="164">
      <c r="A164" s="143"/>
      <c r="B164" s="143"/>
      <c r="C164" s="143"/>
      <c r="D164" s="143"/>
      <c r="E164" s="143"/>
      <c r="F164" s="143"/>
      <c r="G164" s="143"/>
      <c r="H164" s="143"/>
      <c r="I164" s="143"/>
      <c r="J164" s="143"/>
      <c r="K164" s="143"/>
      <c r="L164" s="143"/>
      <c r="M164" s="143"/>
      <c r="N164" s="143"/>
      <c r="O164" s="143"/>
      <c r="P164" s="143"/>
      <c r="Q164" s="143"/>
      <c r="R164" s="143"/>
      <c r="S164" s="143"/>
      <c r="T164" s="143"/>
      <c r="U164" s="143"/>
      <c r="V164" s="143"/>
      <c r="W164" s="143"/>
      <c r="X164" s="143"/>
      <c r="Y164" s="143"/>
      <c r="Z164" s="143"/>
    </row>
    <row r="165">
      <c r="A165" s="143"/>
      <c r="B165" s="143"/>
      <c r="C165" s="143"/>
      <c r="D165" s="143"/>
      <c r="E165" s="143"/>
      <c r="F165" s="143"/>
      <c r="G165" s="143"/>
      <c r="H165" s="143"/>
      <c r="I165" s="143"/>
      <c r="J165" s="143"/>
      <c r="K165" s="143"/>
      <c r="L165" s="143"/>
      <c r="M165" s="143"/>
      <c r="N165" s="143"/>
      <c r="O165" s="143"/>
      <c r="P165" s="143"/>
      <c r="Q165" s="143"/>
      <c r="R165" s="143"/>
      <c r="S165" s="143"/>
      <c r="T165" s="143"/>
      <c r="U165" s="143"/>
      <c r="V165" s="143"/>
      <c r="W165" s="143"/>
      <c r="X165" s="143"/>
      <c r="Y165" s="143"/>
      <c r="Z165" s="143"/>
    </row>
    <row r="166">
      <c r="A166" s="143"/>
      <c r="B166" s="143"/>
      <c r="C166" s="143"/>
      <c r="D166" s="143"/>
      <c r="E166" s="143"/>
      <c r="F166" s="143"/>
      <c r="G166" s="143"/>
      <c r="H166" s="143"/>
      <c r="I166" s="143"/>
      <c r="J166" s="143"/>
      <c r="K166" s="143"/>
      <c r="L166" s="143"/>
      <c r="M166" s="143"/>
      <c r="N166" s="143"/>
      <c r="O166" s="143"/>
      <c r="P166" s="143"/>
      <c r="Q166" s="143"/>
      <c r="R166" s="143"/>
      <c r="S166" s="143"/>
      <c r="T166" s="143"/>
      <c r="U166" s="143"/>
      <c r="V166" s="143"/>
      <c r="W166" s="143"/>
      <c r="X166" s="143"/>
      <c r="Y166" s="143"/>
      <c r="Z166" s="143"/>
    </row>
    <row r="167">
      <c r="A167" s="143"/>
      <c r="B167" s="143"/>
      <c r="C167" s="143"/>
      <c r="D167" s="143"/>
      <c r="E167" s="143"/>
      <c r="F167" s="143"/>
      <c r="G167" s="143"/>
      <c r="H167" s="143"/>
      <c r="I167" s="143"/>
      <c r="J167" s="143"/>
      <c r="K167" s="143"/>
      <c r="L167" s="143"/>
      <c r="M167" s="143"/>
      <c r="N167" s="143"/>
      <c r="O167" s="143"/>
      <c r="P167" s="143"/>
      <c r="Q167" s="143"/>
      <c r="R167" s="143"/>
      <c r="S167" s="143"/>
      <c r="T167" s="143"/>
      <c r="U167" s="143"/>
      <c r="V167" s="143"/>
      <c r="W167" s="143"/>
      <c r="X167" s="143"/>
      <c r="Y167" s="143"/>
      <c r="Z167" s="143"/>
    </row>
    <row r="168">
      <c r="A168" s="143"/>
      <c r="B168" s="143"/>
      <c r="C168" s="143"/>
      <c r="D168" s="143"/>
      <c r="E168" s="143"/>
      <c r="F168" s="143"/>
      <c r="G168" s="143"/>
      <c r="H168" s="143"/>
      <c r="I168" s="143"/>
      <c r="J168" s="143"/>
      <c r="K168" s="143"/>
      <c r="L168" s="143"/>
      <c r="M168" s="143"/>
      <c r="N168" s="143"/>
      <c r="O168" s="143"/>
      <c r="P168" s="143"/>
      <c r="Q168" s="143"/>
      <c r="R168" s="143"/>
      <c r="S168" s="143"/>
      <c r="T168" s="143"/>
      <c r="U168" s="143"/>
      <c r="V168" s="143"/>
      <c r="W168" s="143"/>
      <c r="X168" s="143"/>
      <c r="Y168" s="143"/>
      <c r="Z168" s="143"/>
    </row>
    <row r="169">
      <c r="A169" s="143"/>
      <c r="B169" s="143"/>
      <c r="C169" s="143"/>
      <c r="D169" s="143"/>
      <c r="E169" s="143"/>
      <c r="F169" s="143"/>
      <c r="G169" s="143"/>
      <c r="H169" s="143"/>
      <c r="I169" s="143"/>
      <c r="J169" s="143"/>
      <c r="K169" s="143"/>
      <c r="L169" s="143"/>
      <c r="M169" s="143"/>
      <c r="N169" s="143"/>
      <c r="O169" s="143"/>
      <c r="P169" s="143"/>
      <c r="Q169" s="143"/>
      <c r="R169" s="143"/>
      <c r="S169" s="143"/>
      <c r="T169" s="143"/>
      <c r="U169" s="143"/>
      <c r="V169" s="143"/>
      <c r="W169" s="143"/>
      <c r="X169" s="143"/>
      <c r="Y169" s="143"/>
      <c r="Z169" s="143"/>
    </row>
    <row r="170">
      <c r="A170" s="143"/>
      <c r="B170" s="143"/>
      <c r="C170" s="143"/>
      <c r="D170" s="143"/>
      <c r="E170" s="143"/>
      <c r="F170" s="143"/>
      <c r="G170" s="143"/>
      <c r="H170" s="143"/>
      <c r="I170" s="143"/>
      <c r="J170" s="143"/>
      <c r="K170" s="143"/>
      <c r="L170" s="143"/>
      <c r="M170" s="143"/>
      <c r="N170" s="143"/>
      <c r="O170" s="143"/>
      <c r="P170" s="143"/>
      <c r="Q170" s="143"/>
      <c r="R170" s="143"/>
      <c r="S170" s="143"/>
      <c r="T170" s="143"/>
      <c r="U170" s="143"/>
      <c r="V170" s="143"/>
      <c r="W170" s="143"/>
      <c r="X170" s="143"/>
      <c r="Y170" s="143"/>
      <c r="Z170" s="143"/>
    </row>
    <row r="171">
      <c r="A171" s="143"/>
      <c r="B171" s="143"/>
      <c r="C171" s="143"/>
      <c r="D171" s="143"/>
      <c r="E171" s="143"/>
      <c r="F171" s="143"/>
      <c r="G171" s="143"/>
      <c r="H171" s="143"/>
      <c r="I171" s="143"/>
      <c r="J171" s="143"/>
      <c r="K171" s="143"/>
      <c r="L171" s="143"/>
      <c r="M171" s="143"/>
      <c r="N171" s="143"/>
      <c r="O171" s="143"/>
      <c r="P171" s="143"/>
      <c r="Q171" s="143"/>
      <c r="R171" s="143"/>
      <c r="S171" s="143"/>
      <c r="T171" s="143"/>
      <c r="U171" s="143"/>
      <c r="V171" s="143"/>
      <c r="W171" s="143"/>
      <c r="X171" s="143"/>
      <c r="Y171" s="143"/>
      <c r="Z171" s="143"/>
    </row>
    <row r="172">
      <c r="A172" s="143"/>
      <c r="B172" s="143"/>
      <c r="C172" s="143"/>
      <c r="D172" s="143"/>
      <c r="E172" s="143"/>
      <c r="F172" s="143"/>
      <c r="G172" s="143"/>
      <c r="H172" s="143"/>
      <c r="I172" s="143"/>
      <c r="J172" s="143"/>
      <c r="K172" s="143"/>
      <c r="L172" s="143"/>
      <c r="M172" s="143"/>
      <c r="N172" s="143"/>
      <c r="O172" s="143"/>
      <c r="P172" s="143"/>
      <c r="Q172" s="143"/>
      <c r="R172" s="143"/>
      <c r="S172" s="143"/>
      <c r="T172" s="143"/>
      <c r="U172" s="143"/>
      <c r="V172" s="143"/>
      <c r="W172" s="143"/>
      <c r="X172" s="143"/>
      <c r="Y172" s="143"/>
      <c r="Z172" s="143"/>
    </row>
    <row r="173">
      <c r="A173" s="143"/>
      <c r="B173" s="143"/>
      <c r="C173" s="143"/>
      <c r="D173" s="143"/>
      <c r="E173" s="143"/>
      <c r="F173" s="143"/>
      <c r="G173" s="143"/>
      <c r="H173" s="143"/>
      <c r="I173" s="143"/>
      <c r="J173" s="143"/>
      <c r="K173" s="143"/>
      <c r="L173" s="143"/>
      <c r="M173" s="143"/>
      <c r="N173" s="143"/>
      <c r="O173" s="143"/>
      <c r="P173" s="143"/>
      <c r="Q173" s="143"/>
      <c r="R173" s="143"/>
      <c r="S173" s="143"/>
      <c r="T173" s="143"/>
      <c r="U173" s="143"/>
      <c r="V173" s="143"/>
      <c r="W173" s="143"/>
      <c r="X173" s="143"/>
      <c r="Y173" s="143"/>
      <c r="Z173" s="143"/>
    </row>
    <row r="174">
      <c r="A174" s="143"/>
      <c r="B174" s="143"/>
      <c r="C174" s="143"/>
      <c r="D174" s="143"/>
      <c r="E174" s="143"/>
      <c r="F174" s="143"/>
      <c r="G174" s="143"/>
      <c r="H174" s="143"/>
      <c r="I174" s="143"/>
      <c r="J174" s="143"/>
      <c r="K174" s="143"/>
      <c r="L174" s="143"/>
      <c r="M174" s="143"/>
      <c r="N174" s="143"/>
      <c r="O174" s="143"/>
      <c r="P174" s="143"/>
      <c r="Q174" s="143"/>
      <c r="R174" s="143"/>
      <c r="S174" s="143"/>
      <c r="T174" s="143"/>
      <c r="U174" s="143"/>
      <c r="V174" s="143"/>
      <c r="W174" s="143"/>
      <c r="X174" s="143"/>
      <c r="Y174" s="143"/>
      <c r="Z174" s="143"/>
    </row>
    <row r="175">
      <c r="A175" s="143"/>
      <c r="B175" s="143"/>
      <c r="C175" s="143"/>
      <c r="D175" s="143"/>
      <c r="E175" s="143"/>
      <c r="F175" s="143"/>
      <c r="G175" s="143"/>
      <c r="H175" s="143"/>
      <c r="I175" s="143"/>
      <c r="J175" s="143"/>
      <c r="K175" s="143"/>
      <c r="L175" s="143"/>
      <c r="M175" s="143"/>
      <c r="N175" s="143"/>
      <c r="O175" s="143"/>
      <c r="P175" s="143"/>
      <c r="Q175" s="143"/>
      <c r="R175" s="143"/>
      <c r="S175" s="143"/>
      <c r="T175" s="143"/>
      <c r="U175" s="143"/>
      <c r="V175" s="143"/>
      <c r="W175" s="143"/>
      <c r="X175" s="143"/>
      <c r="Y175" s="143"/>
      <c r="Z175" s="143"/>
    </row>
    <row r="176">
      <c r="A176" s="143"/>
      <c r="B176" s="143"/>
      <c r="C176" s="143"/>
      <c r="D176" s="143"/>
      <c r="E176" s="143"/>
      <c r="F176" s="143"/>
      <c r="G176" s="143"/>
      <c r="H176" s="143"/>
      <c r="I176" s="143"/>
      <c r="J176" s="143"/>
      <c r="K176" s="143"/>
      <c r="L176" s="143"/>
      <c r="M176" s="143"/>
      <c r="N176" s="143"/>
      <c r="O176" s="143"/>
      <c r="P176" s="143"/>
      <c r="Q176" s="143"/>
      <c r="R176" s="143"/>
      <c r="S176" s="143"/>
      <c r="T176" s="143"/>
      <c r="U176" s="143"/>
      <c r="V176" s="143"/>
      <c r="W176" s="143"/>
      <c r="X176" s="143"/>
      <c r="Y176" s="143"/>
      <c r="Z176" s="143"/>
    </row>
    <row r="177">
      <c r="A177" s="143"/>
      <c r="B177" s="143"/>
      <c r="C177" s="143"/>
      <c r="D177" s="143"/>
      <c r="E177" s="143"/>
      <c r="F177" s="143"/>
      <c r="G177" s="143"/>
      <c r="H177" s="143"/>
      <c r="I177" s="143"/>
      <c r="J177" s="143"/>
      <c r="K177" s="143"/>
      <c r="L177" s="143"/>
      <c r="M177" s="143"/>
      <c r="N177" s="143"/>
      <c r="O177" s="143"/>
      <c r="P177" s="143"/>
      <c r="Q177" s="143"/>
      <c r="R177" s="143"/>
      <c r="S177" s="143"/>
      <c r="T177" s="143"/>
      <c r="U177" s="143"/>
      <c r="V177" s="143"/>
      <c r="W177" s="143"/>
      <c r="X177" s="143"/>
      <c r="Y177" s="143"/>
      <c r="Z177" s="143"/>
    </row>
    <row r="178">
      <c r="A178" s="143"/>
      <c r="B178" s="143"/>
      <c r="C178" s="143"/>
      <c r="D178" s="143"/>
      <c r="E178" s="143"/>
      <c r="F178" s="143"/>
      <c r="G178" s="143"/>
      <c r="H178" s="143"/>
      <c r="I178" s="143"/>
      <c r="J178" s="143"/>
      <c r="K178" s="143"/>
      <c r="L178" s="143"/>
      <c r="M178" s="143"/>
      <c r="N178" s="143"/>
      <c r="O178" s="143"/>
      <c r="P178" s="143"/>
      <c r="Q178" s="143"/>
      <c r="R178" s="143"/>
      <c r="S178" s="143"/>
      <c r="T178" s="143"/>
      <c r="U178" s="143"/>
      <c r="V178" s="143"/>
      <c r="W178" s="143"/>
      <c r="X178" s="143"/>
      <c r="Y178" s="143"/>
      <c r="Z178" s="143"/>
    </row>
    <row r="179">
      <c r="A179" s="143"/>
      <c r="B179" s="143"/>
      <c r="C179" s="143"/>
      <c r="D179" s="143"/>
      <c r="E179" s="143"/>
      <c r="F179" s="143"/>
      <c r="G179" s="143"/>
      <c r="H179" s="143"/>
      <c r="I179" s="143"/>
      <c r="J179" s="143"/>
      <c r="K179" s="143"/>
      <c r="L179" s="143"/>
      <c r="M179" s="143"/>
      <c r="N179" s="143"/>
      <c r="O179" s="143"/>
      <c r="P179" s="143"/>
      <c r="Q179" s="143"/>
      <c r="R179" s="143"/>
      <c r="S179" s="143"/>
      <c r="T179" s="143"/>
      <c r="U179" s="143"/>
      <c r="V179" s="143"/>
      <c r="W179" s="143"/>
      <c r="X179" s="143"/>
      <c r="Y179" s="143"/>
      <c r="Z179" s="143"/>
    </row>
    <row r="180">
      <c r="A180" s="143"/>
      <c r="B180" s="143"/>
      <c r="C180" s="143"/>
      <c r="D180" s="143"/>
      <c r="E180" s="143"/>
      <c r="F180" s="143"/>
      <c r="G180" s="143"/>
      <c r="H180" s="143"/>
      <c r="I180" s="143"/>
      <c r="J180" s="143"/>
      <c r="K180" s="143"/>
      <c r="L180" s="143"/>
      <c r="M180" s="143"/>
      <c r="N180" s="143"/>
      <c r="O180" s="143"/>
      <c r="P180" s="143"/>
      <c r="Q180" s="143"/>
      <c r="R180" s="143"/>
      <c r="S180" s="143"/>
      <c r="T180" s="143"/>
      <c r="U180" s="143"/>
      <c r="V180" s="143"/>
      <c r="W180" s="143"/>
      <c r="X180" s="143"/>
      <c r="Y180" s="143"/>
      <c r="Z180" s="143"/>
    </row>
    <row r="181">
      <c r="A181" s="143"/>
      <c r="B181" s="143"/>
      <c r="C181" s="143"/>
      <c r="D181" s="143"/>
      <c r="E181" s="143"/>
      <c r="F181" s="143"/>
      <c r="G181" s="143"/>
      <c r="H181" s="143"/>
      <c r="I181" s="143"/>
      <c r="J181" s="143"/>
      <c r="K181" s="143"/>
      <c r="L181" s="143"/>
      <c r="M181" s="143"/>
      <c r="N181" s="143"/>
      <c r="O181" s="143"/>
      <c r="P181" s="143"/>
      <c r="Q181" s="143"/>
      <c r="R181" s="143"/>
      <c r="S181" s="143"/>
      <c r="T181" s="143"/>
      <c r="U181" s="143"/>
      <c r="V181" s="143"/>
      <c r="W181" s="143"/>
      <c r="X181" s="143"/>
      <c r="Y181" s="143"/>
      <c r="Z181" s="143"/>
    </row>
    <row r="182">
      <c r="A182" s="143"/>
      <c r="B182" s="143"/>
      <c r="C182" s="143"/>
      <c r="D182" s="143"/>
      <c r="E182" s="143"/>
      <c r="F182" s="143"/>
      <c r="G182" s="143"/>
      <c r="H182" s="143"/>
      <c r="I182" s="143"/>
      <c r="J182" s="143"/>
      <c r="K182" s="143"/>
      <c r="L182" s="143"/>
      <c r="M182" s="143"/>
      <c r="N182" s="143"/>
      <c r="O182" s="143"/>
      <c r="P182" s="143"/>
      <c r="Q182" s="143"/>
      <c r="R182" s="143"/>
      <c r="S182" s="143"/>
      <c r="T182" s="143"/>
      <c r="U182" s="143"/>
      <c r="V182" s="143"/>
      <c r="W182" s="143"/>
      <c r="X182" s="143"/>
      <c r="Y182" s="143"/>
      <c r="Z182" s="143"/>
    </row>
    <row r="183">
      <c r="A183" s="143"/>
      <c r="B183" s="143"/>
      <c r="C183" s="143"/>
      <c r="D183" s="143"/>
      <c r="E183" s="143"/>
      <c r="F183" s="143"/>
      <c r="G183" s="143"/>
      <c r="H183" s="143"/>
      <c r="I183" s="143"/>
      <c r="J183" s="143"/>
      <c r="K183" s="143"/>
      <c r="L183" s="143"/>
      <c r="M183" s="143"/>
      <c r="N183" s="143"/>
      <c r="O183" s="143"/>
      <c r="P183" s="143"/>
      <c r="Q183" s="143"/>
      <c r="R183" s="143"/>
      <c r="S183" s="143"/>
      <c r="T183" s="143"/>
      <c r="U183" s="143"/>
      <c r="V183" s="143"/>
      <c r="W183" s="143"/>
      <c r="X183" s="143"/>
      <c r="Y183" s="143"/>
      <c r="Z183" s="143"/>
    </row>
    <row r="184">
      <c r="A184" s="143"/>
      <c r="B184" s="143"/>
      <c r="C184" s="143"/>
      <c r="D184" s="143"/>
      <c r="E184" s="143"/>
      <c r="F184" s="143"/>
      <c r="G184" s="143"/>
      <c r="H184" s="143"/>
      <c r="I184" s="143"/>
      <c r="J184" s="143"/>
      <c r="K184" s="143"/>
      <c r="L184" s="143"/>
      <c r="M184" s="143"/>
      <c r="N184" s="143"/>
      <c r="O184" s="143"/>
      <c r="P184" s="143"/>
      <c r="Q184" s="143"/>
      <c r="R184" s="143"/>
      <c r="S184" s="143"/>
      <c r="T184" s="143"/>
      <c r="U184" s="143"/>
      <c r="V184" s="143"/>
      <c r="W184" s="143"/>
      <c r="X184" s="143"/>
      <c r="Y184" s="143"/>
      <c r="Z184" s="143"/>
    </row>
    <row r="185">
      <c r="A185" s="143"/>
      <c r="B185" s="143"/>
      <c r="C185" s="143"/>
      <c r="D185" s="143"/>
      <c r="E185" s="143"/>
      <c r="F185" s="143"/>
      <c r="G185" s="143"/>
      <c r="H185" s="143"/>
      <c r="I185" s="143"/>
      <c r="J185" s="143"/>
      <c r="K185" s="143"/>
      <c r="L185" s="143"/>
      <c r="M185" s="143"/>
      <c r="N185" s="143"/>
      <c r="O185" s="143"/>
      <c r="P185" s="143"/>
      <c r="Q185" s="143"/>
      <c r="R185" s="143"/>
      <c r="S185" s="143"/>
      <c r="T185" s="143"/>
      <c r="U185" s="143"/>
      <c r="V185" s="143"/>
      <c r="W185" s="143"/>
      <c r="X185" s="143"/>
      <c r="Y185" s="143"/>
      <c r="Z185" s="143"/>
    </row>
    <row r="186">
      <c r="A186" s="143"/>
      <c r="B186" s="143"/>
      <c r="C186" s="143"/>
      <c r="D186" s="143"/>
      <c r="E186" s="143"/>
      <c r="F186" s="143"/>
      <c r="G186" s="143"/>
      <c r="H186" s="143"/>
      <c r="I186" s="143"/>
      <c r="J186" s="143"/>
      <c r="K186" s="143"/>
      <c r="L186" s="143"/>
      <c r="M186" s="143"/>
      <c r="N186" s="143"/>
      <c r="O186" s="143"/>
      <c r="P186" s="143"/>
      <c r="Q186" s="143"/>
      <c r="R186" s="143"/>
      <c r="S186" s="143"/>
      <c r="T186" s="143"/>
      <c r="U186" s="143"/>
      <c r="V186" s="143"/>
      <c r="W186" s="143"/>
      <c r="X186" s="143"/>
      <c r="Y186" s="143"/>
      <c r="Z186" s="143"/>
    </row>
    <row r="187">
      <c r="A187" s="143"/>
      <c r="B187" s="143"/>
      <c r="C187" s="143"/>
      <c r="D187" s="143"/>
      <c r="E187" s="143"/>
      <c r="F187" s="143"/>
      <c r="G187" s="143"/>
      <c r="H187" s="143"/>
      <c r="I187" s="143"/>
      <c r="J187" s="143"/>
      <c r="K187" s="143"/>
      <c r="L187" s="143"/>
      <c r="M187" s="143"/>
      <c r="N187" s="143"/>
      <c r="O187" s="143"/>
      <c r="P187" s="143"/>
      <c r="Q187" s="143"/>
      <c r="R187" s="143"/>
      <c r="S187" s="143"/>
      <c r="T187" s="143"/>
      <c r="U187" s="143"/>
      <c r="V187" s="143"/>
      <c r="W187" s="143"/>
      <c r="X187" s="143"/>
      <c r="Y187" s="143"/>
      <c r="Z187" s="143"/>
    </row>
    <row r="188">
      <c r="A188" s="143"/>
      <c r="B188" s="143"/>
      <c r="C188" s="143"/>
      <c r="D188" s="143"/>
      <c r="E188" s="143"/>
      <c r="F188" s="143"/>
      <c r="G188" s="143"/>
      <c r="H188" s="143"/>
      <c r="I188" s="143"/>
      <c r="J188" s="143"/>
      <c r="K188" s="143"/>
      <c r="L188" s="143"/>
      <c r="M188" s="143"/>
      <c r="N188" s="143"/>
      <c r="O188" s="143"/>
      <c r="P188" s="143"/>
      <c r="Q188" s="143"/>
      <c r="R188" s="143"/>
      <c r="S188" s="143"/>
      <c r="T188" s="143"/>
      <c r="U188" s="143"/>
      <c r="V188" s="143"/>
      <c r="W188" s="143"/>
      <c r="X188" s="143"/>
      <c r="Y188" s="143"/>
      <c r="Z188" s="143"/>
    </row>
    <row r="189">
      <c r="A189" s="143"/>
      <c r="B189" s="143"/>
      <c r="C189" s="143"/>
      <c r="D189" s="143"/>
      <c r="E189" s="143"/>
      <c r="F189" s="143"/>
      <c r="G189" s="143"/>
      <c r="H189" s="143"/>
      <c r="I189" s="143"/>
      <c r="J189" s="143"/>
      <c r="K189" s="143"/>
      <c r="L189" s="143"/>
      <c r="M189" s="143"/>
      <c r="N189" s="143"/>
      <c r="O189" s="143"/>
      <c r="P189" s="143"/>
      <c r="Q189" s="143"/>
      <c r="R189" s="143"/>
      <c r="S189" s="143"/>
      <c r="T189" s="143"/>
      <c r="U189" s="143"/>
      <c r="V189" s="143"/>
      <c r="W189" s="143"/>
      <c r="X189" s="143"/>
      <c r="Y189" s="143"/>
      <c r="Z189" s="143"/>
    </row>
    <row r="190">
      <c r="A190" s="143"/>
      <c r="B190" s="143"/>
      <c r="C190" s="143"/>
      <c r="D190" s="143"/>
      <c r="E190" s="143"/>
      <c r="F190" s="143"/>
      <c r="G190" s="143"/>
      <c r="H190" s="143"/>
      <c r="I190" s="143"/>
      <c r="J190" s="143"/>
      <c r="K190" s="143"/>
      <c r="L190" s="143"/>
      <c r="M190" s="143"/>
      <c r="N190" s="143"/>
      <c r="O190" s="143"/>
      <c r="P190" s="143"/>
      <c r="Q190" s="143"/>
      <c r="R190" s="143"/>
      <c r="S190" s="143"/>
      <c r="T190" s="143"/>
      <c r="U190" s="143"/>
      <c r="V190" s="143"/>
      <c r="W190" s="143"/>
      <c r="X190" s="143"/>
      <c r="Y190" s="143"/>
      <c r="Z190" s="143"/>
    </row>
    <row r="191">
      <c r="A191" s="143"/>
      <c r="B191" s="143"/>
      <c r="C191" s="143"/>
      <c r="D191" s="143"/>
      <c r="E191" s="143"/>
      <c r="F191" s="143"/>
      <c r="G191" s="143"/>
      <c r="H191" s="143"/>
      <c r="I191" s="143"/>
      <c r="J191" s="143"/>
      <c r="K191" s="143"/>
      <c r="L191" s="143"/>
      <c r="M191" s="143"/>
      <c r="N191" s="143"/>
      <c r="O191" s="143"/>
      <c r="P191" s="143"/>
      <c r="Q191" s="143"/>
      <c r="R191" s="143"/>
      <c r="S191" s="143"/>
      <c r="T191" s="143"/>
      <c r="U191" s="143"/>
      <c r="V191" s="143"/>
      <c r="W191" s="143"/>
      <c r="X191" s="143"/>
      <c r="Y191" s="143"/>
      <c r="Z191" s="143"/>
    </row>
    <row r="192">
      <c r="A192" s="143"/>
      <c r="B192" s="143"/>
      <c r="C192" s="143"/>
      <c r="D192" s="143"/>
      <c r="E192" s="143"/>
      <c r="F192" s="143"/>
      <c r="G192" s="143"/>
      <c r="H192" s="143"/>
      <c r="I192" s="143"/>
      <c r="J192" s="143"/>
      <c r="K192" s="143"/>
      <c r="L192" s="143"/>
      <c r="M192" s="143"/>
      <c r="N192" s="143"/>
      <c r="O192" s="143"/>
      <c r="P192" s="143"/>
      <c r="Q192" s="143"/>
      <c r="R192" s="143"/>
      <c r="S192" s="143"/>
      <c r="T192" s="143"/>
      <c r="U192" s="143"/>
      <c r="V192" s="143"/>
      <c r="W192" s="143"/>
      <c r="X192" s="143"/>
      <c r="Y192" s="143"/>
      <c r="Z192" s="143"/>
    </row>
    <row r="193">
      <c r="A193" s="143"/>
      <c r="B193" s="143"/>
      <c r="C193" s="143"/>
      <c r="D193" s="143"/>
      <c r="E193" s="143"/>
      <c r="F193" s="143"/>
      <c r="G193" s="143"/>
      <c r="H193" s="143"/>
      <c r="I193" s="143"/>
      <c r="J193" s="143"/>
      <c r="K193" s="143"/>
      <c r="L193" s="143"/>
      <c r="M193" s="143"/>
      <c r="N193" s="143"/>
      <c r="O193" s="143"/>
      <c r="P193" s="143"/>
      <c r="Q193" s="143"/>
      <c r="R193" s="143"/>
      <c r="S193" s="143"/>
      <c r="T193" s="143"/>
      <c r="U193" s="143"/>
      <c r="V193" s="143"/>
      <c r="W193" s="143"/>
      <c r="X193" s="143"/>
      <c r="Y193" s="143"/>
      <c r="Z193" s="143"/>
    </row>
    <row r="194">
      <c r="A194" s="143"/>
      <c r="B194" s="143"/>
      <c r="C194" s="143"/>
      <c r="D194" s="143"/>
      <c r="E194" s="143"/>
      <c r="F194" s="143"/>
      <c r="G194" s="143"/>
      <c r="H194" s="143"/>
      <c r="I194" s="143"/>
      <c r="J194" s="143"/>
      <c r="K194" s="143"/>
      <c r="L194" s="143"/>
      <c r="M194" s="143"/>
      <c r="N194" s="143"/>
      <c r="O194" s="143"/>
      <c r="P194" s="143"/>
      <c r="Q194" s="143"/>
      <c r="R194" s="143"/>
      <c r="S194" s="143"/>
      <c r="T194" s="143"/>
      <c r="U194" s="143"/>
      <c r="V194" s="143"/>
      <c r="W194" s="143"/>
      <c r="X194" s="143"/>
      <c r="Y194" s="143"/>
      <c r="Z194" s="143"/>
    </row>
    <row r="195">
      <c r="A195" s="143"/>
      <c r="B195" s="143"/>
      <c r="C195" s="143"/>
      <c r="D195" s="143"/>
      <c r="E195" s="143"/>
      <c r="F195" s="143"/>
      <c r="G195" s="143"/>
      <c r="H195" s="143"/>
      <c r="I195" s="143"/>
      <c r="J195" s="143"/>
      <c r="K195" s="143"/>
      <c r="L195" s="143"/>
      <c r="M195" s="143"/>
      <c r="N195" s="143"/>
      <c r="O195" s="143"/>
      <c r="P195" s="143"/>
      <c r="Q195" s="143"/>
      <c r="R195" s="143"/>
      <c r="S195" s="143"/>
      <c r="T195" s="143"/>
      <c r="U195" s="143"/>
      <c r="V195" s="143"/>
      <c r="W195" s="143"/>
      <c r="X195" s="143"/>
      <c r="Y195" s="143"/>
      <c r="Z195" s="143"/>
    </row>
    <row r="196">
      <c r="A196" s="143"/>
      <c r="B196" s="143"/>
      <c r="C196" s="143"/>
      <c r="D196" s="143"/>
      <c r="E196" s="143"/>
      <c r="F196" s="143"/>
      <c r="G196" s="143"/>
      <c r="H196" s="143"/>
      <c r="I196" s="143"/>
      <c r="J196" s="143"/>
      <c r="K196" s="143"/>
      <c r="L196" s="143"/>
      <c r="M196" s="143"/>
      <c r="N196" s="143"/>
      <c r="O196" s="143"/>
      <c r="P196" s="143"/>
      <c r="Q196" s="143"/>
      <c r="R196" s="143"/>
      <c r="S196" s="143"/>
      <c r="T196" s="143"/>
      <c r="U196" s="143"/>
      <c r="V196" s="143"/>
      <c r="W196" s="143"/>
      <c r="X196" s="143"/>
      <c r="Y196" s="143"/>
      <c r="Z196" s="143"/>
    </row>
    <row r="197">
      <c r="A197" s="143"/>
      <c r="B197" s="143"/>
      <c r="C197" s="143"/>
      <c r="D197" s="143"/>
      <c r="E197" s="143"/>
      <c r="F197" s="143"/>
      <c r="G197" s="143"/>
      <c r="H197" s="143"/>
      <c r="I197" s="143"/>
      <c r="J197" s="143"/>
      <c r="K197" s="143"/>
      <c r="L197" s="143"/>
      <c r="M197" s="143"/>
      <c r="N197" s="143"/>
      <c r="O197" s="143"/>
      <c r="P197" s="143"/>
      <c r="Q197" s="143"/>
      <c r="R197" s="143"/>
      <c r="S197" s="143"/>
      <c r="T197" s="143"/>
      <c r="U197" s="143"/>
      <c r="V197" s="143"/>
      <c r="W197" s="143"/>
      <c r="X197" s="143"/>
      <c r="Y197" s="143"/>
      <c r="Z197" s="143"/>
    </row>
    <row r="198">
      <c r="A198" s="143"/>
      <c r="B198" s="143"/>
      <c r="C198" s="143"/>
      <c r="D198" s="143"/>
      <c r="E198" s="143"/>
      <c r="F198" s="143"/>
      <c r="G198" s="143"/>
      <c r="H198" s="143"/>
      <c r="I198" s="143"/>
      <c r="J198" s="143"/>
      <c r="K198" s="143"/>
      <c r="L198" s="143"/>
      <c r="M198" s="143"/>
      <c r="N198" s="143"/>
      <c r="O198" s="143"/>
      <c r="P198" s="143"/>
      <c r="Q198" s="143"/>
      <c r="R198" s="143"/>
      <c r="S198" s="143"/>
      <c r="T198" s="143"/>
      <c r="U198" s="143"/>
      <c r="V198" s="143"/>
      <c r="W198" s="143"/>
      <c r="X198" s="143"/>
      <c r="Y198" s="143"/>
      <c r="Z198" s="143"/>
    </row>
    <row r="199">
      <c r="A199" s="143"/>
      <c r="B199" s="143"/>
      <c r="C199" s="143"/>
      <c r="D199" s="143"/>
      <c r="E199" s="143"/>
      <c r="F199" s="143"/>
      <c r="G199" s="143"/>
      <c r="H199" s="143"/>
      <c r="I199" s="143"/>
      <c r="J199" s="143"/>
      <c r="K199" s="143"/>
      <c r="L199" s="143"/>
      <c r="M199" s="143"/>
      <c r="N199" s="143"/>
      <c r="O199" s="143"/>
      <c r="P199" s="143"/>
      <c r="Q199" s="143"/>
      <c r="R199" s="143"/>
      <c r="S199" s="143"/>
      <c r="T199" s="143"/>
      <c r="U199" s="143"/>
      <c r="V199" s="143"/>
      <c r="W199" s="143"/>
      <c r="X199" s="143"/>
      <c r="Y199" s="143"/>
      <c r="Z199" s="143"/>
    </row>
    <row r="200">
      <c r="A200" s="143"/>
      <c r="B200" s="143"/>
      <c r="C200" s="143"/>
      <c r="D200" s="143"/>
      <c r="E200" s="143"/>
      <c r="F200" s="143"/>
      <c r="G200" s="143"/>
      <c r="H200" s="143"/>
      <c r="I200" s="143"/>
      <c r="J200" s="143"/>
      <c r="K200" s="143"/>
      <c r="L200" s="143"/>
      <c r="M200" s="143"/>
      <c r="N200" s="143"/>
      <c r="O200" s="143"/>
      <c r="P200" s="143"/>
      <c r="Q200" s="143"/>
      <c r="R200" s="143"/>
      <c r="S200" s="143"/>
      <c r="T200" s="143"/>
      <c r="U200" s="143"/>
      <c r="V200" s="143"/>
      <c r="W200" s="143"/>
      <c r="X200" s="143"/>
      <c r="Y200" s="143"/>
      <c r="Z200" s="143"/>
    </row>
    <row r="201">
      <c r="A201" s="143"/>
      <c r="B201" s="143"/>
      <c r="C201" s="143"/>
      <c r="D201" s="143"/>
      <c r="E201" s="143"/>
      <c r="F201" s="143"/>
      <c r="G201" s="143"/>
      <c r="H201" s="143"/>
      <c r="I201" s="143"/>
      <c r="J201" s="143"/>
      <c r="K201" s="143"/>
      <c r="L201" s="143"/>
      <c r="M201" s="143"/>
      <c r="N201" s="143"/>
      <c r="O201" s="143"/>
      <c r="P201" s="143"/>
      <c r="Q201" s="143"/>
      <c r="R201" s="143"/>
      <c r="S201" s="143"/>
      <c r="T201" s="143"/>
      <c r="U201" s="143"/>
      <c r="V201" s="143"/>
      <c r="W201" s="143"/>
      <c r="X201" s="143"/>
      <c r="Y201" s="143"/>
      <c r="Z201" s="143"/>
    </row>
    <row r="202">
      <c r="A202" s="143"/>
      <c r="B202" s="143"/>
      <c r="C202" s="143"/>
      <c r="D202" s="143"/>
      <c r="E202" s="143"/>
      <c r="F202" s="143"/>
      <c r="G202" s="143"/>
      <c r="H202" s="143"/>
      <c r="I202" s="143"/>
      <c r="J202" s="143"/>
      <c r="K202" s="143"/>
      <c r="L202" s="143"/>
      <c r="M202" s="143"/>
      <c r="N202" s="143"/>
      <c r="O202" s="143"/>
      <c r="P202" s="143"/>
      <c r="Q202" s="143"/>
      <c r="R202" s="143"/>
      <c r="S202" s="143"/>
      <c r="T202" s="143"/>
      <c r="U202" s="143"/>
      <c r="V202" s="143"/>
      <c r="W202" s="143"/>
      <c r="X202" s="143"/>
      <c r="Y202" s="143"/>
      <c r="Z202" s="143"/>
    </row>
    <row r="203">
      <c r="A203" s="143"/>
      <c r="B203" s="143"/>
      <c r="C203" s="143"/>
      <c r="D203" s="143"/>
      <c r="E203" s="143"/>
      <c r="F203" s="143"/>
      <c r="G203" s="143"/>
      <c r="H203" s="143"/>
      <c r="I203" s="143"/>
      <c r="J203" s="143"/>
      <c r="K203" s="143"/>
      <c r="L203" s="143"/>
      <c r="M203" s="143"/>
      <c r="N203" s="143"/>
      <c r="O203" s="143"/>
      <c r="P203" s="143"/>
      <c r="Q203" s="143"/>
      <c r="R203" s="143"/>
      <c r="S203" s="143"/>
      <c r="T203" s="143"/>
      <c r="U203" s="143"/>
      <c r="V203" s="143"/>
      <c r="W203" s="143"/>
      <c r="X203" s="143"/>
      <c r="Y203" s="143"/>
      <c r="Z203" s="143"/>
    </row>
    <row r="204">
      <c r="A204" s="143"/>
      <c r="B204" s="143"/>
      <c r="C204" s="143"/>
      <c r="D204" s="143"/>
      <c r="E204" s="143"/>
      <c r="F204" s="143"/>
      <c r="G204" s="143"/>
      <c r="H204" s="143"/>
      <c r="I204" s="143"/>
      <c r="J204" s="143"/>
      <c r="K204" s="143"/>
      <c r="L204" s="143"/>
      <c r="M204" s="143"/>
      <c r="N204" s="143"/>
      <c r="O204" s="143"/>
      <c r="P204" s="143"/>
      <c r="Q204" s="143"/>
      <c r="R204" s="143"/>
      <c r="S204" s="143"/>
      <c r="T204" s="143"/>
      <c r="U204" s="143"/>
      <c r="V204" s="143"/>
      <c r="W204" s="143"/>
      <c r="X204" s="143"/>
      <c r="Y204" s="143"/>
      <c r="Z204" s="143"/>
    </row>
    <row r="205">
      <c r="A205" s="143"/>
      <c r="B205" s="143"/>
      <c r="C205" s="143"/>
      <c r="D205" s="143"/>
      <c r="E205" s="143"/>
      <c r="F205" s="143"/>
      <c r="G205" s="143"/>
      <c r="H205" s="143"/>
      <c r="I205" s="143"/>
      <c r="J205" s="143"/>
      <c r="K205" s="143"/>
      <c r="L205" s="143"/>
      <c r="M205" s="143"/>
      <c r="N205" s="143"/>
      <c r="O205" s="143"/>
      <c r="P205" s="143"/>
      <c r="Q205" s="143"/>
      <c r="R205" s="143"/>
      <c r="S205" s="143"/>
      <c r="T205" s="143"/>
      <c r="U205" s="143"/>
      <c r="V205" s="143"/>
      <c r="W205" s="143"/>
      <c r="X205" s="143"/>
      <c r="Y205" s="143"/>
      <c r="Z205" s="143"/>
    </row>
    <row r="206">
      <c r="A206" s="143"/>
      <c r="B206" s="143"/>
      <c r="C206" s="143"/>
      <c r="D206" s="143"/>
      <c r="E206" s="143"/>
      <c r="F206" s="143"/>
      <c r="G206" s="143"/>
      <c r="H206" s="143"/>
      <c r="I206" s="143"/>
      <c r="J206" s="143"/>
      <c r="K206" s="143"/>
      <c r="L206" s="143"/>
      <c r="M206" s="143"/>
      <c r="N206" s="143"/>
      <c r="O206" s="143"/>
      <c r="P206" s="143"/>
      <c r="Q206" s="143"/>
      <c r="R206" s="143"/>
      <c r="S206" s="143"/>
      <c r="T206" s="143"/>
      <c r="U206" s="143"/>
      <c r="V206" s="143"/>
      <c r="W206" s="143"/>
      <c r="X206" s="143"/>
      <c r="Y206" s="143"/>
      <c r="Z206" s="143"/>
    </row>
    <row r="207">
      <c r="A207" s="143"/>
      <c r="B207" s="143"/>
      <c r="C207" s="143"/>
      <c r="D207" s="143"/>
      <c r="E207" s="143"/>
      <c r="F207" s="143"/>
      <c r="G207" s="143"/>
      <c r="H207" s="143"/>
      <c r="I207" s="143"/>
      <c r="J207" s="143"/>
      <c r="K207" s="143"/>
      <c r="L207" s="143"/>
      <c r="M207" s="143"/>
      <c r="N207" s="143"/>
      <c r="O207" s="143"/>
      <c r="P207" s="143"/>
      <c r="Q207" s="143"/>
      <c r="R207" s="143"/>
      <c r="S207" s="143"/>
      <c r="T207" s="143"/>
      <c r="U207" s="143"/>
      <c r="V207" s="143"/>
      <c r="W207" s="143"/>
      <c r="X207" s="143"/>
      <c r="Y207" s="143"/>
      <c r="Z207" s="143"/>
    </row>
    <row r="208">
      <c r="A208" s="143"/>
      <c r="B208" s="143"/>
      <c r="C208" s="143"/>
      <c r="D208" s="143"/>
      <c r="E208" s="143"/>
      <c r="F208" s="143"/>
      <c r="G208" s="143"/>
      <c r="H208" s="143"/>
      <c r="I208" s="143"/>
      <c r="J208" s="143"/>
      <c r="K208" s="143"/>
      <c r="L208" s="143"/>
      <c r="M208" s="143"/>
      <c r="N208" s="143"/>
      <c r="O208" s="143"/>
      <c r="P208" s="143"/>
      <c r="Q208" s="143"/>
      <c r="R208" s="143"/>
      <c r="S208" s="143"/>
      <c r="T208" s="143"/>
      <c r="U208" s="143"/>
      <c r="V208" s="143"/>
      <c r="W208" s="143"/>
      <c r="X208" s="143"/>
      <c r="Y208" s="143"/>
      <c r="Z208" s="143"/>
    </row>
    <row r="209">
      <c r="A209" s="143"/>
      <c r="B209" s="143"/>
      <c r="C209" s="143"/>
      <c r="D209" s="143"/>
      <c r="E209" s="143"/>
      <c r="F209" s="143"/>
      <c r="G209" s="143"/>
      <c r="H209" s="143"/>
      <c r="I209" s="143"/>
      <c r="J209" s="143"/>
      <c r="K209" s="143"/>
      <c r="L209" s="143"/>
      <c r="M209" s="143"/>
      <c r="N209" s="143"/>
      <c r="O209" s="143"/>
      <c r="P209" s="143"/>
      <c r="Q209" s="143"/>
      <c r="R209" s="143"/>
      <c r="S209" s="143"/>
      <c r="T209" s="143"/>
      <c r="U209" s="143"/>
      <c r="V209" s="143"/>
      <c r="W209" s="143"/>
      <c r="X209" s="143"/>
      <c r="Y209" s="143"/>
      <c r="Z209" s="143"/>
    </row>
    <row r="210">
      <c r="A210" s="143"/>
      <c r="B210" s="143"/>
      <c r="C210" s="143"/>
      <c r="D210" s="143"/>
      <c r="E210" s="143"/>
      <c r="F210" s="143"/>
      <c r="G210" s="143"/>
      <c r="H210" s="143"/>
      <c r="I210" s="143"/>
      <c r="J210" s="143"/>
      <c r="K210" s="143"/>
      <c r="L210" s="143"/>
      <c r="M210" s="143"/>
      <c r="N210" s="143"/>
      <c r="O210" s="143"/>
      <c r="P210" s="143"/>
      <c r="Q210" s="143"/>
      <c r="R210" s="143"/>
      <c r="S210" s="143"/>
      <c r="T210" s="143"/>
      <c r="U210" s="143"/>
      <c r="V210" s="143"/>
      <c r="W210" s="143"/>
      <c r="X210" s="143"/>
      <c r="Y210" s="143"/>
      <c r="Z210" s="143"/>
    </row>
    <row r="211">
      <c r="A211" s="143"/>
      <c r="B211" s="143"/>
      <c r="C211" s="143"/>
      <c r="D211" s="143"/>
      <c r="E211" s="143"/>
      <c r="F211" s="143"/>
      <c r="G211" s="143"/>
      <c r="H211" s="143"/>
      <c r="I211" s="143"/>
      <c r="J211" s="143"/>
      <c r="K211" s="143"/>
      <c r="L211" s="143"/>
      <c r="M211" s="143"/>
      <c r="N211" s="143"/>
      <c r="O211" s="143"/>
      <c r="P211" s="143"/>
      <c r="Q211" s="143"/>
      <c r="R211" s="143"/>
      <c r="S211" s="143"/>
      <c r="T211" s="143"/>
      <c r="U211" s="143"/>
      <c r="V211" s="143"/>
      <c r="W211" s="143"/>
      <c r="X211" s="143"/>
      <c r="Y211" s="143"/>
      <c r="Z211" s="143"/>
    </row>
    <row r="212">
      <c r="A212" s="143"/>
      <c r="B212" s="143"/>
      <c r="C212" s="143"/>
      <c r="D212" s="143"/>
      <c r="E212" s="143"/>
      <c r="F212" s="143"/>
      <c r="G212" s="143"/>
      <c r="H212" s="143"/>
      <c r="I212" s="143"/>
      <c r="J212" s="143"/>
      <c r="K212" s="143"/>
      <c r="L212" s="143"/>
      <c r="M212" s="143"/>
      <c r="N212" s="143"/>
      <c r="O212" s="143"/>
      <c r="P212" s="143"/>
      <c r="Q212" s="143"/>
      <c r="R212" s="143"/>
      <c r="S212" s="143"/>
      <c r="T212" s="143"/>
      <c r="U212" s="143"/>
      <c r="V212" s="143"/>
      <c r="W212" s="143"/>
      <c r="X212" s="143"/>
      <c r="Y212" s="143"/>
      <c r="Z212" s="143"/>
    </row>
    <row r="213">
      <c r="A213" s="143"/>
      <c r="B213" s="143"/>
      <c r="C213" s="143"/>
      <c r="D213" s="143"/>
      <c r="E213" s="143"/>
      <c r="F213" s="143"/>
      <c r="G213" s="143"/>
      <c r="H213" s="143"/>
      <c r="I213" s="143"/>
      <c r="J213" s="143"/>
      <c r="K213" s="143"/>
      <c r="L213" s="143"/>
      <c r="M213" s="143"/>
      <c r="N213" s="143"/>
      <c r="O213" s="143"/>
      <c r="P213" s="143"/>
      <c r="Q213" s="143"/>
      <c r="R213" s="143"/>
      <c r="S213" s="143"/>
      <c r="T213" s="143"/>
      <c r="U213" s="143"/>
      <c r="V213" s="143"/>
      <c r="W213" s="143"/>
      <c r="X213" s="143"/>
      <c r="Y213" s="143"/>
      <c r="Z213" s="143"/>
    </row>
    <row r="214">
      <c r="A214" s="143"/>
      <c r="B214" s="143"/>
      <c r="C214" s="143"/>
      <c r="D214" s="143"/>
      <c r="E214" s="143"/>
      <c r="F214" s="143"/>
      <c r="G214" s="143"/>
      <c r="H214" s="143"/>
      <c r="I214" s="143"/>
      <c r="J214" s="143"/>
      <c r="K214" s="143"/>
      <c r="L214" s="143"/>
      <c r="M214" s="143"/>
      <c r="N214" s="143"/>
      <c r="O214" s="143"/>
      <c r="P214" s="143"/>
      <c r="Q214" s="143"/>
      <c r="R214" s="143"/>
      <c r="S214" s="143"/>
      <c r="T214" s="143"/>
      <c r="U214" s="143"/>
      <c r="V214" s="143"/>
      <c r="W214" s="143"/>
      <c r="X214" s="143"/>
      <c r="Y214" s="143"/>
      <c r="Z214" s="143"/>
    </row>
    <row r="215">
      <c r="A215" s="143"/>
      <c r="B215" s="143"/>
      <c r="C215" s="143"/>
      <c r="D215" s="143"/>
      <c r="E215" s="143"/>
      <c r="F215" s="143"/>
      <c r="G215" s="143"/>
      <c r="H215" s="143"/>
      <c r="I215" s="143"/>
      <c r="J215" s="143"/>
      <c r="K215" s="143"/>
      <c r="L215" s="143"/>
      <c r="M215" s="143"/>
      <c r="N215" s="143"/>
      <c r="O215" s="143"/>
      <c r="P215" s="143"/>
      <c r="Q215" s="143"/>
      <c r="R215" s="143"/>
      <c r="S215" s="143"/>
      <c r="T215" s="143"/>
      <c r="U215" s="143"/>
      <c r="V215" s="143"/>
      <c r="W215" s="143"/>
      <c r="X215" s="143"/>
      <c r="Y215" s="143"/>
      <c r="Z215" s="143"/>
    </row>
    <row r="216">
      <c r="A216" s="143"/>
      <c r="B216" s="143"/>
      <c r="C216" s="143"/>
      <c r="D216" s="143"/>
      <c r="E216" s="143"/>
      <c r="F216" s="143"/>
      <c r="G216" s="143"/>
      <c r="H216" s="143"/>
      <c r="I216" s="143"/>
      <c r="J216" s="143"/>
      <c r="K216" s="143"/>
      <c r="L216" s="143"/>
      <c r="M216" s="143"/>
      <c r="N216" s="143"/>
      <c r="O216" s="143"/>
      <c r="P216" s="143"/>
      <c r="Q216" s="143"/>
      <c r="R216" s="143"/>
      <c r="S216" s="143"/>
      <c r="T216" s="143"/>
      <c r="U216" s="143"/>
      <c r="V216" s="143"/>
      <c r="W216" s="143"/>
      <c r="X216" s="143"/>
      <c r="Y216" s="143"/>
      <c r="Z216" s="143"/>
    </row>
    <row r="217">
      <c r="A217" s="143"/>
      <c r="B217" s="143"/>
      <c r="C217" s="143"/>
      <c r="D217" s="143"/>
      <c r="E217" s="143"/>
      <c r="F217" s="143"/>
      <c r="G217" s="143"/>
      <c r="H217" s="143"/>
      <c r="I217" s="143"/>
      <c r="J217" s="143"/>
      <c r="K217" s="143"/>
      <c r="L217" s="143"/>
      <c r="M217" s="143"/>
      <c r="N217" s="143"/>
      <c r="O217" s="143"/>
      <c r="P217" s="143"/>
      <c r="Q217" s="143"/>
      <c r="R217" s="143"/>
      <c r="S217" s="143"/>
      <c r="T217" s="143"/>
      <c r="U217" s="143"/>
      <c r="V217" s="143"/>
      <c r="W217" s="143"/>
      <c r="X217" s="143"/>
      <c r="Y217" s="143"/>
      <c r="Z217" s="143"/>
    </row>
    <row r="218">
      <c r="A218" s="143"/>
      <c r="B218" s="143"/>
      <c r="C218" s="143"/>
      <c r="D218" s="143"/>
      <c r="E218" s="143"/>
      <c r="F218" s="143"/>
      <c r="G218" s="143"/>
      <c r="H218" s="143"/>
      <c r="I218" s="143"/>
      <c r="J218" s="143"/>
      <c r="K218" s="143"/>
      <c r="L218" s="143"/>
      <c r="M218" s="143"/>
      <c r="N218" s="143"/>
      <c r="O218" s="143"/>
      <c r="P218" s="143"/>
      <c r="Q218" s="143"/>
      <c r="R218" s="143"/>
      <c r="S218" s="143"/>
      <c r="T218" s="143"/>
      <c r="U218" s="143"/>
      <c r="V218" s="143"/>
      <c r="W218" s="143"/>
      <c r="X218" s="143"/>
      <c r="Y218" s="143"/>
      <c r="Z218" s="143"/>
    </row>
    <row r="219">
      <c r="A219" s="143"/>
      <c r="B219" s="143"/>
      <c r="C219" s="143"/>
      <c r="D219" s="143"/>
      <c r="E219" s="143"/>
      <c r="F219" s="143"/>
      <c r="G219" s="143"/>
      <c r="H219" s="143"/>
      <c r="I219" s="143"/>
      <c r="J219" s="143"/>
      <c r="K219" s="143"/>
      <c r="L219" s="143"/>
      <c r="M219" s="143"/>
      <c r="N219" s="143"/>
      <c r="O219" s="143"/>
      <c r="P219" s="143"/>
      <c r="Q219" s="143"/>
      <c r="R219" s="143"/>
      <c r="S219" s="143"/>
      <c r="T219" s="143"/>
      <c r="U219" s="143"/>
      <c r="V219" s="143"/>
      <c r="W219" s="143"/>
      <c r="X219" s="143"/>
      <c r="Y219" s="143"/>
      <c r="Z219" s="143"/>
    </row>
    <row r="220">
      <c r="A220" s="143"/>
      <c r="B220" s="143"/>
      <c r="C220" s="143"/>
      <c r="D220" s="143"/>
      <c r="E220" s="143"/>
      <c r="F220" s="143"/>
      <c r="G220" s="143"/>
      <c r="H220" s="143"/>
      <c r="I220" s="143"/>
      <c r="J220" s="143"/>
      <c r="K220" s="143"/>
      <c r="L220" s="143"/>
      <c r="M220" s="143"/>
      <c r="N220" s="143"/>
      <c r="O220" s="143"/>
      <c r="P220" s="143"/>
      <c r="Q220" s="143"/>
      <c r="R220" s="143"/>
      <c r="S220" s="143"/>
      <c r="T220" s="143"/>
      <c r="U220" s="143"/>
      <c r="V220" s="143"/>
      <c r="W220" s="143"/>
      <c r="X220" s="143"/>
      <c r="Y220" s="143"/>
      <c r="Z220" s="143"/>
    </row>
    <row r="221">
      <c r="A221" s="143"/>
      <c r="B221" s="143"/>
      <c r="C221" s="143"/>
      <c r="D221" s="143"/>
      <c r="E221" s="143"/>
      <c r="F221" s="143"/>
      <c r="G221" s="143"/>
      <c r="H221" s="143"/>
      <c r="I221" s="143"/>
      <c r="J221" s="143"/>
      <c r="K221" s="143"/>
      <c r="L221" s="143"/>
      <c r="M221" s="143"/>
      <c r="N221" s="143"/>
      <c r="O221" s="143"/>
      <c r="P221" s="143"/>
      <c r="Q221" s="143"/>
      <c r="R221" s="143"/>
      <c r="S221" s="143"/>
      <c r="T221" s="143"/>
      <c r="U221" s="143"/>
      <c r="V221" s="143"/>
      <c r="W221" s="143"/>
      <c r="X221" s="143"/>
      <c r="Y221" s="143"/>
      <c r="Z221" s="143"/>
    </row>
    <row r="222">
      <c r="A222" s="143"/>
      <c r="B222" s="143"/>
      <c r="C222" s="143"/>
      <c r="D222" s="143"/>
      <c r="E222" s="143"/>
      <c r="F222" s="143"/>
      <c r="G222" s="143"/>
      <c r="H222" s="143"/>
      <c r="I222" s="143"/>
      <c r="J222" s="143"/>
      <c r="K222" s="143"/>
      <c r="L222" s="143"/>
      <c r="M222" s="143"/>
      <c r="N222" s="143"/>
      <c r="O222" s="143"/>
      <c r="P222" s="143"/>
      <c r="Q222" s="143"/>
      <c r="R222" s="143"/>
      <c r="S222" s="143"/>
      <c r="T222" s="143"/>
      <c r="U222" s="143"/>
      <c r="V222" s="143"/>
      <c r="W222" s="143"/>
      <c r="X222" s="143"/>
      <c r="Y222" s="143"/>
      <c r="Z222" s="143"/>
    </row>
    <row r="223">
      <c r="A223" s="143"/>
      <c r="B223" s="143"/>
      <c r="C223" s="143"/>
      <c r="D223" s="143"/>
      <c r="E223" s="143"/>
      <c r="F223" s="143"/>
      <c r="G223" s="143"/>
      <c r="H223" s="143"/>
      <c r="I223" s="143"/>
      <c r="J223" s="143"/>
      <c r="K223" s="143"/>
      <c r="L223" s="143"/>
      <c r="M223" s="143"/>
      <c r="N223" s="143"/>
      <c r="O223" s="143"/>
      <c r="P223" s="143"/>
      <c r="Q223" s="143"/>
      <c r="R223" s="143"/>
      <c r="S223" s="143"/>
      <c r="T223" s="143"/>
      <c r="U223" s="143"/>
      <c r="V223" s="143"/>
      <c r="W223" s="143"/>
      <c r="X223" s="143"/>
      <c r="Y223" s="143"/>
      <c r="Z223" s="143"/>
    </row>
    <row r="224">
      <c r="A224" s="143"/>
      <c r="B224" s="143"/>
      <c r="C224" s="143"/>
      <c r="D224" s="143"/>
      <c r="E224" s="143"/>
      <c r="F224" s="143"/>
      <c r="G224" s="143"/>
      <c r="H224" s="143"/>
      <c r="I224" s="143"/>
      <c r="J224" s="143"/>
      <c r="K224" s="143"/>
      <c r="L224" s="143"/>
      <c r="M224" s="143"/>
      <c r="N224" s="143"/>
      <c r="O224" s="143"/>
      <c r="P224" s="143"/>
      <c r="Q224" s="143"/>
      <c r="R224" s="143"/>
      <c r="S224" s="143"/>
      <c r="T224" s="143"/>
      <c r="U224" s="143"/>
      <c r="V224" s="143"/>
      <c r="W224" s="143"/>
      <c r="X224" s="143"/>
      <c r="Y224" s="143"/>
      <c r="Z224" s="143"/>
    </row>
    <row r="225">
      <c r="A225" s="143"/>
      <c r="B225" s="143"/>
      <c r="C225" s="143"/>
      <c r="D225" s="143"/>
      <c r="E225" s="143"/>
      <c r="F225" s="143"/>
      <c r="G225" s="143"/>
      <c r="H225" s="143"/>
      <c r="I225" s="143"/>
      <c r="J225" s="143"/>
      <c r="K225" s="143"/>
      <c r="L225" s="143"/>
      <c r="M225" s="143"/>
      <c r="N225" s="143"/>
      <c r="O225" s="143"/>
      <c r="P225" s="143"/>
      <c r="Q225" s="143"/>
      <c r="R225" s="143"/>
      <c r="S225" s="143"/>
      <c r="T225" s="143"/>
      <c r="U225" s="143"/>
      <c r="V225" s="143"/>
      <c r="W225" s="143"/>
      <c r="X225" s="143"/>
      <c r="Y225" s="143"/>
      <c r="Z225" s="143"/>
    </row>
    <row r="226">
      <c r="A226" s="143"/>
      <c r="B226" s="143"/>
      <c r="C226" s="143"/>
      <c r="D226" s="143"/>
      <c r="E226" s="143"/>
      <c r="F226" s="143"/>
      <c r="G226" s="143"/>
      <c r="H226" s="143"/>
      <c r="I226" s="143"/>
      <c r="J226" s="143"/>
      <c r="K226" s="143"/>
      <c r="L226" s="143"/>
      <c r="M226" s="143"/>
      <c r="N226" s="143"/>
      <c r="O226" s="143"/>
      <c r="P226" s="143"/>
      <c r="Q226" s="143"/>
      <c r="R226" s="143"/>
      <c r="S226" s="143"/>
      <c r="T226" s="143"/>
      <c r="U226" s="143"/>
      <c r="V226" s="143"/>
      <c r="W226" s="143"/>
      <c r="X226" s="143"/>
      <c r="Y226" s="143"/>
      <c r="Z226" s="143"/>
    </row>
    <row r="227">
      <c r="A227" s="143"/>
      <c r="B227" s="143"/>
      <c r="C227" s="143"/>
      <c r="D227" s="143"/>
      <c r="E227" s="143"/>
      <c r="F227" s="143"/>
      <c r="G227" s="143"/>
      <c r="H227" s="143"/>
      <c r="I227" s="143"/>
      <c r="J227" s="143"/>
      <c r="K227" s="143"/>
      <c r="L227" s="143"/>
      <c r="M227" s="143"/>
      <c r="N227" s="143"/>
      <c r="O227" s="143"/>
      <c r="P227" s="143"/>
      <c r="Q227" s="143"/>
      <c r="R227" s="143"/>
      <c r="S227" s="143"/>
      <c r="T227" s="143"/>
      <c r="U227" s="143"/>
      <c r="V227" s="143"/>
      <c r="W227" s="143"/>
      <c r="X227" s="143"/>
      <c r="Y227" s="143"/>
      <c r="Z227" s="143"/>
    </row>
    <row r="228">
      <c r="A228" s="143"/>
      <c r="B228" s="143"/>
      <c r="C228" s="143"/>
      <c r="D228" s="143"/>
      <c r="E228" s="143"/>
      <c r="F228" s="143"/>
      <c r="G228" s="143"/>
      <c r="H228" s="143"/>
      <c r="I228" s="143"/>
      <c r="J228" s="143"/>
      <c r="K228" s="143"/>
      <c r="L228" s="143"/>
      <c r="M228" s="143"/>
      <c r="N228" s="143"/>
      <c r="O228" s="143"/>
      <c r="P228" s="143"/>
      <c r="Q228" s="143"/>
      <c r="R228" s="143"/>
      <c r="S228" s="143"/>
      <c r="T228" s="143"/>
      <c r="U228" s="143"/>
      <c r="V228" s="143"/>
      <c r="W228" s="143"/>
      <c r="X228" s="143"/>
      <c r="Y228" s="143"/>
      <c r="Z228" s="143"/>
    </row>
    <row r="229">
      <c r="A229" s="143"/>
      <c r="B229" s="143"/>
      <c r="C229" s="143"/>
      <c r="D229" s="143"/>
      <c r="E229" s="143"/>
      <c r="F229" s="143"/>
      <c r="G229" s="143"/>
      <c r="H229" s="143"/>
      <c r="I229" s="143"/>
      <c r="J229" s="143"/>
      <c r="K229" s="143"/>
      <c r="L229" s="143"/>
      <c r="M229" s="143"/>
      <c r="N229" s="143"/>
      <c r="O229" s="143"/>
      <c r="P229" s="143"/>
      <c r="Q229" s="143"/>
      <c r="R229" s="143"/>
      <c r="S229" s="143"/>
      <c r="T229" s="143"/>
      <c r="U229" s="143"/>
      <c r="V229" s="143"/>
      <c r="W229" s="143"/>
      <c r="X229" s="143"/>
      <c r="Y229" s="143"/>
      <c r="Z229" s="143"/>
    </row>
    <row r="230">
      <c r="A230" s="143"/>
      <c r="B230" s="143"/>
      <c r="C230" s="143"/>
      <c r="D230" s="143"/>
      <c r="E230" s="143"/>
      <c r="F230" s="143"/>
      <c r="G230" s="143"/>
      <c r="H230" s="143"/>
      <c r="I230" s="143"/>
      <c r="J230" s="143"/>
      <c r="K230" s="143"/>
      <c r="L230" s="143"/>
      <c r="M230" s="143"/>
      <c r="N230" s="143"/>
      <c r="O230" s="143"/>
      <c r="P230" s="143"/>
      <c r="Q230" s="143"/>
      <c r="R230" s="143"/>
      <c r="S230" s="143"/>
      <c r="T230" s="143"/>
      <c r="U230" s="143"/>
      <c r="V230" s="143"/>
      <c r="W230" s="143"/>
      <c r="X230" s="143"/>
      <c r="Y230" s="143"/>
      <c r="Z230" s="143"/>
    </row>
    <row r="231">
      <c r="A231" s="143"/>
      <c r="B231" s="143"/>
      <c r="C231" s="143"/>
      <c r="D231" s="143"/>
      <c r="E231" s="143"/>
      <c r="F231" s="143"/>
      <c r="G231" s="143"/>
      <c r="H231" s="143"/>
      <c r="I231" s="143"/>
      <c r="J231" s="143"/>
      <c r="K231" s="143"/>
      <c r="L231" s="143"/>
      <c r="M231" s="143"/>
      <c r="N231" s="143"/>
      <c r="O231" s="143"/>
      <c r="P231" s="143"/>
      <c r="Q231" s="143"/>
      <c r="R231" s="143"/>
      <c r="S231" s="143"/>
      <c r="T231" s="143"/>
      <c r="U231" s="143"/>
      <c r="V231" s="143"/>
      <c r="W231" s="143"/>
      <c r="X231" s="143"/>
      <c r="Y231" s="143"/>
      <c r="Z231" s="143"/>
    </row>
    <row r="232">
      <c r="A232" s="143"/>
      <c r="B232" s="143"/>
      <c r="C232" s="143"/>
      <c r="D232" s="143"/>
      <c r="E232" s="143"/>
      <c r="F232" s="143"/>
      <c r="G232" s="143"/>
      <c r="H232" s="143"/>
      <c r="I232" s="143"/>
      <c r="J232" s="143"/>
      <c r="K232" s="143"/>
      <c r="L232" s="143"/>
      <c r="M232" s="143"/>
      <c r="N232" s="143"/>
      <c r="O232" s="143"/>
      <c r="P232" s="143"/>
      <c r="Q232" s="143"/>
      <c r="R232" s="143"/>
      <c r="S232" s="143"/>
      <c r="T232" s="143"/>
      <c r="U232" s="143"/>
      <c r="V232" s="143"/>
      <c r="W232" s="143"/>
      <c r="X232" s="143"/>
      <c r="Y232" s="143"/>
      <c r="Z232" s="143"/>
    </row>
    <row r="233">
      <c r="A233" s="143"/>
      <c r="B233" s="143"/>
      <c r="C233" s="143"/>
      <c r="D233" s="143"/>
      <c r="E233" s="143"/>
      <c r="F233" s="143"/>
      <c r="G233" s="143"/>
      <c r="H233" s="143"/>
      <c r="I233" s="143"/>
      <c r="J233" s="143"/>
      <c r="K233" s="143"/>
      <c r="L233" s="143"/>
      <c r="M233" s="143"/>
      <c r="N233" s="143"/>
      <c r="O233" s="143"/>
      <c r="P233" s="143"/>
      <c r="Q233" s="143"/>
      <c r="R233" s="143"/>
      <c r="S233" s="143"/>
      <c r="T233" s="143"/>
      <c r="U233" s="143"/>
      <c r="V233" s="143"/>
      <c r="W233" s="143"/>
      <c r="X233" s="143"/>
      <c r="Y233" s="143"/>
      <c r="Z233" s="143"/>
    </row>
    <row r="234">
      <c r="A234" s="143"/>
      <c r="B234" s="143"/>
      <c r="C234" s="143"/>
      <c r="D234" s="143"/>
      <c r="E234" s="143"/>
      <c r="F234" s="143"/>
      <c r="G234" s="143"/>
      <c r="H234" s="143"/>
      <c r="I234" s="143"/>
      <c r="J234" s="143"/>
      <c r="K234" s="143"/>
      <c r="L234" s="143"/>
      <c r="M234" s="143"/>
      <c r="N234" s="143"/>
      <c r="O234" s="143"/>
      <c r="P234" s="143"/>
      <c r="Q234" s="143"/>
      <c r="R234" s="143"/>
      <c r="S234" s="143"/>
      <c r="T234" s="143"/>
      <c r="U234" s="143"/>
      <c r="V234" s="143"/>
      <c r="W234" s="143"/>
      <c r="X234" s="143"/>
      <c r="Y234" s="143"/>
      <c r="Z234" s="143"/>
    </row>
    <row r="235">
      <c r="A235" s="143"/>
      <c r="B235" s="143"/>
      <c r="C235" s="143"/>
      <c r="D235" s="143"/>
      <c r="E235" s="143"/>
      <c r="F235" s="143"/>
      <c r="G235" s="143"/>
      <c r="H235" s="143"/>
      <c r="I235" s="143"/>
      <c r="J235" s="143"/>
      <c r="K235" s="143"/>
      <c r="L235" s="143"/>
      <c r="M235" s="143"/>
      <c r="N235" s="143"/>
      <c r="O235" s="143"/>
      <c r="P235" s="143"/>
      <c r="Q235" s="143"/>
      <c r="R235" s="143"/>
      <c r="S235" s="143"/>
      <c r="T235" s="143"/>
      <c r="U235" s="143"/>
      <c r="V235" s="143"/>
      <c r="W235" s="143"/>
      <c r="X235" s="143"/>
      <c r="Y235" s="143"/>
      <c r="Z235" s="143"/>
    </row>
    <row r="236">
      <c r="A236" s="143"/>
      <c r="B236" s="143"/>
      <c r="C236" s="143"/>
      <c r="D236" s="143"/>
      <c r="E236" s="143"/>
      <c r="F236" s="143"/>
      <c r="G236" s="143"/>
      <c r="H236" s="143"/>
      <c r="I236" s="143"/>
      <c r="J236" s="143"/>
      <c r="K236" s="143"/>
      <c r="L236" s="143"/>
      <c r="M236" s="143"/>
      <c r="N236" s="143"/>
      <c r="O236" s="143"/>
      <c r="P236" s="143"/>
      <c r="Q236" s="143"/>
      <c r="R236" s="143"/>
      <c r="S236" s="143"/>
      <c r="T236" s="143"/>
      <c r="U236" s="143"/>
      <c r="V236" s="143"/>
      <c r="W236" s="143"/>
      <c r="X236" s="143"/>
      <c r="Y236" s="143"/>
      <c r="Z236" s="143"/>
    </row>
    <row r="237">
      <c r="A237" s="143"/>
      <c r="B237" s="143"/>
      <c r="C237" s="143"/>
      <c r="D237" s="143"/>
      <c r="E237" s="143"/>
      <c r="F237" s="143"/>
      <c r="G237" s="143"/>
      <c r="H237" s="143"/>
      <c r="I237" s="143"/>
      <c r="J237" s="143"/>
      <c r="K237" s="143"/>
      <c r="L237" s="143"/>
      <c r="M237" s="143"/>
      <c r="N237" s="143"/>
      <c r="O237" s="143"/>
      <c r="P237" s="143"/>
      <c r="Q237" s="143"/>
      <c r="R237" s="143"/>
      <c r="S237" s="143"/>
      <c r="T237" s="143"/>
      <c r="U237" s="143"/>
      <c r="V237" s="143"/>
      <c r="W237" s="143"/>
      <c r="X237" s="143"/>
      <c r="Y237" s="143"/>
      <c r="Z237" s="143"/>
    </row>
    <row r="238">
      <c r="A238" s="143"/>
      <c r="B238" s="143"/>
      <c r="C238" s="143"/>
      <c r="D238" s="143"/>
      <c r="E238" s="143"/>
      <c r="F238" s="143"/>
      <c r="G238" s="143"/>
      <c r="H238" s="143"/>
      <c r="I238" s="143"/>
      <c r="J238" s="143"/>
      <c r="K238" s="143"/>
      <c r="L238" s="143"/>
      <c r="M238" s="143"/>
      <c r="N238" s="143"/>
      <c r="O238" s="143"/>
      <c r="P238" s="143"/>
      <c r="Q238" s="143"/>
      <c r="R238" s="143"/>
      <c r="S238" s="143"/>
      <c r="T238" s="143"/>
      <c r="U238" s="143"/>
      <c r="V238" s="143"/>
      <c r="W238" s="143"/>
      <c r="X238" s="143"/>
      <c r="Y238" s="143"/>
      <c r="Z238" s="143"/>
    </row>
    <row r="239">
      <c r="A239" s="143"/>
      <c r="B239" s="143"/>
      <c r="C239" s="143"/>
      <c r="D239" s="143"/>
      <c r="E239" s="143"/>
      <c r="F239" s="143"/>
      <c r="G239" s="143"/>
      <c r="H239" s="143"/>
      <c r="I239" s="143"/>
      <c r="J239" s="143"/>
      <c r="K239" s="143"/>
      <c r="L239" s="143"/>
      <c r="M239" s="143"/>
      <c r="N239" s="143"/>
      <c r="O239" s="143"/>
      <c r="P239" s="143"/>
      <c r="Q239" s="143"/>
      <c r="R239" s="143"/>
      <c r="S239" s="143"/>
      <c r="T239" s="143"/>
      <c r="U239" s="143"/>
      <c r="V239" s="143"/>
      <c r="W239" s="143"/>
      <c r="X239" s="143"/>
      <c r="Y239" s="143"/>
      <c r="Z239" s="143"/>
    </row>
    <row r="240">
      <c r="A240" s="143"/>
      <c r="B240" s="143"/>
      <c r="C240" s="143"/>
      <c r="D240" s="143"/>
      <c r="E240" s="143"/>
      <c r="F240" s="143"/>
      <c r="G240" s="143"/>
      <c r="H240" s="143"/>
      <c r="I240" s="143"/>
      <c r="J240" s="143"/>
      <c r="K240" s="143"/>
      <c r="L240" s="143"/>
      <c r="M240" s="143"/>
      <c r="N240" s="143"/>
      <c r="O240" s="143"/>
      <c r="P240" s="143"/>
      <c r="Q240" s="143"/>
      <c r="R240" s="143"/>
      <c r="S240" s="143"/>
      <c r="T240" s="143"/>
      <c r="U240" s="143"/>
      <c r="V240" s="143"/>
      <c r="W240" s="143"/>
      <c r="X240" s="143"/>
      <c r="Y240" s="143"/>
      <c r="Z240" s="143"/>
    </row>
    <row r="241">
      <c r="A241" s="143"/>
      <c r="B241" s="143"/>
      <c r="C241" s="143"/>
      <c r="D241" s="143"/>
      <c r="E241" s="143"/>
      <c r="F241" s="143"/>
      <c r="G241" s="143"/>
      <c r="H241" s="143"/>
      <c r="I241" s="143"/>
      <c r="J241" s="143"/>
      <c r="K241" s="143"/>
      <c r="L241" s="143"/>
      <c r="M241" s="143"/>
      <c r="N241" s="143"/>
      <c r="O241" s="143"/>
      <c r="P241" s="143"/>
      <c r="Q241" s="143"/>
      <c r="R241" s="143"/>
      <c r="S241" s="143"/>
      <c r="T241" s="143"/>
      <c r="U241" s="143"/>
      <c r="V241" s="143"/>
      <c r="W241" s="143"/>
      <c r="X241" s="143"/>
      <c r="Y241" s="143"/>
      <c r="Z241" s="143"/>
    </row>
    <row r="242">
      <c r="A242" s="143"/>
      <c r="B242" s="143"/>
      <c r="C242" s="143"/>
      <c r="D242" s="143"/>
      <c r="E242" s="143"/>
      <c r="F242" s="143"/>
      <c r="G242" s="143"/>
      <c r="H242" s="143"/>
      <c r="I242" s="143"/>
      <c r="J242" s="143"/>
      <c r="K242" s="143"/>
      <c r="L242" s="143"/>
      <c r="M242" s="143"/>
      <c r="N242" s="143"/>
      <c r="O242" s="143"/>
      <c r="P242" s="143"/>
      <c r="Q242" s="143"/>
      <c r="R242" s="143"/>
      <c r="S242" s="143"/>
      <c r="T242" s="143"/>
      <c r="U242" s="143"/>
      <c r="V242" s="143"/>
      <c r="W242" s="143"/>
      <c r="X242" s="143"/>
      <c r="Y242" s="143"/>
      <c r="Z242" s="143"/>
    </row>
    <row r="243">
      <c r="A243" s="143"/>
      <c r="B243" s="143"/>
      <c r="C243" s="143"/>
      <c r="D243" s="143"/>
      <c r="E243" s="143"/>
      <c r="F243" s="143"/>
      <c r="G243" s="143"/>
      <c r="H243" s="143"/>
      <c r="I243" s="143"/>
      <c r="J243" s="143"/>
      <c r="K243" s="143"/>
      <c r="L243" s="143"/>
      <c r="M243" s="143"/>
      <c r="N243" s="143"/>
      <c r="O243" s="143"/>
      <c r="P243" s="143"/>
      <c r="Q243" s="143"/>
      <c r="R243" s="143"/>
      <c r="S243" s="143"/>
      <c r="T243" s="143"/>
      <c r="U243" s="143"/>
      <c r="V243" s="143"/>
      <c r="W243" s="143"/>
      <c r="X243" s="143"/>
      <c r="Y243" s="143"/>
      <c r="Z243" s="143"/>
    </row>
    <row r="244">
      <c r="A244" s="143"/>
      <c r="B244" s="143"/>
      <c r="C244" s="143"/>
      <c r="D244" s="143"/>
      <c r="E244" s="143"/>
      <c r="F244" s="143"/>
      <c r="G244" s="143"/>
      <c r="H244" s="143"/>
      <c r="I244" s="143"/>
      <c r="J244" s="143"/>
      <c r="K244" s="143"/>
      <c r="L244" s="143"/>
      <c r="M244" s="143"/>
      <c r="N244" s="143"/>
      <c r="O244" s="143"/>
      <c r="P244" s="143"/>
      <c r="Q244" s="143"/>
      <c r="R244" s="143"/>
      <c r="S244" s="143"/>
      <c r="T244" s="143"/>
      <c r="U244" s="143"/>
      <c r="V244" s="143"/>
      <c r="W244" s="143"/>
      <c r="X244" s="143"/>
      <c r="Y244" s="143"/>
      <c r="Z244" s="143"/>
    </row>
    <row r="245">
      <c r="A245" s="143"/>
      <c r="B245" s="143"/>
      <c r="C245" s="143"/>
      <c r="D245" s="143"/>
      <c r="E245" s="143"/>
      <c r="F245" s="143"/>
      <c r="G245" s="143"/>
      <c r="H245" s="143"/>
      <c r="I245" s="143"/>
      <c r="J245" s="143"/>
      <c r="K245" s="143"/>
      <c r="L245" s="143"/>
      <c r="M245" s="143"/>
      <c r="N245" s="143"/>
      <c r="O245" s="143"/>
      <c r="P245" s="143"/>
      <c r="Q245" s="143"/>
      <c r="R245" s="143"/>
      <c r="S245" s="143"/>
      <c r="T245" s="143"/>
      <c r="U245" s="143"/>
      <c r="V245" s="143"/>
      <c r="W245" s="143"/>
      <c r="X245" s="143"/>
      <c r="Y245" s="143"/>
      <c r="Z245" s="143"/>
    </row>
    <row r="246">
      <c r="A246" s="143"/>
      <c r="B246" s="143"/>
      <c r="C246" s="143"/>
      <c r="D246" s="143"/>
      <c r="E246" s="143"/>
      <c r="F246" s="143"/>
      <c r="G246" s="143"/>
      <c r="H246" s="143"/>
      <c r="I246" s="143"/>
      <c r="J246" s="143"/>
      <c r="K246" s="143"/>
      <c r="L246" s="143"/>
      <c r="M246" s="143"/>
      <c r="N246" s="143"/>
      <c r="O246" s="143"/>
      <c r="P246" s="143"/>
      <c r="Q246" s="143"/>
      <c r="R246" s="143"/>
      <c r="S246" s="143"/>
      <c r="T246" s="143"/>
      <c r="U246" s="143"/>
      <c r="V246" s="143"/>
      <c r="W246" s="143"/>
      <c r="X246" s="143"/>
      <c r="Y246" s="143"/>
      <c r="Z246" s="143"/>
    </row>
    <row r="247">
      <c r="A247" s="143"/>
      <c r="B247" s="143"/>
      <c r="C247" s="143"/>
      <c r="D247" s="143"/>
      <c r="E247" s="143"/>
      <c r="F247" s="143"/>
      <c r="G247" s="143"/>
      <c r="H247" s="143"/>
      <c r="I247" s="143"/>
      <c r="J247" s="143"/>
      <c r="K247" s="143"/>
      <c r="L247" s="143"/>
      <c r="M247" s="143"/>
      <c r="N247" s="143"/>
      <c r="O247" s="143"/>
      <c r="P247" s="143"/>
      <c r="Q247" s="143"/>
      <c r="R247" s="143"/>
      <c r="S247" s="143"/>
      <c r="T247" s="143"/>
      <c r="U247" s="143"/>
      <c r="V247" s="143"/>
      <c r="W247" s="143"/>
      <c r="X247" s="143"/>
      <c r="Y247" s="143"/>
      <c r="Z247" s="143"/>
    </row>
    <row r="248">
      <c r="A248" s="143"/>
      <c r="B248" s="143"/>
      <c r="C248" s="143"/>
      <c r="D248" s="143"/>
      <c r="E248" s="143"/>
      <c r="F248" s="143"/>
      <c r="G248" s="143"/>
      <c r="H248" s="143"/>
      <c r="I248" s="143"/>
      <c r="J248" s="143"/>
      <c r="K248" s="143"/>
      <c r="L248" s="143"/>
      <c r="M248" s="143"/>
      <c r="N248" s="143"/>
      <c r="O248" s="143"/>
      <c r="P248" s="143"/>
      <c r="Q248" s="143"/>
      <c r="R248" s="143"/>
      <c r="S248" s="143"/>
      <c r="T248" s="143"/>
      <c r="U248" s="143"/>
      <c r="V248" s="143"/>
      <c r="W248" s="143"/>
      <c r="X248" s="143"/>
      <c r="Y248" s="143"/>
      <c r="Z248" s="143"/>
    </row>
    <row r="249">
      <c r="A249" s="143"/>
      <c r="B249" s="143"/>
      <c r="C249" s="143"/>
      <c r="D249" s="143"/>
      <c r="E249" s="143"/>
      <c r="F249" s="143"/>
      <c r="G249" s="143"/>
      <c r="H249" s="143"/>
      <c r="I249" s="143"/>
      <c r="J249" s="143"/>
      <c r="K249" s="143"/>
      <c r="L249" s="143"/>
      <c r="M249" s="143"/>
      <c r="N249" s="143"/>
      <c r="O249" s="143"/>
      <c r="P249" s="143"/>
      <c r="Q249" s="143"/>
      <c r="R249" s="143"/>
      <c r="S249" s="143"/>
      <c r="T249" s="143"/>
      <c r="U249" s="143"/>
      <c r="V249" s="143"/>
      <c r="W249" s="143"/>
      <c r="X249" s="143"/>
      <c r="Y249" s="143"/>
      <c r="Z249" s="143"/>
    </row>
    <row r="250">
      <c r="A250" s="143"/>
      <c r="B250" s="143"/>
      <c r="C250" s="143"/>
      <c r="D250" s="143"/>
      <c r="E250" s="143"/>
      <c r="F250" s="143"/>
      <c r="G250" s="143"/>
      <c r="H250" s="143"/>
      <c r="I250" s="143"/>
      <c r="J250" s="143"/>
      <c r="K250" s="143"/>
      <c r="L250" s="143"/>
      <c r="M250" s="143"/>
      <c r="N250" s="143"/>
      <c r="O250" s="143"/>
      <c r="P250" s="143"/>
      <c r="Q250" s="143"/>
      <c r="R250" s="143"/>
      <c r="S250" s="143"/>
      <c r="T250" s="143"/>
      <c r="U250" s="143"/>
      <c r="V250" s="143"/>
      <c r="W250" s="143"/>
      <c r="X250" s="143"/>
      <c r="Y250" s="143"/>
      <c r="Z250" s="143"/>
    </row>
    <row r="251">
      <c r="A251" s="143"/>
      <c r="B251" s="143"/>
      <c r="C251" s="143"/>
      <c r="D251" s="143"/>
      <c r="E251" s="143"/>
      <c r="F251" s="143"/>
      <c r="G251" s="143"/>
      <c r="H251" s="143"/>
      <c r="I251" s="143"/>
      <c r="J251" s="143"/>
      <c r="K251" s="143"/>
      <c r="L251" s="143"/>
      <c r="M251" s="143"/>
      <c r="N251" s="143"/>
      <c r="O251" s="143"/>
      <c r="P251" s="143"/>
      <c r="Q251" s="143"/>
      <c r="R251" s="143"/>
      <c r="S251" s="143"/>
      <c r="T251" s="143"/>
      <c r="U251" s="143"/>
      <c r="V251" s="143"/>
      <c r="W251" s="143"/>
      <c r="X251" s="143"/>
      <c r="Y251" s="143"/>
      <c r="Z251" s="143"/>
    </row>
    <row r="252">
      <c r="A252" s="143"/>
      <c r="B252" s="143"/>
      <c r="C252" s="143"/>
      <c r="D252" s="143"/>
      <c r="E252" s="143"/>
      <c r="F252" s="143"/>
      <c r="G252" s="143"/>
      <c r="H252" s="143"/>
      <c r="I252" s="143"/>
      <c r="J252" s="143"/>
      <c r="K252" s="143"/>
      <c r="L252" s="143"/>
      <c r="M252" s="143"/>
      <c r="N252" s="143"/>
      <c r="O252" s="143"/>
      <c r="P252" s="143"/>
      <c r="Q252" s="143"/>
      <c r="R252" s="143"/>
      <c r="S252" s="143"/>
      <c r="T252" s="143"/>
      <c r="U252" s="143"/>
      <c r="V252" s="143"/>
      <c r="W252" s="143"/>
      <c r="X252" s="143"/>
      <c r="Y252" s="143"/>
      <c r="Z252" s="143"/>
    </row>
    <row r="253">
      <c r="A253" s="143"/>
      <c r="B253" s="143"/>
      <c r="C253" s="143"/>
      <c r="D253" s="143"/>
      <c r="E253" s="143"/>
      <c r="F253" s="143"/>
      <c r="G253" s="143"/>
      <c r="H253" s="143"/>
      <c r="I253" s="143"/>
      <c r="J253" s="143"/>
      <c r="K253" s="143"/>
      <c r="L253" s="143"/>
      <c r="M253" s="143"/>
      <c r="N253" s="143"/>
      <c r="O253" s="143"/>
      <c r="P253" s="143"/>
      <c r="Q253" s="143"/>
      <c r="R253" s="143"/>
      <c r="S253" s="143"/>
      <c r="T253" s="143"/>
      <c r="U253" s="143"/>
      <c r="V253" s="143"/>
      <c r="W253" s="143"/>
      <c r="X253" s="143"/>
      <c r="Y253" s="143"/>
      <c r="Z253" s="143"/>
    </row>
    <row r="254">
      <c r="A254" s="143"/>
      <c r="B254" s="143"/>
      <c r="C254" s="143"/>
      <c r="D254" s="143"/>
      <c r="E254" s="143"/>
      <c r="F254" s="143"/>
      <c r="G254" s="143"/>
      <c r="H254" s="143"/>
      <c r="I254" s="143"/>
      <c r="J254" s="143"/>
      <c r="K254" s="143"/>
      <c r="L254" s="143"/>
      <c r="M254" s="143"/>
      <c r="N254" s="143"/>
      <c r="O254" s="143"/>
      <c r="P254" s="143"/>
      <c r="Q254" s="143"/>
      <c r="R254" s="143"/>
      <c r="S254" s="143"/>
      <c r="T254" s="143"/>
      <c r="U254" s="143"/>
      <c r="V254" s="143"/>
      <c r="W254" s="143"/>
      <c r="X254" s="143"/>
      <c r="Y254" s="143"/>
      <c r="Z254" s="143"/>
    </row>
    <row r="255">
      <c r="A255" s="143"/>
      <c r="B255" s="143"/>
      <c r="C255" s="143"/>
      <c r="D255" s="143"/>
      <c r="E255" s="143"/>
      <c r="F255" s="143"/>
      <c r="G255" s="143"/>
      <c r="H255" s="143"/>
      <c r="I255" s="143"/>
      <c r="J255" s="143"/>
      <c r="K255" s="143"/>
      <c r="L255" s="143"/>
      <c r="M255" s="143"/>
      <c r="N255" s="143"/>
      <c r="O255" s="143"/>
      <c r="P255" s="143"/>
      <c r="Q255" s="143"/>
      <c r="R255" s="143"/>
      <c r="S255" s="143"/>
      <c r="T255" s="143"/>
      <c r="U255" s="143"/>
      <c r="V255" s="143"/>
      <c r="W255" s="143"/>
      <c r="X255" s="143"/>
      <c r="Y255" s="143"/>
      <c r="Z255" s="143"/>
    </row>
    <row r="256">
      <c r="A256" s="143"/>
      <c r="B256" s="143"/>
      <c r="C256" s="143"/>
      <c r="D256" s="143"/>
      <c r="E256" s="143"/>
      <c r="F256" s="143"/>
      <c r="G256" s="143"/>
      <c r="H256" s="143"/>
      <c r="I256" s="143"/>
      <c r="J256" s="143"/>
      <c r="K256" s="143"/>
      <c r="L256" s="143"/>
      <c r="M256" s="143"/>
      <c r="N256" s="143"/>
      <c r="O256" s="143"/>
      <c r="P256" s="143"/>
      <c r="Q256" s="143"/>
      <c r="R256" s="143"/>
      <c r="S256" s="143"/>
      <c r="T256" s="143"/>
      <c r="U256" s="143"/>
      <c r="V256" s="143"/>
      <c r="W256" s="143"/>
      <c r="X256" s="143"/>
      <c r="Y256" s="143"/>
      <c r="Z256" s="143"/>
    </row>
    <row r="257">
      <c r="A257" s="143"/>
      <c r="B257" s="143"/>
      <c r="C257" s="143"/>
      <c r="D257" s="143"/>
      <c r="E257" s="143"/>
      <c r="F257" s="143"/>
      <c r="G257" s="143"/>
      <c r="H257" s="143"/>
      <c r="I257" s="143"/>
      <c r="J257" s="143"/>
      <c r="K257" s="143"/>
      <c r="L257" s="143"/>
      <c r="M257" s="143"/>
      <c r="N257" s="143"/>
      <c r="O257" s="143"/>
      <c r="P257" s="143"/>
      <c r="Q257" s="143"/>
      <c r="R257" s="143"/>
      <c r="S257" s="143"/>
      <c r="T257" s="143"/>
      <c r="U257" s="143"/>
      <c r="V257" s="143"/>
      <c r="W257" s="143"/>
      <c r="X257" s="143"/>
      <c r="Y257" s="143"/>
      <c r="Z257" s="143"/>
    </row>
    <row r="258">
      <c r="A258" s="143"/>
      <c r="B258" s="143"/>
      <c r="C258" s="143"/>
      <c r="D258" s="143"/>
      <c r="E258" s="143"/>
      <c r="F258" s="143"/>
      <c r="G258" s="143"/>
      <c r="H258" s="143"/>
      <c r="I258" s="143"/>
      <c r="J258" s="143"/>
      <c r="K258" s="143"/>
      <c r="L258" s="143"/>
      <c r="M258" s="143"/>
      <c r="N258" s="143"/>
      <c r="O258" s="143"/>
      <c r="P258" s="143"/>
      <c r="Q258" s="143"/>
      <c r="R258" s="143"/>
      <c r="S258" s="143"/>
      <c r="T258" s="143"/>
      <c r="U258" s="143"/>
      <c r="V258" s="143"/>
      <c r="W258" s="143"/>
      <c r="X258" s="143"/>
      <c r="Y258" s="143"/>
      <c r="Z258" s="143"/>
    </row>
    <row r="259">
      <c r="A259" s="143"/>
      <c r="B259" s="143"/>
      <c r="C259" s="143"/>
      <c r="D259" s="143"/>
      <c r="E259" s="143"/>
      <c r="F259" s="143"/>
      <c r="G259" s="143"/>
      <c r="H259" s="143"/>
      <c r="I259" s="143"/>
      <c r="J259" s="143"/>
      <c r="K259" s="143"/>
      <c r="L259" s="143"/>
      <c r="M259" s="143"/>
      <c r="N259" s="143"/>
      <c r="O259" s="143"/>
      <c r="P259" s="143"/>
      <c r="Q259" s="143"/>
      <c r="R259" s="143"/>
      <c r="S259" s="143"/>
      <c r="T259" s="143"/>
      <c r="U259" s="143"/>
      <c r="V259" s="143"/>
      <c r="W259" s="143"/>
      <c r="X259" s="143"/>
      <c r="Y259" s="143"/>
      <c r="Z259" s="143"/>
    </row>
    <row r="260">
      <c r="A260" s="143"/>
      <c r="B260" s="143"/>
      <c r="C260" s="143"/>
      <c r="D260" s="143"/>
      <c r="E260" s="143"/>
      <c r="F260" s="143"/>
      <c r="G260" s="143"/>
      <c r="H260" s="143"/>
      <c r="I260" s="143"/>
      <c r="J260" s="143"/>
      <c r="K260" s="143"/>
      <c r="L260" s="143"/>
      <c r="M260" s="143"/>
      <c r="N260" s="143"/>
      <c r="O260" s="143"/>
      <c r="P260" s="143"/>
      <c r="Q260" s="143"/>
      <c r="R260" s="143"/>
      <c r="S260" s="143"/>
      <c r="T260" s="143"/>
      <c r="U260" s="143"/>
      <c r="V260" s="143"/>
      <c r="W260" s="143"/>
      <c r="X260" s="143"/>
      <c r="Y260" s="143"/>
      <c r="Z260" s="143"/>
    </row>
    <row r="261">
      <c r="A261" s="143"/>
      <c r="B261" s="143"/>
      <c r="C261" s="143"/>
      <c r="D261" s="143"/>
      <c r="E261" s="143"/>
      <c r="F261" s="143"/>
      <c r="G261" s="143"/>
      <c r="H261" s="143"/>
      <c r="I261" s="143"/>
      <c r="J261" s="143"/>
      <c r="K261" s="143"/>
      <c r="L261" s="143"/>
      <c r="M261" s="143"/>
      <c r="N261" s="143"/>
      <c r="O261" s="143"/>
      <c r="P261" s="143"/>
      <c r="Q261" s="143"/>
      <c r="R261" s="143"/>
      <c r="S261" s="143"/>
      <c r="T261" s="143"/>
      <c r="U261" s="143"/>
      <c r="V261" s="143"/>
      <c r="W261" s="143"/>
      <c r="X261" s="143"/>
      <c r="Y261" s="143"/>
      <c r="Z261" s="143"/>
    </row>
    <row r="262">
      <c r="A262" s="143"/>
      <c r="B262" s="143"/>
      <c r="C262" s="143"/>
      <c r="D262" s="143"/>
      <c r="E262" s="143"/>
      <c r="F262" s="143"/>
      <c r="G262" s="143"/>
      <c r="H262" s="143"/>
      <c r="I262" s="143"/>
      <c r="J262" s="143"/>
      <c r="K262" s="143"/>
      <c r="L262" s="143"/>
      <c r="M262" s="143"/>
      <c r="N262" s="143"/>
      <c r="O262" s="143"/>
      <c r="P262" s="143"/>
      <c r="Q262" s="143"/>
      <c r="R262" s="143"/>
      <c r="S262" s="143"/>
      <c r="T262" s="143"/>
      <c r="U262" s="143"/>
      <c r="V262" s="143"/>
      <c r="W262" s="143"/>
      <c r="X262" s="143"/>
      <c r="Y262" s="143"/>
      <c r="Z262" s="143"/>
    </row>
    <row r="263">
      <c r="A263" s="143"/>
      <c r="B263" s="143"/>
      <c r="C263" s="143"/>
      <c r="D263" s="143"/>
      <c r="E263" s="143"/>
      <c r="F263" s="143"/>
      <c r="G263" s="143"/>
      <c r="H263" s="143"/>
      <c r="I263" s="143"/>
      <c r="J263" s="143"/>
      <c r="K263" s="143"/>
      <c r="L263" s="143"/>
      <c r="M263" s="143"/>
      <c r="N263" s="143"/>
      <c r="O263" s="143"/>
      <c r="P263" s="143"/>
      <c r="Q263" s="143"/>
      <c r="R263" s="143"/>
      <c r="S263" s="143"/>
      <c r="T263" s="143"/>
      <c r="U263" s="143"/>
      <c r="V263" s="143"/>
      <c r="W263" s="143"/>
      <c r="X263" s="143"/>
      <c r="Y263" s="143"/>
      <c r="Z263" s="143"/>
    </row>
    <row r="264">
      <c r="A264" s="143"/>
      <c r="B264" s="143"/>
      <c r="C264" s="143"/>
      <c r="D264" s="143"/>
      <c r="E264" s="143"/>
      <c r="F264" s="143"/>
      <c r="G264" s="143"/>
      <c r="H264" s="143"/>
      <c r="I264" s="143"/>
      <c r="J264" s="143"/>
      <c r="K264" s="143"/>
      <c r="L264" s="143"/>
      <c r="M264" s="143"/>
      <c r="N264" s="143"/>
      <c r="O264" s="143"/>
      <c r="P264" s="143"/>
      <c r="Q264" s="143"/>
      <c r="R264" s="143"/>
      <c r="S264" s="143"/>
      <c r="T264" s="143"/>
      <c r="U264" s="143"/>
      <c r="V264" s="143"/>
      <c r="W264" s="143"/>
      <c r="X264" s="143"/>
      <c r="Y264" s="143"/>
      <c r="Z264" s="143"/>
    </row>
    <row r="265">
      <c r="A265" s="143"/>
      <c r="B265" s="143"/>
      <c r="C265" s="143"/>
      <c r="D265" s="143"/>
      <c r="E265" s="143"/>
      <c r="F265" s="143"/>
      <c r="G265" s="143"/>
      <c r="H265" s="143"/>
      <c r="I265" s="143"/>
      <c r="J265" s="143"/>
      <c r="K265" s="143"/>
      <c r="L265" s="143"/>
      <c r="M265" s="143"/>
      <c r="N265" s="143"/>
      <c r="O265" s="143"/>
      <c r="P265" s="143"/>
      <c r="Q265" s="143"/>
      <c r="R265" s="143"/>
      <c r="S265" s="143"/>
      <c r="T265" s="143"/>
      <c r="U265" s="143"/>
      <c r="V265" s="143"/>
      <c r="W265" s="143"/>
      <c r="X265" s="143"/>
      <c r="Y265" s="143"/>
      <c r="Z265" s="143"/>
    </row>
    <row r="266">
      <c r="A266" s="143"/>
      <c r="B266" s="143"/>
      <c r="C266" s="143"/>
      <c r="D266" s="143"/>
      <c r="E266" s="143"/>
      <c r="F266" s="143"/>
      <c r="G266" s="143"/>
      <c r="H266" s="143"/>
      <c r="I266" s="143"/>
      <c r="J266" s="143"/>
      <c r="K266" s="143"/>
      <c r="L266" s="143"/>
      <c r="M266" s="143"/>
      <c r="N266" s="143"/>
      <c r="O266" s="143"/>
      <c r="P266" s="143"/>
      <c r="Q266" s="143"/>
      <c r="R266" s="143"/>
      <c r="S266" s="143"/>
      <c r="T266" s="143"/>
      <c r="U266" s="143"/>
      <c r="V266" s="143"/>
      <c r="W266" s="143"/>
      <c r="X266" s="143"/>
      <c r="Y266" s="143"/>
      <c r="Z266" s="143"/>
    </row>
    <row r="267">
      <c r="A267" s="143"/>
      <c r="B267" s="143"/>
      <c r="C267" s="143"/>
      <c r="D267" s="143"/>
      <c r="E267" s="143"/>
      <c r="F267" s="143"/>
      <c r="G267" s="143"/>
      <c r="H267" s="143"/>
      <c r="I267" s="143"/>
      <c r="J267" s="143"/>
      <c r="K267" s="143"/>
      <c r="L267" s="143"/>
      <c r="M267" s="143"/>
      <c r="N267" s="143"/>
      <c r="O267" s="143"/>
      <c r="P267" s="143"/>
      <c r="Q267" s="143"/>
      <c r="R267" s="143"/>
      <c r="S267" s="143"/>
      <c r="T267" s="143"/>
      <c r="U267" s="143"/>
      <c r="V267" s="143"/>
      <c r="W267" s="143"/>
      <c r="X267" s="143"/>
      <c r="Y267" s="143"/>
      <c r="Z267" s="143"/>
    </row>
    <row r="268">
      <c r="A268" s="143"/>
      <c r="B268" s="143"/>
      <c r="C268" s="143"/>
      <c r="D268" s="143"/>
      <c r="E268" s="143"/>
      <c r="F268" s="143"/>
      <c r="G268" s="143"/>
      <c r="H268" s="143"/>
      <c r="I268" s="143"/>
      <c r="J268" s="143"/>
      <c r="K268" s="143"/>
      <c r="L268" s="143"/>
      <c r="M268" s="143"/>
      <c r="N268" s="143"/>
      <c r="O268" s="143"/>
      <c r="P268" s="143"/>
      <c r="Q268" s="143"/>
      <c r="R268" s="143"/>
      <c r="S268" s="143"/>
      <c r="T268" s="143"/>
      <c r="U268" s="143"/>
      <c r="V268" s="143"/>
      <c r="W268" s="143"/>
      <c r="X268" s="143"/>
      <c r="Y268" s="143"/>
      <c r="Z268" s="143"/>
    </row>
    <row r="269">
      <c r="A269" s="143"/>
      <c r="B269" s="143"/>
      <c r="C269" s="143"/>
      <c r="D269" s="143"/>
      <c r="E269" s="143"/>
      <c r="F269" s="143"/>
      <c r="G269" s="143"/>
      <c r="H269" s="143"/>
      <c r="I269" s="143"/>
      <c r="J269" s="143"/>
      <c r="K269" s="143"/>
      <c r="L269" s="143"/>
      <c r="M269" s="143"/>
      <c r="N269" s="143"/>
      <c r="O269" s="143"/>
      <c r="P269" s="143"/>
      <c r="Q269" s="143"/>
      <c r="R269" s="143"/>
      <c r="S269" s="143"/>
      <c r="T269" s="143"/>
      <c r="U269" s="143"/>
      <c r="V269" s="143"/>
      <c r="W269" s="143"/>
      <c r="X269" s="143"/>
      <c r="Y269" s="143"/>
      <c r="Z269" s="143"/>
    </row>
    <row r="270">
      <c r="A270" s="143"/>
      <c r="B270" s="143"/>
      <c r="C270" s="143"/>
      <c r="D270" s="143"/>
      <c r="E270" s="143"/>
      <c r="F270" s="143"/>
      <c r="G270" s="143"/>
      <c r="H270" s="143"/>
      <c r="I270" s="143"/>
      <c r="J270" s="143"/>
      <c r="K270" s="143"/>
      <c r="L270" s="143"/>
      <c r="M270" s="143"/>
      <c r="N270" s="143"/>
      <c r="O270" s="143"/>
      <c r="P270" s="143"/>
      <c r="Q270" s="143"/>
      <c r="R270" s="143"/>
      <c r="S270" s="143"/>
      <c r="T270" s="143"/>
      <c r="U270" s="143"/>
      <c r="V270" s="143"/>
      <c r="W270" s="143"/>
      <c r="X270" s="143"/>
      <c r="Y270" s="143"/>
      <c r="Z270" s="143"/>
    </row>
    <row r="271">
      <c r="A271" s="143"/>
      <c r="B271" s="143"/>
      <c r="C271" s="143"/>
      <c r="D271" s="143"/>
      <c r="E271" s="143"/>
      <c r="F271" s="143"/>
      <c r="G271" s="143"/>
      <c r="H271" s="143"/>
      <c r="I271" s="143"/>
      <c r="J271" s="143"/>
      <c r="K271" s="143"/>
      <c r="L271" s="143"/>
      <c r="M271" s="143"/>
      <c r="N271" s="143"/>
      <c r="O271" s="143"/>
      <c r="P271" s="143"/>
      <c r="Q271" s="143"/>
      <c r="R271" s="143"/>
      <c r="S271" s="143"/>
      <c r="T271" s="143"/>
      <c r="U271" s="143"/>
      <c r="V271" s="143"/>
      <c r="W271" s="143"/>
      <c r="X271" s="143"/>
      <c r="Y271" s="143"/>
      <c r="Z271" s="143"/>
    </row>
    <row r="272">
      <c r="A272" s="143"/>
      <c r="B272" s="143"/>
      <c r="C272" s="143"/>
      <c r="D272" s="143"/>
      <c r="E272" s="143"/>
      <c r="F272" s="143"/>
      <c r="G272" s="143"/>
      <c r="H272" s="143"/>
      <c r="I272" s="143"/>
      <c r="J272" s="143"/>
      <c r="K272" s="143"/>
      <c r="L272" s="143"/>
      <c r="M272" s="143"/>
      <c r="N272" s="143"/>
      <c r="O272" s="143"/>
      <c r="P272" s="143"/>
      <c r="Q272" s="143"/>
      <c r="R272" s="143"/>
      <c r="S272" s="143"/>
      <c r="T272" s="143"/>
      <c r="U272" s="143"/>
      <c r="V272" s="143"/>
      <c r="W272" s="143"/>
      <c r="X272" s="143"/>
      <c r="Y272" s="143"/>
      <c r="Z272" s="143"/>
    </row>
    <row r="273">
      <c r="A273" s="143"/>
      <c r="B273" s="143"/>
      <c r="C273" s="143"/>
      <c r="D273" s="143"/>
      <c r="E273" s="143"/>
      <c r="F273" s="143"/>
      <c r="G273" s="143"/>
      <c r="H273" s="143"/>
      <c r="I273" s="143"/>
      <c r="J273" s="143"/>
      <c r="K273" s="143"/>
      <c r="L273" s="143"/>
      <c r="M273" s="143"/>
      <c r="N273" s="143"/>
      <c r="O273" s="143"/>
      <c r="P273" s="143"/>
      <c r="Q273" s="143"/>
      <c r="R273" s="143"/>
      <c r="S273" s="143"/>
      <c r="T273" s="143"/>
      <c r="U273" s="143"/>
      <c r="V273" s="143"/>
      <c r="W273" s="143"/>
      <c r="X273" s="143"/>
      <c r="Y273" s="143"/>
      <c r="Z273" s="143"/>
    </row>
    <row r="274">
      <c r="A274" s="143"/>
      <c r="B274" s="143"/>
      <c r="C274" s="143"/>
      <c r="D274" s="143"/>
      <c r="E274" s="143"/>
      <c r="F274" s="143"/>
      <c r="G274" s="143"/>
      <c r="H274" s="143"/>
      <c r="I274" s="143"/>
      <c r="J274" s="143"/>
      <c r="K274" s="143"/>
      <c r="L274" s="143"/>
      <c r="M274" s="143"/>
      <c r="N274" s="143"/>
      <c r="O274" s="143"/>
      <c r="P274" s="143"/>
      <c r="Q274" s="143"/>
      <c r="R274" s="143"/>
      <c r="S274" s="143"/>
      <c r="T274" s="143"/>
      <c r="U274" s="143"/>
      <c r="V274" s="143"/>
      <c r="W274" s="143"/>
      <c r="X274" s="143"/>
      <c r="Y274" s="143"/>
      <c r="Z274" s="143"/>
    </row>
    <row r="275">
      <c r="A275" s="143"/>
      <c r="B275" s="143"/>
      <c r="C275" s="143"/>
      <c r="D275" s="143"/>
      <c r="E275" s="143"/>
      <c r="F275" s="143"/>
      <c r="G275" s="143"/>
      <c r="H275" s="143"/>
      <c r="I275" s="143"/>
      <c r="J275" s="143"/>
      <c r="K275" s="143"/>
      <c r="L275" s="143"/>
      <c r="M275" s="143"/>
      <c r="N275" s="143"/>
      <c r="O275" s="143"/>
      <c r="P275" s="143"/>
      <c r="Q275" s="143"/>
      <c r="R275" s="143"/>
      <c r="S275" s="143"/>
      <c r="T275" s="143"/>
      <c r="U275" s="143"/>
      <c r="V275" s="143"/>
      <c r="W275" s="143"/>
      <c r="X275" s="143"/>
      <c r="Y275" s="143"/>
      <c r="Z275" s="143"/>
    </row>
    <row r="276">
      <c r="A276" s="143"/>
      <c r="B276" s="143"/>
      <c r="C276" s="143"/>
      <c r="D276" s="143"/>
      <c r="E276" s="143"/>
      <c r="F276" s="143"/>
      <c r="G276" s="143"/>
      <c r="H276" s="143"/>
      <c r="I276" s="143"/>
      <c r="J276" s="143"/>
      <c r="K276" s="143"/>
      <c r="L276" s="143"/>
      <c r="M276" s="143"/>
      <c r="N276" s="143"/>
      <c r="O276" s="143"/>
      <c r="P276" s="143"/>
      <c r="Q276" s="143"/>
      <c r="R276" s="143"/>
      <c r="S276" s="143"/>
      <c r="T276" s="143"/>
      <c r="U276" s="143"/>
      <c r="V276" s="143"/>
      <c r="W276" s="143"/>
      <c r="X276" s="143"/>
      <c r="Y276" s="143"/>
      <c r="Z276" s="143"/>
    </row>
    <row r="277">
      <c r="A277" s="143"/>
      <c r="B277" s="143"/>
      <c r="C277" s="143"/>
      <c r="D277" s="143"/>
      <c r="E277" s="143"/>
      <c r="F277" s="143"/>
      <c r="G277" s="143"/>
      <c r="H277" s="143"/>
      <c r="I277" s="143"/>
      <c r="J277" s="143"/>
      <c r="K277" s="143"/>
      <c r="L277" s="143"/>
      <c r="M277" s="143"/>
      <c r="N277" s="143"/>
      <c r="O277" s="143"/>
      <c r="P277" s="143"/>
      <c r="Q277" s="143"/>
      <c r="R277" s="143"/>
      <c r="S277" s="143"/>
      <c r="T277" s="143"/>
      <c r="U277" s="143"/>
      <c r="V277" s="143"/>
      <c r="W277" s="143"/>
      <c r="X277" s="143"/>
      <c r="Y277" s="143"/>
      <c r="Z277" s="143"/>
    </row>
    <row r="278">
      <c r="A278" s="143"/>
      <c r="B278" s="143"/>
      <c r="C278" s="143"/>
      <c r="D278" s="143"/>
      <c r="E278" s="143"/>
      <c r="F278" s="143"/>
      <c r="G278" s="143"/>
      <c r="H278" s="143"/>
      <c r="I278" s="143"/>
      <c r="J278" s="143"/>
      <c r="K278" s="143"/>
      <c r="L278" s="143"/>
      <c r="M278" s="143"/>
      <c r="N278" s="143"/>
      <c r="O278" s="143"/>
      <c r="P278" s="143"/>
      <c r="Q278" s="143"/>
      <c r="R278" s="143"/>
      <c r="S278" s="143"/>
      <c r="T278" s="143"/>
      <c r="U278" s="143"/>
      <c r="V278" s="143"/>
      <c r="W278" s="143"/>
      <c r="X278" s="143"/>
      <c r="Y278" s="143"/>
      <c r="Z278" s="143"/>
    </row>
    <row r="279">
      <c r="A279" s="143"/>
      <c r="B279" s="143"/>
      <c r="C279" s="143"/>
      <c r="D279" s="143"/>
      <c r="E279" s="143"/>
      <c r="F279" s="143"/>
      <c r="G279" s="143"/>
      <c r="H279" s="143"/>
      <c r="I279" s="143"/>
      <c r="J279" s="143"/>
      <c r="K279" s="143"/>
      <c r="L279" s="143"/>
      <c r="M279" s="143"/>
      <c r="N279" s="143"/>
      <c r="O279" s="143"/>
      <c r="P279" s="143"/>
      <c r="Q279" s="143"/>
      <c r="R279" s="143"/>
      <c r="S279" s="143"/>
      <c r="T279" s="143"/>
      <c r="U279" s="143"/>
      <c r="V279" s="143"/>
      <c r="W279" s="143"/>
      <c r="X279" s="143"/>
      <c r="Y279" s="143"/>
      <c r="Z279" s="143"/>
    </row>
    <row r="280">
      <c r="A280" s="143"/>
      <c r="B280" s="143"/>
      <c r="C280" s="143"/>
      <c r="D280" s="143"/>
      <c r="E280" s="143"/>
      <c r="F280" s="143"/>
      <c r="G280" s="143"/>
      <c r="H280" s="143"/>
      <c r="I280" s="143"/>
      <c r="J280" s="143"/>
      <c r="K280" s="143"/>
      <c r="L280" s="143"/>
      <c r="M280" s="143"/>
      <c r="N280" s="143"/>
      <c r="O280" s="143"/>
      <c r="P280" s="143"/>
      <c r="Q280" s="143"/>
      <c r="R280" s="143"/>
      <c r="S280" s="143"/>
      <c r="T280" s="143"/>
      <c r="U280" s="143"/>
      <c r="V280" s="143"/>
      <c r="W280" s="143"/>
      <c r="X280" s="143"/>
      <c r="Y280" s="143"/>
      <c r="Z280" s="143"/>
    </row>
    <row r="281">
      <c r="A281" s="143"/>
      <c r="B281" s="143"/>
      <c r="C281" s="143"/>
      <c r="D281" s="143"/>
      <c r="E281" s="143"/>
      <c r="F281" s="143"/>
      <c r="G281" s="143"/>
      <c r="H281" s="143"/>
      <c r="I281" s="143"/>
      <c r="J281" s="143"/>
      <c r="K281" s="143"/>
      <c r="L281" s="143"/>
      <c r="M281" s="143"/>
      <c r="N281" s="143"/>
      <c r="O281" s="143"/>
      <c r="P281" s="143"/>
      <c r="Q281" s="143"/>
      <c r="R281" s="143"/>
      <c r="S281" s="143"/>
      <c r="T281" s="143"/>
      <c r="U281" s="143"/>
      <c r="V281" s="143"/>
      <c r="W281" s="143"/>
      <c r="X281" s="143"/>
      <c r="Y281" s="143"/>
      <c r="Z281" s="143"/>
    </row>
    <row r="282">
      <c r="A282" s="143"/>
      <c r="B282" s="143"/>
      <c r="C282" s="143"/>
      <c r="D282" s="143"/>
      <c r="E282" s="143"/>
      <c r="F282" s="143"/>
      <c r="G282" s="143"/>
      <c r="H282" s="143"/>
      <c r="I282" s="143"/>
      <c r="J282" s="143"/>
      <c r="K282" s="143"/>
      <c r="L282" s="143"/>
      <c r="M282" s="143"/>
      <c r="N282" s="143"/>
      <c r="O282" s="143"/>
      <c r="P282" s="143"/>
      <c r="Q282" s="143"/>
      <c r="R282" s="143"/>
      <c r="S282" s="143"/>
      <c r="T282" s="143"/>
      <c r="U282" s="143"/>
      <c r="V282" s="143"/>
      <c r="W282" s="143"/>
      <c r="X282" s="143"/>
      <c r="Y282" s="143"/>
      <c r="Z282" s="143"/>
    </row>
    <row r="283">
      <c r="A283" s="143"/>
      <c r="B283" s="143"/>
      <c r="C283" s="143"/>
      <c r="D283" s="143"/>
      <c r="E283" s="143"/>
      <c r="F283" s="143"/>
      <c r="G283" s="143"/>
      <c r="H283" s="143"/>
      <c r="I283" s="143"/>
      <c r="J283" s="143"/>
      <c r="K283" s="143"/>
      <c r="L283" s="143"/>
      <c r="M283" s="143"/>
      <c r="N283" s="143"/>
      <c r="O283" s="143"/>
      <c r="P283" s="143"/>
      <c r="Q283" s="143"/>
      <c r="R283" s="143"/>
      <c r="S283" s="143"/>
      <c r="T283" s="143"/>
      <c r="U283" s="143"/>
      <c r="V283" s="143"/>
      <c r="W283" s="143"/>
      <c r="X283" s="143"/>
      <c r="Y283" s="143"/>
      <c r="Z283" s="143"/>
    </row>
    <row r="284">
      <c r="A284" s="143"/>
      <c r="B284" s="143"/>
      <c r="C284" s="143"/>
      <c r="D284" s="143"/>
      <c r="E284" s="143"/>
      <c r="F284" s="143"/>
      <c r="G284" s="143"/>
      <c r="H284" s="143"/>
      <c r="I284" s="143"/>
      <c r="J284" s="143"/>
      <c r="K284" s="143"/>
      <c r="L284" s="143"/>
      <c r="M284" s="143"/>
      <c r="N284" s="143"/>
      <c r="O284" s="143"/>
      <c r="P284" s="143"/>
      <c r="Q284" s="143"/>
      <c r="R284" s="143"/>
      <c r="S284" s="143"/>
      <c r="T284" s="143"/>
      <c r="U284" s="143"/>
      <c r="V284" s="143"/>
      <c r="W284" s="143"/>
      <c r="X284" s="143"/>
      <c r="Y284" s="143"/>
      <c r="Z284" s="143"/>
    </row>
    <row r="285">
      <c r="A285" s="143"/>
      <c r="B285" s="143"/>
      <c r="C285" s="143"/>
      <c r="D285" s="143"/>
      <c r="E285" s="143"/>
      <c r="F285" s="143"/>
      <c r="G285" s="143"/>
      <c r="H285" s="143"/>
      <c r="I285" s="143"/>
      <c r="J285" s="143"/>
      <c r="K285" s="143"/>
      <c r="L285" s="143"/>
      <c r="M285" s="143"/>
      <c r="N285" s="143"/>
      <c r="O285" s="143"/>
      <c r="P285" s="143"/>
      <c r="Q285" s="143"/>
      <c r="R285" s="143"/>
      <c r="S285" s="143"/>
      <c r="T285" s="143"/>
      <c r="U285" s="143"/>
      <c r="V285" s="143"/>
      <c r="W285" s="143"/>
      <c r="X285" s="143"/>
      <c r="Y285" s="143"/>
      <c r="Z285" s="143"/>
    </row>
    <row r="286">
      <c r="A286" s="143"/>
      <c r="B286" s="143"/>
      <c r="C286" s="143"/>
      <c r="D286" s="143"/>
      <c r="E286" s="143"/>
      <c r="F286" s="143"/>
      <c r="G286" s="143"/>
      <c r="H286" s="143"/>
      <c r="I286" s="143"/>
      <c r="J286" s="143"/>
      <c r="K286" s="143"/>
      <c r="L286" s="143"/>
      <c r="M286" s="143"/>
      <c r="N286" s="143"/>
      <c r="O286" s="143"/>
      <c r="P286" s="143"/>
      <c r="Q286" s="143"/>
      <c r="R286" s="143"/>
      <c r="S286" s="143"/>
      <c r="T286" s="143"/>
      <c r="U286" s="143"/>
      <c r="V286" s="143"/>
      <c r="W286" s="143"/>
      <c r="X286" s="143"/>
      <c r="Y286" s="143"/>
      <c r="Z286" s="143"/>
    </row>
    <row r="287">
      <c r="A287" s="143"/>
      <c r="B287" s="143"/>
      <c r="C287" s="143"/>
      <c r="D287" s="143"/>
      <c r="E287" s="143"/>
      <c r="F287" s="143"/>
      <c r="G287" s="143"/>
      <c r="H287" s="143"/>
      <c r="I287" s="143"/>
      <c r="J287" s="143"/>
      <c r="K287" s="143"/>
      <c r="L287" s="143"/>
      <c r="M287" s="143"/>
      <c r="N287" s="143"/>
      <c r="O287" s="143"/>
      <c r="P287" s="143"/>
      <c r="Q287" s="143"/>
      <c r="R287" s="143"/>
      <c r="S287" s="143"/>
      <c r="T287" s="143"/>
      <c r="U287" s="143"/>
      <c r="V287" s="143"/>
      <c r="W287" s="143"/>
      <c r="X287" s="143"/>
      <c r="Y287" s="143"/>
      <c r="Z287" s="143"/>
    </row>
    <row r="288">
      <c r="A288" s="143"/>
      <c r="B288" s="143"/>
      <c r="C288" s="143"/>
      <c r="D288" s="143"/>
      <c r="E288" s="143"/>
      <c r="F288" s="143"/>
      <c r="G288" s="143"/>
      <c r="H288" s="143"/>
      <c r="I288" s="143"/>
      <c r="J288" s="143"/>
      <c r="K288" s="143"/>
      <c r="L288" s="143"/>
      <c r="M288" s="143"/>
      <c r="N288" s="143"/>
      <c r="O288" s="143"/>
      <c r="P288" s="143"/>
      <c r="Q288" s="143"/>
      <c r="R288" s="143"/>
      <c r="S288" s="143"/>
      <c r="T288" s="143"/>
      <c r="U288" s="143"/>
      <c r="V288" s="143"/>
      <c r="W288" s="143"/>
      <c r="X288" s="143"/>
      <c r="Y288" s="143"/>
      <c r="Z288" s="143"/>
    </row>
    <row r="289">
      <c r="A289" s="143"/>
      <c r="B289" s="143"/>
      <c r="C289" s="143"/>
      <c r="D289" s="143"/>
      <c r="E289" s="143"/>
      <c r="F289" s="143"/>
      <c r="G289" s="143"/>
      <c r="H289" s="143"/>
      <c r="I289" s="143"/>
      <c r="J289" s="143"/>
      <c r="K289" s="143"/>
      <c r="L289" s="143"/>
      <c r="M289" s="143"/>
      <c r="N289" s="143"/>
      <c r="O289" s="143"/>
      <c r="P289" s="143"/>
      <c r="Q289" s="143"/>
      <c r="R289" s="143"/>
      <c r="S289" s="143"/>
      <c r="T289" s="143"/>
      <c r="U289" s="143"/>
      <c r="V289" s="143"/>
      <c r="W289" s="143"/>
      <c r="X289" s="143"/>
      <c r="Y289" s="143"/>
      <c r="Z289" s="143"/>
    </row>
    <row r="290">
      <c r="A290" s="143"/>
      <c r="B290" s="143"/>
      <c r="C290" s="143"/>
      <c r="D290" s="143"/>
      <c r="E290" s="143"/>
      <c r="F290" s="143"/>
      <c r="G290" s="143"/>
      <c r="H290" s="143"/>
      <c r="I290" s="143"/>
      <c r="J290" s="143"/>
      <c r="K290" s="143"/>
      <c r="L290" s="143"/>
      <c r="M290" s="143"/>
      <c r="N290" s="143"/>
      <c r="O290" s="143"/>
      <c r="P290" s="143"/>
      <c r="Q290" s="143"/>
      <c r="R290" s="143"/>
      <c r="S290" s="143"/>
      <c r="T290" s="143"/>
      <c r="U290" s="143"/>
      <c r="V290" s="143"/>
      <c r="W290" s="143"/>
      <c r="X290" s="143"/>
      <c r="Y290" s="143"/>
      <c r="Z290" s="143"/>
    </row>
    <row r="291">
      <c r="A291" s="143"/>
      <c r="B291" s="143"/>
      <c r="C291" s="143"/>
      <c r="D291" s="143"/>
      <c r="E291" s="143"/>
      <c r="F291" s="143"/>
      <c r="G291" s="143"/>
      <c r="H291" s="143"/>
      <c r="I291" s="143"/>
      <c r="J291" s="143"/>
      <c r="K291" s="143"/>
      <c r="L291" s="143"/>
      <c r="M291" s="143"/>
      <c r="N291" s="143"/>
      <c r="O291" s="143"/>
      <c r="P291" s="143"/>
      <c r="Q291" s="143"/>
      <c r="R291" s="143"/>
      <c r="S291" s="143"/>
      <c r="T291" s="143"/>
      <c r="U291" s="143"/>
      <c r="V291" s="143"/>
      <c r="W291" s="143"/>
      <c r="X291" s="143"/>
      <c r="Y291" s="143"/>
      <c r="Z291" s="143"/>
    </row>
    <row r="292">
      <c r="A292" s="143"/>
      <c r="B292" s="143"/>
      <c r="C292" s="143"/>
      <c r="D292" s="143"/>
      <c r="E292" s="143"/>
      <c r="F292" s="143"/>
      <c r="G292" s="143"/>
      <c r="H292" s="143"/>
      <c r="I292" s="143"/>
      <c r="J292" s="143"/>
      <c r="K292" s="143"/>
      <c r="L292" s="143"/>
      <c r="M292" s="143"/>
      <c r="N292" s="143"/>
      <c r="O292" s="143"/>
      <c r="P292" s="143"/>
      <c r="Q292" s="143"/>
      <c r="R292" s="143"/>
      <c r="S292" s="143"/>
      <c r="T292" s="143"/>
      <c r="U292" s="143"/>
      <c r="V292" s="143"/>
      <c r="W292" s="143"/>
      <c r="X292" s="143"/>
      <c r="Y292" s="143"/>
      <c r="Z292" s="143"/>
    </row>
    <row r="293">
      <c r="A293" s="143"/>
      <c r="B293" s="143"/>
      <c r="C293" s="143"/>
      <c r="D293" s="143"/>
      <c r="E293" s="143"/>
      <c r="F293" s="143"/>
      <c r="G293" s="143"/>
      <c r="H293" s="143"/>
      <c r="I293" s="143"/>
      <c r="J293" s="143"/>
      <c r="K293" s="143"/>
      <c r="L293" s="143"/>
      <c r="M293" s="143"/>
      <c r="N293" s="143"/>
      <c r="O293" s="143"/>
      <c r="P293" s="143"/>
      <c r="Q293" s="143"/>
      <c r="R293" s="143"/>
      <c r="S293" s="143"/>
      <c r="T293" s="143"/>
      <c r="U293" s="143"/>
      <c r="V293" s="143"/>
      <c r="W293" s="143"/>
      <c r="X293" s="143"/>
      <c r="Y293" s="143"/>
      <c r="Z293" s="143"/>
    </row>
    <row r="294">
      <c r="A294" s="143"/>
      <c r="B294" s="143"/>
      <c r="C294" s="143"/>
      <c r="D294" s="143"/>
      <c r="E294" s="143"/>
      <c r="F294" s="143"/>
      <c r="G294" s="143"/>
      <c r="H294" s="143"/>
      <c r="I294" s="143"/>
      <c r="J294" s="143"/>
      <c r="K294" s="143"/>
      <c r="L294" s="143"/>
      <c r="M294" s="143"/>
      <c r="N294" s="143"/>
      <c r="O294" s="143"/>
      <c r="P294" s="143"/>
      <c r="Q294" s="143"/>
      <c r="R294" s="143"/>
      <c r="S294" s="143"/>
      <c r="T294" s="143"/>
      <c r="U294" s="143"/>
      <c r="V294" s="143"/>
      <c r="W294" s="143"/>
      <c r="X294" s="143"/>
      <c r="Y294" s="143"/>
      <c r="Z294" s="143"/>
    </row>
    <row r="295">
      <c r="A295" s="143"/>
      <c r="B295" s="143"/>
      <c r="C295" s="143"/>
      <c r="D295" s="143"/>
      <c r="E295" s="143"/>
      <c r="F295" s="143"/>
      <c r="G295" s="143"/>
      <c r="H295" s="143"/>
      <c r="I295" s="143"/>
      <c r="J295" s="143"/>
      <c r="K295" s="143"/>
      <c r="L295" s="143"/>
      <c r="M295" s="143"/>
      <c r="N295" s="143"/>
      <c r="O295" s="143"/>
      <c r="P295" s="143"/>
      <c r="Q295" s="143"/>
      <c r="R295" s="143"/>
      <c r="S295" s="143"/>
      <c r="T295" s="143"/>
      <c r="U295" s="143"/>
      <c r="V295" s="143"/>
      <c r="W295" s="143"/>
      <c r="X295" s="143"/>
      <c r="Y295" s="143"/>
      <c r="Z295" s="143"/>
    </row>
    <row r="296">
      <c r="A296" s="143"/>
      <c r="B296" s="143"/>
      <c r="C296" s="143"/>
      <c r="D296" s="143"/>
      <c r="E296" s="143"/>
      <c r="F296" s="143"/>
      <c r="G296" s="143"/>
      <c r="H296" s="143"/>
      <c r="I296" s="143"/>
      <c r="J296" s="143"/>
      <c r="K296" s="143"/>
      <c r="L296" s="143"/>
      <c r="M296" s="143"/>
      <c r="N296" s="143"/>
      <c r="O296" s="143"/>
      <c r="P296" s="143"/>
      <c r="Q296" s="143"/>
      <c r="R296" s="143"/>
      <c r="S296" s="143"/>
      <c r="T296" s="143"/>
      <c r="U296" s="143"/>
      <c r="V296" s="143"/>
      <c r="W296" s="143"/>
      <c r="X296" s="143"/>
      <c r="Y296" s="143"/>
      <c r="Z296" s="143"/>
    </row>
    <row r="297">
      <c r="A297" s="143"/>
      <c r="B297" s="143"/>
      <c r="C297" s="143"/>
      <c r="D297" s="143"/>
      <c r="E297" s="143"/>
      <c r="F297" s="143"/>
      <c r="G297" s="143"/>
      <c r="H297" s="143"/>
      <c r="I297" s="143"/>
      <c r="J297" s="143"/>
      <c r="K297" s="143"/>
      <c r="L297" s="143"/>
      <c r="M297" s="143"/>
      <c r="N297" s="143"/>
      <c r="O297" s="143"/>
      <c r="P297" s="143"/>
      <c r="Q297" s="143"/>
      <c r="R297" s="143"/>
      <c r="S297" s="143"/>
      <c r="T297" s="143"/>
      <c r="U297" s="143"/>
      <c r="V297" s="143"/>
      <c r="W297" s="143"/>
      <c r="X297" s="143"/>
      <c r="Y297" s="143"/>
      <c r="Z297" s="143"/>
    </row>
    <row r="298">
      <c r="A298" s="143"/>
      <c r="B298" s="143"/>
      <c r="C298" s="143"/>
      <c r="D298" s="143"/>
      <c r="E298" s="143"/>
      <c r="F298" s="143"/>
      <c r="G298" s="143"/>
      <c r="H298" s="143"/>
      <c r="I298" s="143"/>
      <c r="J298" s="143"/>
      <c r="K298" s="143"/>
      <c r="L298" s="143"/>
      <c r="M298" s="143"/>
      <c r="N298" s="143"/>
      <c r="O298" s="143"/>
      <c r="P298" s="143"/>
      <c r="Q298" s="143"/>
      <c r="R298" s="143"/>
      <c r="S298" s="143"/>
      <c r="T298" s="143"/>
      <c r="U298" s="143"/>
      <c r="V298" s="143"/>
      <c r="W298" s="143"/>
      <c r="X298" s="143"/>
      <c r="Y298" s="143"/>
      <c r="Z298" s="143"/>
    </row>
    <row r="299">
      <c r="A299" s="143"/>
      <c r="B299" s="143"/>
      <c r="C299" s="143"/>
      <c r="D299" s="143"/>
      <c r="E299" s="143"/>
      <c r="F299" s="143"/>
      <c r="G299" s="143"/>
      <c r="H299" s="143"/>
      <c r="I299" s="143"/>
      <c r="J299" s="143"/>
      <c r="K299" s="143"/>
      <c r="L299" s="143"/>
      <c r="M299" s="143"/>
      <c r="N299" s="143"/>
      <c r="O299" s="143"/>
      <c r="P299" s="143"/>
      <c r="Q299" s="143"/>
      <c r="R299" s="143"/>
      <c r="S299" s="143"/>
      <c r="T299" s="143"/>
      <c r="U299" s="143"/>
      <c r="V299" s="143"/>
      <c r="W299" s="143"/>
      <c r="X299" s="143"/>
      <c r="Y299" s="143"/>
      <c r="Z299" s="143"/>
    </row>
    <row r="300">
      <c r="A300" s="143"/>
      <c r="B300" s="143"/>
      <c r="C300" s="143"/>
      <c r="D300" s="143"/>
      <c r="E300" s="143"/>
      <c r="F300" s="143"/>
      <c r="G300" s="143"/>
      <c r="H300" s="143"/>
      <c r="I300" s="143"/>
      <c r="J300" s="143"/>
      <c r="K300" s="143"/>
      <c r="L300" s="143"/>
      <c r="M300" s="143"/>
      <c r="N300" s="143"/>
      <c r="O300" s="143"/>
      <c r="P300" s="143"/>
      <c r="Q300" s="143"/>
      <c r="R300" s="143"/>
      <c r="S300" s="143"/>
      <c r="T300" s="143"/>
      <c r="U300" s="143"/>
      <c r="V300" s="143"/>
      <c r="W300" s="143"/>
      <c r="X300" s="143"/>
      <c r="Y300" s="143"/>
      <c r="Z300" s="143"/>
    </row>
    <row r="301">
      <c r="A301" s="143"/>
      <c r="B301" s="143"/>
      <c r="C301" s="143"/>
      <c r="D301" s="143"/>
      <c r="E301" s="143"/>
      <c r="F301" s="143"/>
      <c r="G301" s="143"/>
      <c r="H301" s="143"/>
      <c r="I301" s="143"/>
      <c r="J301" s="143"/>
      <c r="K301" s="143"/>
      <c r="L301" s="143"/>
      <c r="M301" s="143"/>
      <c r="N301" s="143"/>
      <c r="O301" s="143"/>
      <c r="P301" s="143"/>
      <c r="Q301" s="143"/>
      <c r="R301" s="143"/>
      <c r="S301" s="143"/>
      <c r="T301" s="143"/>
      <c r="U301" s="143"/>
      <c r="V301" s="143"/>
      <c r="W301" s="143"/>
      <c r="X301" s="143"/>
      <c r="Y301" s="143"/>
      <c r="Z301" s="143"/>
    </row>
    <row r="302">
      <c r="A302" s="143"/>
      <c r="B302" s="143"/>
      <c r="C302" s="143"/>
      <c r="D302" s="143"/>
      <c r="E302" s="143"/>
      <c r="F302" s="143"/>
      <c r="G302" s="143"/>
      <c r="H302" s="143"/>
      <c r="I302" s="143"/>
      <c r="J302" s="143"/>
      <c r="K302" s="143"/>
      <c r="L302" s="143"/>
      <c r="M302" s="143"/>
      <c r="N302" s="143"/>
      <c r="O302" s="143"/>
      <c r="P302" s="143"/>
      <c r="Q302" s="143"/>
      <c r="R302" s="143"/>
      <c r="S302" s="143"/>
      <c r="T302" s="143"/>
      <c r="U302" s="143"/>
      <c r="V302" s="143"/>
      <c r="W302" s="143"/>
      <c r="X302" s="143"/>
      <c r="Y302" s="143"/>
      <c r="Z302" s="143"/>
    </row>
    <row r="303">
      <c r="A303" s="143"/>
      <c r="B303" s="143"/>
      <c r="C303" s="143"/>
      <c r="D303" s="143"/>
      <c r="E303" s="143"/>
      <c r="F303" s="143"/>
      <c r="G303" s="143"/>
      <c r="H303" s="143"/>
      <c r="I303" s="143"/>
      <c r="J303" s="143"/>
      <c r="K303" s="143"/>
      <c r="L303" s="143"/>
      <c r="M303" s="143"/>
      <c r="N303" s="143"/>
      <c r="O303" s="143"/>
      <c r="P303" s="143"/>
      <c r="Q303" s="143"/>
      <c r="R303" s="143"/>
      <c r="S303" s="143"/>
      <c r="T303" s="143"/>
      <c r="U303" s="143"/>
      <c r="V303" s="143"/>
      <c r="W303" s="143"/>
      <c r="X303" s="143"/>
      <c r="Y303" s="143"/>
      <c r="Z303" s="143"/>
    </row>
    <row r="304">
      <c r="A304" s="143"/>
      <c r="B304" s="143"/>
      <c r="C304" s="143"/>
      <c r="D304" s="143"/>
      <c r="E304" s="143"/>
      <c r="F304" s="143"/>
      <c r="G304" s="143"/>
      <c r="H304" s="143"/>
      <c r="I304" s="143"/>
      <c r="J304" s="143"/>
      <c r="K304" s="143"/>
      <c r="L304" s="143"/>
      <c r="M304" s="143"/>
      <c r="N304" s="143"/>
      <c r="O304" s="143"/>
      <c r="P304" s="143"/>
      <c r="Q304" s="143"/>
      <c r="R304" s="143"/>
      <c r="S304" s="143"/>
      <c r="T304" s="143"/>
      <c r="U304" s="143"/>
      <c r="V304" s="143"/>
      <c r="W304" s="143"/>
      <c r="X304" s="143"/>
      <c r="Y304" s="143"/>
      <c r="Z304" s="143"/>
    </row>
    <row r="305">
      <c r="A305" s="143"/>
      <c r="B305" s="143"/>
      <c r="C305" s="143"/>
      <c r="D305" s="143"/>
      <c r="E305" s="143"/>
      <c r="F305" s="143"/>
      <c r="G305" s="143"/>
      <c r="H305" s="143"/>
      <c r="I305" s="143"/>
      <c r="J305" s="143"/>
      <c r="K305" s="143"/>
      <c r="L305" s="143"/>
      <c r="M305" s="143"/>
      <c r="N305" s="143"/>
      <c r="O305" s="143"/>
      <c r="P305" s="143"/>
      <c r="Q305" s="143"/>
      <c r="R305" s="143"/>
      <c r="S305" s="143"/>
      <c r="T305" s="143"/>
      <c r="U305" s="143"/>
      <c r="V305" s="143"/>
      <c r="W305" s="143"/>
      <c r="X305" s="143"/>
      <c r="Y305" s="143"/>
      <c r="Z305" s="143"/>
    </row>
    <row r="306">
      <c r="A306" s="143"/>
      <c r="B306" s="143"/>
      <c r="C306" s="143"/>
      <c r="D306" s="143"/>
      <c r="E306" s="143"/>
      <c r="F306" s="143"/>
      <c r="G306" s="143"/>
      <c r="H306" s="143"/>
      <c r="I306" s="143"/>
      <c r="J306" s="143"/>
      <c r="K306" s="143"/>
      <c r="L306" s="143"/>
      <c r="M306" s="143"/>
      <c r="N306" s="143"/>
      <c r="O306" s="143"/>
      <c r="P306" s="143"/>
      <c r="Q306" s="143"/>
      <c r="R306" s="143"/>
      <c r="S306" s="143"/>
      <c r="T306" s="143"/>
      <c r="U306" s="143"/>
      <c r="V306" s="143"/>
      <c r="W306" s="143"/>
      <c r="X306" s="143"/>
      <c r="Y306" s="143"/>
      <c r="Z306" s="143"/>
    </row>
    <row r="307">
      <c r="A307" s="143"/>
      <c r="B307" s="143"/>
      <c r="C307" s="143"/>
      <c r="D307" s="143"/>
      <c r="E307" s="143"/>
      <c r="F307" s="143"/>
      <c r="G307" s="143"/>
      <c r="H307" s="143"/>
      <c r="I307" s="143"/>
      <c r="J307" s="143"/>
      <c r="K307" s="143"/>
      <c r="L307" s="143"/>
      <c r="M307" s="143"/>
      <c r="N307" s="143"/>
      <c r="O307" s="143"/>
      <c r="P307" s="143"/>
      <c r="Q307" s="143"/>
      <c r="R307" s="143"/>
      <c r="S307" s="143"/>
      <c r="T307" s="143"/>
      <c r="U307" s="143"/>
      <c r="V307" s="143"/>
      <c r="W307" s="143"/>
      <c r="X307" s="143"/>
      <c r="Y307" s="143"/>
      <c r="Z307" s="143"/>
    </row>
    <row r="308">
      <c r="A308" s="143"/>
      <c r="B308" s="143"/>
      <c r="C308" s="143"/>
      <c r="D308" s="143"/>
      <c r="E308" s="143"/>
      <c r="F308" s="143"/>
      <c r="G308" s="143"/>
      <c r="H308" s="143"/>
      <c r="I308" s="143"/>
      <c r="J308" s="143"/>
      <c r="K308" s="143"/>
      <c r="L308" s="143"/>
      <c r="M308" s="143"/>
      <c r="N308" s="143"/>
      <c r="O308" s="143"/>
      <c r="P308" s="143"/>
      <c r="Q308" s="143"/>
      <c r="R308" s="143"/>
      <c r="S308" s="143"/>
      <c r="T308" s="143"/>
      <c r="U308" s="143"/>
      <c r="V308" s="143"/>
      <c r="W308" s="143"/>
      <c r="X308" s="143"/>
      <c r="Y308" s="143"/>
      <c r="Z308" s="143"/>
    </row>
    <row r="309">
      <c r="A309" s="143"/>
      <c r="B309" s="143"/>
      <c r="C309" s="143"/>
      <c r="D309" s="143"/>
      <c r="E309" s="143"/>
      <c r="F309" s="143"/>
      <c r="G309" s="143"/>
      <c r="H309" s="143"/>
      <c r="I309" s="143"/>
      <c r="J309" s="143"/>
      <c r="K309" s="143"/>
      <c r="L309" s="143"/>
      <c r="M309" s="143"/>
      <c r="N309" s="143"/>
      <c r="O309" s="143"/>
      <c r="P309" s="143"/>
      <c r="Q309" s="143"/>
      <c r="R309" s="143"/>
      <c r="S309" s="143"/>
      <c r="T309" s="143"/>
      <c r="U309" s="143"/>
      <c r="V309" s="143"/>
      <c r="W309" s="143"/>
      <c r="X309" s="143"/>
      <c r="Y309" s="143"/>
      <c r="Z309" s="143"/>
    </row>
    <row r="310">
      <c r="A310" s="143"/>
      <c r="B310" s="143"/>
      <c r="C310" s="143"/>
      <c r="D310" s="143"/>
      <c r="E310" s="143"/>
      <c r="F310" s="143"/>
      <c r="G310" s="143"/>
      <c r="H310" s="143"/>
      <c r="I310" s="143"/>
      <c r="J310" s="143"/>
      <c r="K310" s="143"/>
      <c r="L310" s="143"/>
      <c r="M310" s="143"/>
      <c r="N310" s="143"/>
      <c r="O310" s="143"/>
      <c r="P310" s="143"/>
      <c r="Q310" s="143"/>
      <c r="R310" s="143"/>
      <c r="S310" s="143"/>
      <c r="T310" s="143"/>
      <c r="U310" s="143"/>
      <c r="V310" s="143"/>
      <c r="W310" s="143"/>
      <c r="X310" s="143"/>
      <c r="Y310" s="143"/>
      <c r="Z310" s="143"/>
    </row>
    <row r="311">
      <c r="A311" s="143"/>
      <c r="B311" s="143"/>
      <c r="C311" s="143"/>
      <c r="D311" s="143"/>
      <c r="E311" s="143"/>
      <c r="F311" s="143"/>
      <c r="G311" s="143"/>
      <c r="H311" s="143"/>
      <c r="I311" s="143"/>
      <c r="J311" s="143"/>
      <c r="K311" s="143"/>
      <c r="L311" s="143"/>
      <c r="M311" s="143"/>
      <c r="N311" s="143"/>
      <c r="O311" s="143"/>
      <c r="P311" s="143"/>
      <c r="Q311" s="143"/>
      <c r="R311" s="143"/>
      <c r="S311" s="143"/>
      <c r="T311" s="143"/>
      <c r="U311" s="143"/>
      <c r="V311" s="143"/>
      <c r="W311" s="143"/>
      <c r="X311" s="143"/>
      <c r="Y311" s="143"/>
      <c r="Z311" s="143"/>
    </row>
    <row r="312">
      <c r="A312" s="143"/>
      <c r="B312" s="143"/>
      <c r="C312" s="143"/>
      <c r="D312" s="143"/>
      <c r="E312" s="143"/>
      <c r="F312" s="143"/>
      <c r="G312" s="143"/>
      <c r="H312" s="143"/>
      <c r="I312" s="143"/>
      <c r="J312" s="143"/>
      <c r="K312" s="143"/>
      <c r="L312" s="143"/>
      <c r="M312" s="143"/>
      <c r="N312" s="143"/>
      <c r="O312" s="143"/>
      <c r="P312" s="143"/>
      <c r="Q312" s="143"/>
      <c r="R312" s="143"/>
      <c r="S312" s="143"/>
      <c r="T312" s="143"/>
      <c r="U312" s="143"/>
      <c r="V312" s="143"/>
      <c r="W312" s="143"/>
      <c r="X312" s="143"/>
      <c r="Y312" s="143"/>
      <c r="Z312" s="143"/>
    </row>
    <row r="313">
      <c r="A313" s="143"/>
      <c r="B313" s="143"/>
      <c r="C313" s="143"/>
      <c r="D313" s="143"/>
      <c r="E313" s="143"/>
      <c r="F313" s="143"/>
      <c r="G313" s="143"/>
      <c r="H313" s="143"/>
      <c r="I313" s="143"/>
      <c r="J313" s="143"/>
      <c r="K313" s="143"/>
      <c r="L313" s="143"/>
      <c r="M313" s="143"/>
      <c r="N313" s="143"/>
      <c r="O313" s="143"/>
      <c r="P313" s="143"/>
      <c r="Q313" s="143"/>
      <c r="R313" s="143"/>
      <c r="S313" s="143"/>
      <c r="T313" s="143"/>
      <c r="U313" s="143"/>
      <c r="V313" s="143"/>
      <c r="W313" s="143"/>
      <c r="X313" s="143"/>
      <c r="Y313" s="143"/>
      <c r="Z313" s="143"/>
    </row>
    <row r="314">
      <c r="A314" s="143"/>
      <c r="B314" s="143"/>
      <c r="C314" s="143"/>
      <c r="D314" s="143"/>
      <c r="E314" s="143"/>
      <c r="F314" s="143"/>
      <c r="G314" s="143"/>
      <c r="H314" s="143"/>
      <c r="I314" s="143"/>
      <c r="J314" s="143"/>
      <c r="K314" s="143"/>
      <c r="L314" s="143"/>
      <c r="M314" s="143"/>
      <c r="N314" s="143"/>
      <c r="O314" s="143"/>
      <c r="P314" s="143"/>
      <c r="Q314" s="143"/>
      <c r="R314" s="143"/>
      <c r="S314" s="143"/>
      <c r="T314" s="143"/>
      <c r="U314" s="143"/>
      <c r="V314" s="143"/>
      <c r="W314" s="143"/>
      <c r="X314" s="143"/>
      <c r="Y314" s="143"/>
      <c r="Z314" s="143"/>
    </row>
    <row r="315">
      <c r="A315" s="143"/>
      <c r="B315" s="143"/>
      <c r="C315" s="143"/>
      <c r="D315" s="143"/>
      <c r="E315" s="143"/>
      <c r="F315" s="143"/>
      <c r="G315" s="143"/>
      <c r="H315" s="143"/>
      <c r="I315" s="143"/>
      <c r="J315" s="143"/>
      <c r="K315" s="143"/>
      <c r="L315" s="143"/>
      <c r="M315" s="143"/>
      <c r="N315" s="143"/>
      <c r="O315" s="143"/>
      <c r="P315" s="143"/>
      <c r="Q315" s="143"/>
      <c r="R315" s="143"/>
      <c r="S315" s="143"/>
      <c r="T315" s="143"/>
      <c r="U315" s="143"/>
      <c r="V315" s="143"/>
      <c r="W315" s="143"/>
      <c r="X315" s="143"/>
      <c r="Y315" s="143"/>
      <c r="Z315" s="143"/>
    </row>
    <row r="316">
      <c r="A316" s="143"/>
      <c r="B316" s="143"/>
      <c r="C316" s="143"/>
      <c r="D316" s="143"/>
      <c r="E316" s="143"/>
      <c r="F316" s="143"/>
      <c r="G316" s="143"/>
      <c r="H316" s="143"/>
      <c r="I316" s="143"/>
      <c r="J316" s="143"/>
      <c r="K316" s="143"/>
      <c r="L316" s="143"/>
      <c r="M316" s="143"/>
      <c r="N316" s="143"/>
      <c r="O316" s="143"/>
      <c r="P316" s="143"/>
      <c r="Q316" s="143"/>
      <c r="R316" s="143"/>
      <c r="S316" s="143"/>
      <c r="T316" s="143"/>
      <c r="U316" s="143"/>
      <c r="V316" s="143"/>
      <c r="W316" s="143"/>
      <c r="X316" s="143"/>
      <c r="Y316" s="143"/>
      <c r="Z316" s="143"/>
    </row>
    <row r="317">
      <c r="A317" s="143"/>
      <c r="B317" s="143"/>
      <c r="C317" s="143"/>
      <c r="D317" s="143"/>
      <c r="E317" s="143"/>
      <c r="F317" s="143"/>
      <c r="G317" s="143"/>
      <c r="H317" s="143"/>
      <c r="I317" s="143"/>
      <c r="J317" s="143"/>
      <c r="K317" s="143"/>
      <c r="L317" s="143"/>
      <c r="M317" s="143"/>
      <c r="N317" s="143"/>
      <c r="O317" s="143"/>
      <c r="P317" s="143"/>
      <c r="Q317" s="143"/>
      <c r="R317" s="143"/>
      <c r="S317" s="143"/>
      <c r="T317" s="143"/>
      <c r="U317" s="143"/>
      <c r="V317" s="143"/>
      <c r="W317" s="143"/>
      <c r="X317" s="143"/>
      <c r="Y317" s="143"/>
      <c r="Z317" s="143"/>
    </row>
    <row r="318">
      <c r="A318" s="143"/>
      <c r="B318" s="143"/>
      <c r="C318" s="143"/>
      <c r="D318" s="143"/>
      <c r="E318" s="143"/>
      <c r="F318" s="143"/>
      <c r="G318" s="143"/>
      <c r="H318" s="143"/>
      <c r="I318" s="143"/>
      <c r="J318" s="143"/>
      <c r="K318" s="143"/>
      <c r="L318" s="143"/>
      <c r="M318" s="143"/>
      <c r="N318" s="143"/>
      <c r="O318" s="143"/>
      <c r="P318" s="143"/>
      <c r="Q318" s="143"/>
      <c r="R318" s="143"/>
      <c r="S318" s="143"/>
      <c r="T318" s="143"/>
      <c r="U318" s="143"/>
      <c r="V318" s="143"/>
      <c r="W318" s="143"/>
      <c r="X318" s="143"/>
      <c r="Y318" s="143"/>
      <c r="Z318" s="143"/>
    </row>
    <row r="319">
      <c r="A319" s="143"/>
      <c r="B319" s="143"/>
      <c r="C319" s="143"/>
      <c r="D319" s="143"/>
      <c r="E319" s="143"/>
      <c r="F319" s="143"/>
      <c r="G319" s="143"/>
      <c r="H319" s="143"/>
      <c r="I319" s="143"/>
      <c r="J319" s="143"/>
      <c r="K319" s="143"/>
      <c r="L319" s="143"/>
      <c r="M319" s="143"/>
      <c r="N319" s="143"/>
      <c r="O319" s="143"/>
      <c r="P319" s="143"/>
      <c r="Q319" s="143"/>
      <c r="R319" s="143"/>
      <c r="S319" s="143"/>
      <c r="T319" s="143"/>
      <c r="U319" s="143"/>
      <c r="V319" s="143"/>
      <c r="W319" s="143"/>
      <c r="X319" s="143"/>
      <c r="Y319" s="143"/>
      <c r="Z319" s="143"/>
    </row>
    <row r="320">
      <c r="A320" s="143"/>
      <c r="B320" s="143"/>
      <c r="C320" s="143"/>
      <c r="D320" s="143"/>
      <c r="E320" s="143"/>
      <c r="F320" s="143"/>
      <c r="G320" s="143"/>
      <c r="H320" s="143"/>
      <c r="I320" s="143"/>
      <c r="J320" s="143"/>
      <c r="K320" s="143"/>
      <c r="L320" s="143"/>
      <c r="M320" s="143"/>
      <c r="N320" s="143"/>
      <c r="O320" s="143"/>
      <c r="P320" s="143"/>
      <c r="Q320" s="143"/>
      <c r="R320" s="143"/>
      <c r="S320" s="143"/>
      <c r="T320" s="143"/>
      <c r="U320" s="143"/>
      <c r="V320" s="143"/>
      <c r="W320" s="143"/>
      <c r="X320" s="143"/>
      <c r="Y320" s="143"/>
      <c r="Z320" s="143"/>
    </row>
    <row r="321">
      <c r="A321" s="143"/>
      <c r="B321" s="143"/>
      <c r="C321" s="143"/>
      <c r="D321" s="143"/>
      <c r="E321" s="143"/>
      <c r="F321" s="143"/>
      <c r="G321" s="143"/>
      <c r="H321" s="143"/>
      <c r="I321" s="143"/>
      <c r="J321" s="143"/>
      <c r="K321" s="143"/>
      <c r="L321" s="143"/>
      <c r="M321" s="143"/>
      <c r="N321" s="143"/>
      <c r="O321" s="143"/>
      <c r="P321" s="143"/>
      <c r="Q321" s="143"/>
      <c r="R321" s="143"/>
      <c r="S321" s="143"/>
      <c r="T321" s="143"/>
      <c r="U321" s="143"/>
      <c r="V321" s="143"/>
      <c r="W321" s="143"/>
      <c r="X321" s="143"/>
      <c r="Y321" s="143"/>
      <c r="Z321" s="143"/>
    </row>
    <row r="322">
      <c r="A322" s="143"/>
      <c r="B322" s="143"/>
      <c r="C322" s="143"/>
      <c r="D322" s="143"/>
      <c r="E322" s="143"/>
      <c r="F322" s="143"/>
      <c r="G322" s="143"/>
      <c r="H322" s="143"/>
      <c r="I322" s="143"/>
      <c r="J322" s="143"/>
      <c r="K322" s="143"/>
      <c r="L322" s="143"/>
      <c r="M322" s="143"/>
      <c r="N322" s="143"/>
      <c r="O322" s="143"/>
      <c r="P322" s="143"/>
      <c r="Q322" s="143"/>
      <c r="R322" s="143"/>
      <c r="S322" s="143"/>
      <c r="T322" s="143"/>
      <c r="U322" s="143"/>
      <c r="V322" s="143"/>
      <c r="W322" s="143"/>
      <c r="X322" s="143"/>
      <c r="Y322" s="143"/>
      <c r="Z322" s="143"/>
    </row>
    <row r="323">
      <c r="A323" s="143"/>
      <c r="B323" s="143"/>
      <c r="C323" s="143"/>
      <c r="D323" s="143"/>
      <c r="E323" s="143"/>
      <c r="F323" s="143"/>
      <c r="G323" s="143"/>
      <c r="H323" s="143"/>
      <c r="I323" s="143"/>
      <c r="J323" s="143"/>
      <c r="K323" s="143"/>
      <c r="L323" s="143"/>
      <c r="M323" s="143"/>
      <c r="N323" s="143"/>
      <c r="O323" s="143"/>
      <c r="P323" s="143"/>
      <c r="Q323" s="143"/>
      <c r="R323" s="143"/>
      <c r="S323" s="143"/>
      <c r="T323" s="143"/>
      <c r="U323" s="143"/>
      <c r="V323" s="143"/>
      <c r="W323" s="143"/>
      <c r="X323" s="143"/>
      <c r="Y323" s="143"/>
      <c r="Z323" s="143"/>
    </row>
    <row r="324">
      <c r="A324" s="143"/>
      <c r="B324" s="143"/>
      <c r="C324" s="143"/>
      <c r="D324" s="143"/>
      <c r="E324" s="143"/>
      <c r="F324" s="143"/>
      <c r="G324" s="143"/>
      <c r="H324" s="143"/>
      <c r="I324" s="143"/>
      <c r="J324" s="143"/>
      <c r="K324" s="143"/>
      <c r="L324" s="143"/>
      <c r="M324" s="143"/>
      <c r="N324" s="143"/>
      <c r="O324" s="143"/>
      <c r="P324" s="143"/>
      <c r="Q324" s="143"/>
      <c r="R324" s="143"/>
      <c r="S324" s="143"/>
      <c r="T324" s="143"/>
      <c r="U324" s="143"/>
      <c r="V324" s="143"/>
      <c r="W324" s="143"/>
      <c r="X324" s="143"/>
      <c r="Y324" s="143"/>
      <c r="Z324" s="143"/>
    </row>
    <row r="325">
      <c r="A325" s="143"/>
      <c r="B325" s="143"/>
      <c r="C325" s="143"/>
      <c r="D325" s="143"/>
      <c r="E325" s="143"/>
      <c r="F325" s="143"/>
      <c r="G325" s="143"/>
      <c r="H325" s="143"/>
      <c r="I325" s="143"/>
      <c r="J325" s="143"/>
      <c r="K325" s="143"/>
      <c r="L325" s="143"/>
      <c r="M325" s="143"/>
      <c r="N325" s="143"/>
      <c r="O325" s="143"/>
      <c r="P325" s="143"/>
      <c r="Q325" s="143"/>
      <c r="R325" s="143"/>
      <c r="S325" s="143"/>
      <c r="T325" s="143"/>
      <c r="U325" s="143"/>
      <c r="V325" s="143"/>
      <c r="W325" s="143"/>
      <c r="X325" s="143"/>
      <c r="Y325" s="143"/>
      <c r="Z325" s="143"/>
    </row>
    <row r="326">
      <c r="A326" s="143"/>
      <c r="B326" s="143"/>
      <c r="C326" s="143"/>
      <c r="D326" s="143"/>
      <c r="E326" s="143"/>
      <c r="F326" s="143"/>
      <c r="G326" s="143"/>
      <c r="H326" s="143"/>
      <c r="I326" s="143"/>
      <c r="J326" s="143"/>
      <c r="K326" s="143"/>
      <c r="L326" s="143"/>
      <c r="M326" s="143"/>
      <c r="N326" s="143"/>
      <c r="O326" s="143"/>
      <c r="P326" s="143"/>
      <c r="Q326" s="143"/>
      <c r="R326" s="143"/>
      <c r="S326" s="143"/>
      <c r="T326" s="143"/>
      <c r="U326" s="143"/>
      <c r="V326" s="143"/>
      <c r="W326" s="143"/>
      <c r="X326" s="143"/>
      <c r="Y326" s="143"/>
      <c r="Z326" s="143"/>
    </row>
    <row r="327">
      <c r="A327" s="143"/>
      <c r="B327" s="143"/>
      <c r="C327" s="143"/>
      <c r="D327" s="143"/>
      <c r="E327" s="143"/>
      <c r="F327" s="143"/>
      <c r="G327" s="143"/>
      <c r="H327" s="143"/>
      <c r="I327" s="143"/>
      <c r="J327" s="143"/>
      <c r="K327" s="143"/>
      <c r="L327" s="143"/>
      <c r="M327" s="143"/>
      <c r="N327" s="143"/>
      <c r="O327" s="143"/>
      <c r="P327" s="143"/>
      <c r="Q327" s="143"/>
      <c r="R327" s="143"/>
      <c r="S327" s="143"/>
      <c r="T327" s="143"/>
      <c r="U327" s="143"/>
      <c r="V327" s="143"/>
      <c r="W327" s="143"/>
      <c r="X327" s="143"/>
      <c r="Y327" s="143"/>
      <c r="Z327" s="143"/>
    </row>
    <row r="328">
      <c r="A328" s="143"/>
      <c r="B328" s="143"/>
      <c r="C328" s="143"/>
      <c r="D328" s="143"/>
      <c r="E328" s="143"/>
      <c r="F328" s="143"/>
      <c r="G328" s="143"/>
      <c r="H328" s="143"/>
      <c r="I328" s="143"/>
      <c r="J328" s="143"/>
      <c r="K328" s="143"/>
      <c r="L328" s="143"/>
      <c r="M328" s="143"/>
      <c r="N328" s="143"/>
      <c r="O328" s="143"/>
      <c r="P328" s="143"/>
      <c r="Q328" s="143"/>
      <c r="R328" s="143"/>
      <c r="S328" s="143"/>
      <c r="T328" s="143"/>
      <c r="U328" s="143"/>
      <c r="V328" s="143"/>
      <c r="W328" s="143"/>
      <c r="X328" s="143"/>
      <c r="Y328" s="143"/>
      <c r="Z328" s="143"/>
    </row>
    <row r="329">
      <c r="A329" s="143"/>
      <c r="B329" s="143"/>
      <c r="C329" s="143"/>
      <c r="D329" s="143"/>
      <c r="E329" s="143"/>
      <c r="F329" s="143"/>
      <c r="G329" s="143"/>
      <c r="H329" s="143"/>
      <c r="I329" s="143"/>
      <c r="J329" s="143"/>
      <c r="K329" s="143"/>
      <c r="L329" s="143"/>
      <c r="M329" s="143"/>
      <c r="N329" s="143"/>
      <c r="O329" s="143"/>
      <c r="P329" s="143"/>
      <c r="Q329" s="143"/>
      <c r="R329" s="143"/>
      <c r="S329" s="143"/>
      <c r="T329" s="143"/>
      <c r="U329" s="143"/>
      <c r="V329" s="143"/>
      <c r="W329" s="143"/>
      <c r="X329" s="143"/>
      <c r="Y329" s="143"/>
      <c r="Z329" s="143"/>
    </row>
    <row r="330">
      <c r="A330" s="143"/>
      <c r="B330" s="143"/>
      <c r="C330" s="143"/>
      <c r="D330" s="143"/>
      <c r="E330" s="143"/>
      <c r="F330" s="143"/>
      <c r="G330" s="143"/>
      <c r="H330" s="143"/>
      <c r="I330" s="143"/>
      <c r="J330" s="143"/>
      <c r="K330" s="143"/>
      <c r="L330" s="143"/>
      <c r="M330" s="143"/>
      <c r="N330" s="143"/>
      <c r="O330" s="143"/>
      <c r="P330" s="143"/>
      <c r="Q330" s="143"/>
      <c r="R330" s="143"/>
      <c r="S330" s="143"/>
      <c r="T330" s="143"/>
      <c r="U330" s="143"/>
      <c r="V330" s="143"/>
      <c r="W330" s="143"/>
      <c r="X330" s="143"/>
      <c r="Y330" s="143"/>
      <c r="Z330" s="143"/>
    </row>
    <row r="331">
      <c r="A331" s="143"/>
      <c r="B331" s="143"/>
      <c r="C331" s="143"/>
      <c r="D331" s="143"/>
      <c r="E331" s="143"/>
      <c r="F331" s="143"/>
      <c r="G331" s="143"/>
      <c r="H331" s="143"/>
      <c r="I331" s="143"/>
      <c r="J331" s="143"/>
      <c r="K331" s="143"/>
      <c r="L331" s="143"/>
      <c r="M331" s="143"/>
      <c r="N331" s="143"/>
      <c r="O331" s="143"/>
      <c r="P331" s="143"/>
      <c r="Q331" s="143"/>
      <c r="R331" s="143"/>
      <c r="S331" s="143"/>
      <c r="T331" s="143"/>
      <c r="U331" s="143"/>
      <c r="V331" s="143"/>
      <c r="W331" s="143"/>
      <c r="X331" s="143"/>
      <c r="Y331" s="143"/>
      <c r="Z331" s="143"/>
    </row>
    <row r="332">
      <c r="A332" s="143"/>
      <c r="B332" s="143"/>
      <c r="C332" s="143"/>
      <c r="D332" s="143"/>
      <c r="E332" s="143"/>
      <c r="F332" s="143"/>
      <c r="G332" s="143"/>
      <c r="H332" s="143"/>
      <c r="I332" s="143"/>
      <c r="J332" s="143"/>
      <c r="K332" s="143"/>
      <c r="L332" s="143"/>
      <c r="M332" s="143"/>
      <c r="N332" s="143"/>
      <c r="O332" s="143"/>
      <c r="P332" s="143"/>
      <c r="Q332" s="143"/>
      <c r="R332" s="143"/>
      <c r="S332" s="143"/>
      <c r="T332" s="143"/>
      <c r="U332" s="143"/>
      <c r="V332" s="143"/>
      <c r="W332" s="143"/>
      <c r="X332" s="143"/>
      <c r="Y332" s="143"/>
      <c r="Z332" s="143"/>
    </row>
    <row r="333">
      <c r="A333" s="143"/>
      <c r="B333" s="143"/>
      <c r="C333" s="143"/>
      <c r="D333" s="143"/>
      <c r="E333" s="143"/>
      <c r="F333" s="143"/>
      <c r="G333" s="143"/>
      <c r="H333" s="143"/>
      <c r="I333" s="143"/>
      <c r="J333" s="143"/>
      <c r="K333" s="143"/>
      <c r="L333" s="143"/>
      <c r="M333" s="143"/>
      <c r="N333" s="143"/>
      <c r="O333" s="143"/>
      <c r="P333" s="143"/>
      <c r="Q333" s="143"/>
      <c r="R333" s="143"/>
      <c r="S333" s="143"/>
      <c r="T333" s="143"/>
      <c r="U333" s="143"/>
      <c r="V333" s="143"/>
      <c r="W333" s="143"/>
      <c r="X333" s="143"/>
      <c r="Y333" s="143"/>
      <c r="Z333" s="143"/>
    </row>
    <row r="334">
      <c r="A334" s="143"/>
      <c r="B334" s="143"/>
      <c r="C334" s="143"/>
      <c r="D334" s="143"/>
      <c r="E334" s="143"/>
      <c r="F334" s="143"/>
      <c r="G334" s="143"/>
      <c r="H334" s="143"/>
      <c r="I334" s="143"/>
      <c r="J334" s="143"/>
      <c r="K334" s="143"/>
      <c r="L334" s="143"/>
      <c r="M334" s="143"/>
      <c r="N334" s="143"/>
      <c r="O334" s="143"/>
      <c r="P334" s="143"/>
      <c r="Q334" s="143"/>
      <c r="R334" s="143"/>
      <c r="S334" s="143"/>
      <c r="T334" s="143"/>
      <c r="U334" s="143"/>
      <c r="V334" s="143"/>
      <c r="W334" s="143"/>
      <c r="X334" s="143"/>
      <c r="Y334" s="143"/>
      <c r="Z334" s="143"/>
    </row>
    <row r="335">
      <c r="A335" s="143"/>
      <c r="B335" s="143"/>
      <c r="C335" s="143"/>
      <c r="D335" s="143"/>
      <c r="E335" s="143"/>
      <c r="F335" s="143"/>
      <c r="G335" s="143"/>
      <c r="H335" s="143"/>
      <c r="I335" s="143"/>
      <c r="J335" s="143"/>
      <c r="K335" s="143"/>
      <c r="L335" s="143"/>
      <c r="M335" s="143"/>
      <c r="N335" s="143"/>
      <c r="O335" s="143"/>
      <c r="P335" s="143"/>
      <c r="Q335" s="143"/>
      <c r="R335" s="143"/>
      <c r="S335" s="143"/>
      <c r="T335" s="143"/>
      <c r="U335" s="143"/>
      <c r="V335" s="143"/>
      <c r="W335" s="143"/>
      <c r="X335" s="143"/>
      <c r="Y335" s="143"/>
      <c r="Z335" s="143"/>
    </row>
    <row r="336">
      <c r="A336" s="143"/>
      <c r="B336" s="143"/>
      <c r="C336" s="143"/>
      <c r="D336" s="143"/>
      <c r="E336" s="143"/>
      <c r="F336" s="143"/>
      <c r="G336" s="143"/>
      <c r="H336" s="143"/>
      <c r="I336" s="143"/>
      <c r="J336" s="143"/>
      <c r="K336" s="143"/>
      <c r="L336" s="143"/>
      <c r="M336" s="143"/>
      <c r="N336" s="143"/>
      <c r="O336" s="143"/>
      <c r="P336" s="143"/>
      <c r="Q336" s="143"/>
      <c r="R336" s="143"/>
      <c r="S336" s="143"/>
      <c r="T336" s="143"/>
      <c r="U336" s="143"/>
      <c r="V336" s="143"/>
      <c r="W336" s="143"/>
      <c r="X336" s="143"/>
      <c r="Y336" s="143"/>
      <c r="Z336" s="143"/>
    </row>
    <row r="337">
      <c r="A337" s="143"/>
      <c r="B337" s="143"/>
      <c r="C337" s="143"/>
      <c r="D337" s="143"/>
      <c r="E337" s="143"/>
      <c r="F337" s="143"/>
      <c r="G337" s="143"/>
      <c r="H337" s="143"/>
      <c r="I337" s="143"/>
      <c r="J337" s="143"/>
      <c r="K337" s="143"/>
      <c r="L337" s="143"/>
      <c r="M337" s="143"/>
      <c r="N337" s="143"/>
      <c r="O337" s="143"/>
      <c r="P337" s="143"/>
      <c r="Q337" s="143"/>
      <c r="R337" s="143"/>
      <c r="S337" s="143"/>
      <c r="T337" s="143"/>
      <c r="U337" s="143"/>
      <c r="V337" s="143"/>
      <c r="W337" s="143"/>
      <c r="X337" s="143"/>
      <c r="Y337" s="143"/>
      <c r="Z337" s="143"/>
    </row>
    <row r="338">
      <c r="A338" s="143"/>
      <c r="B338" s="143"/>
      <c r="C338" s="143"/>
      <c r="D338" s="143"/>
      <c r="E338" s="143"/>
      <c r="F338" s="143"/>
      <c r="G338" s="143"/>
      <c r="H338" s="143"/>
      <c r="I338" s="143"/>
      <c r="J338" s="143"/>
      <c r="K338" s="143"/>
      <c r="L338" s="143"/>
      <c r="M338" s="143"/>
      <c r="N338" s="143"/>
      <c r="O338" s="143"/>
      <c r="P338" s="143"/>
      <c r="Q338" s="143"/>
      <c r="R338" s="143"/>
      <c r="S338" s="143"/>
      <c r="T338" s="143"/>
      <c r="U338" s="143"/>
      <c r="V338" s="143"/>
      <c r="W338" s="143"/>
      <c r="X338" s="143"/>
      <c r="Y338" s="143"/>
      <c r="Z338" s="143"/>
    </row>
    <row r="339">
      <c r="A339" s="143"/>
      <c r="B339" s="143"/>
      <c r="C339" s="143"/>
      <c r="D339" s="143"/>
      <c r="E339" s="143"/>
      <c r="F339" s="143"/>
      <c r="G339" s="143"/>
      <c r="H339" s="143"/>
      <c r="I339" s="143"/>
      <c r="J339" s="143"/>
      <c r="K339" s="143"/>
      <c r="L339" s="143"/>
      <c r="M339" s="143"/>
      <c r="N339" s="143"/>
      <c r="O339" s="143"/>
      <c r="P339" s="143"/>
      <c r="Q339" s="143"/>
      <c r="R339" s="143"/>
      <c r="S339" s="143"/>
      <c r="T339" s="143"/>
      <c r="U339" s="143"/>
      <c r="V339" s="143"/>
      <c r="W339" s="143"/>
      <c r="X339" s="143"/>
      <c r="Y339" s="143"/>
      <c r="Z339" s="143"/>
    </row>
    <row r="340">
      <c r="A340" s="143"/>
      <c r="B340" s="143"/>
      <c r="C340" s="143"/>
      <c r="D340" s="143"/>
      <c r="E340" s="143"/>
      <c r="F340" s="143"/>
      <c r="G340" s="143"/>
      <c r="H340" s="143"/>
      <c r="I340" s="143"/>
      <c r="J340" s="143"/>
      <c r="K340" s="143"/>
      <c r="L340" s="143"/>
      <c r="M340" s="143"/>
      <c r="N340" s="143"/>
      <c r="O340" s="143"/>
      <c r="P340" s="143"/>
      <c r="Q340" s="143"/>
      <c r="R340" s="143"/>
      <c r="S340" s="143"/>
      <c r="T340" s="143"/>
      <c r="U340" s="143"/>
      <c r="V340" s="143"/>
      <c r="W340" s="143"/>
      <c r="X340" s="143"/>
      <c r="Y340" s="143"/>
      <c r="Z340" s="143"/>
    </row>
    <row r="341">
      <c r="A341" s="143"/>
      <c r="B341" s="143"/>
      <c r="C341" s="143"/>
      <c r="D341" s="143"/>
      <c r="E341" s="143"/>
      <c r="F341" s="143"/>
      <c r="G341" s="143"/>
      <c r="H341" s="143"/>
      <c r="I341" s="143"/>
      <c r="J341" s="143"/>
      <c r="K341" s="143"/>
      <c r="L341" s="143"/>
      <c r="M341" s="143"/>
      <c r="N341" s="143"/>
      <c r="O341" s="143"/>
      <c r="P341" s="143"/>
      <c r="Q341" s="143"/>
      <c r="R341" s="143"/>
      <c r="S341" s="143"/>
      <c r="T341" s="143"/>
      <c r="U341" s="143"/>
      <c r="V341" s="143"/>
      <c r="W341" s="143"/>
      <c r="X341" s="143"/>
      <c r="Y341" s="143"/>
      <c r="Z341" s="143"/>
    </row>
    <row r="342">
      <c r="A342" s="143"/>
      <c r="B342" s="143"/>
      <c r="C342" s="143"/>
      <c r="D342" s="143"/>
      <c r="E342" s="143"/>
      <c r="F342" s="143"/>
      <c r="G342" s="143"/>
      <c r="H342" s="143"/>
      <c r="I342" s="143"/>
      <c r="J342" s="143"/>
      <c r="K342" s="143"/>
      <c r="L342" s="143"/>
      <c r="M342" s="143"/>
      <c r="N342" s="143"/>
      <c r="O342" s="143"/>
      <c r="P342" s="143"/>
      <c r="Q342" s="143"/>
      <c r="R342" s="143"/>
      <c r="S342" s="143"/>
      <c r="T342" s="143"/>
      <c r="U342" s="143"/>
      <c r="V342" s="143"/>
      <c r="W342" s="143"/>
      <c r="X342" s="143"/>
      <c r="Y342" s="143"/>
      <c r="Z342" s="143"/>
    </row>
    <row r="343">
      <c r="A343" s="143"/>
      <c r="B343" s="143"/>
      <c r="C343" s="143"/>
      <c r="D343" s="143"/>
      <c r="E343" s="143"/>
      <c r="F343" s="143"/>
      <c r="G343" s="143"/>
      <c r="H343" s="143"/>
      <c r="I343" s="143"/>
      <c r="J343" s="143"/>
      <c r="K343" s="143"/>
      <c r="L343" s="143"/>
      <c r="M343" s="143"/>
      <c r="N343" s="143"/>
      <c r="O343" s="143"/>
      <c r="P343" s="143"/>
      <c r="Q343" s="143"/>
      <c r="R343" s="143"/>
      <c r="S343" s="143"/>
      <c r="T343" s="143"/>
      <c r="U343" s="143"/>
      <c r="V343" s="143"/>
      <c r="W343" s="143"/>
      <c r="X343" s="143"/>
      <c r="Y343" s="143"/>
      <c r="Z343" s="143"/>
    </row>
    <row r="344">
      <c r="A344" s="143"/>
      <c r="B344" s="143"/>
      <c r="C344" s="143"/>
      <c r="D344" s="143"/>
      <c r="E344" s="143"/>
      <c r="F344" s="143"/>
      <c r="G344" s="143"/>
      <c r="H344" s="143"/>
      <c r="I344" s="143"/>
      <c r="J344" s="143"/>
      <c r="K344" s="143"/>
      <c r="L344" s="143"/>
      <c r="M344" s="143"/>
      <c r="N344" s="143"/>
      <c r="O344" s="143"/>
      <c r="P344" s="143"/>
      <c r="Q344" s="143"/>
      <c r="R344" s="143"/>
      <c r="S344" s="143"/>
      <c r="T344" s="143"/>
      <c r="U344" s="143"/>
      <c r="V344" s="143"/>
      <c r="W344" s="143"/>
      <c r="X344" s="143"/>
      <c r="Y344" s="143"/>
      <c r="Z344" s="143"/>
    </row>
    <row r="345">
      <c r="A345" s="143"/>
      <c r="B345" s="143"/>
      <c r="C345" s="143"/>
      <c r="D345" s="143"/>
      <c r="E345" s="143"/>
      <c r="F345" s="143"/>
      <c r="G345" s="143"/>
      <c r="H345" s="143"/>
      <c r="I345" s="143"/>
      <c r="J345" s="143"/>
      <c r="K345" s="143"/>
      <c r="L345" s="143"/>
      <c r="M345" s="143"/>
      <c r="N345" s="143"/>
      <c r="O345" s="143"/>
      <c r="P345" s="143"/>
      <c r="Q345" s="143"/>
      <c r="R345" s="143"/>
      <c r="S345" s="143"/>
      <c r="T345" s="143"/>
      <c r="U345" s="143"/>
      <c r="V345" s="143"/>
      <c r="W345" s="143"/>
      <c r="X345" s="143"/>
      <c r="Y345" s="143"/>
      <c r="Z345" s="143"/>
    </row>
    <row r="346">
      <c r="A346" s="143"/>
      <c r="B346" s="143"/>
      <c r="C346" s="143"/>
      <c r="D346" s="143"/>
      <c r="E346" s="143"/>
      <c r="F346" s="143"/>
      <c r="G346" s="143"/>
      <c r="H346" s="143"/>
      <c r="I346" s="143"/>
      <c r="J346" s="143"/>
      <c r="K346" s="143"/>
      <c r="L346" s="143"/>
      <c r="M346" s="143"/>
      <c r="N346" s="143"/>
      <c r="O346" s="143"/>
      <c r="P346" s="143"/>
      <c r="Q346" s="143"/>
      <c r="R346" s="143"/>
      <c r="S346" s="143"/>
      <c r="T346" s="143"/>
      <c r="U346" s="143"/>
      <c r="V346" s="143"/>
      <c r="W346" s="143"/>
      <c r="X346" s="143"/>
      <c r="Y346" s="143"/>
      <c r="Z346" s="143"/>
    </row>
    <row r="347">
      <c r="A347" s="143"/>
      <c r="B347" s="143"/>
      <c r="C347" s="143"/>
      <c r="D347" s="143"/>
      <c r="E347" s="143"/>
      <c r="F347" s="143"/>
      <c r="G347" s="143"/>
      <c r="H347" s="143"/>
      <c r="I347" s="143"/>
      <c r="J347" s="143"/>
      <c r="K347" s="143"/>
      <c r="L347" s="143"/>
      <c r="M347" s="143"/>
      <c r="N347" s="143"/>
      <c r="O347" s="143"/>
      <c r="P347" s="143"/>
      <c r="Q347" s="143"/>
      <c r="R347" s="143"/>
      <c r="S347" s="143"/>
      <c r="T347" s="143"/>
      <c r="U347" s="143"/>
      <c r="V347" s="143"/>
      <c r="W347" s="143"/>
      <c r="X347" s="143"/>
      <c r="Y347" s="143"/>
      <c r="Z347" s="143"/>
    </row>
    <row r="348">
      <c r="A348" s="143"/>
      <c r="B348" s="143"/>
      <c r="C348" s="143"/>
      <c r="D348" s="143"/>
      <c r="E348" s="143"/>
      <c r="F348" s="143"/>
      <c r="G348" s="143"/>
      <c r="H348" s="143"/>
      <c r="I348" s="143"/>
      <c r="J348" s="143"/>
      <c r="K348" s="143"/>
      <c r="L348" s="143"/>
      <c r="M348" s="143"/>
      <c r="N348" s="143"/>
      <c r="O348" s="143"/>
      <c r="P348" s="143"/>
      <c r="Q348" s="143"/>
      <c r="R348" s="143"/>
      <c r="S348" s="143"/>
      <c r="T348" s="143"/>
      <c r="U348" s="143"/>
      <c r="V348" s="143"/>
      <c r="W348" s="143"/>
      <c r="X348" s="143"/>
      <c r="Y348" s="143"/>
      <c r="Z348" s="143"/>
    </row>
    <row r="349">
      <c r="A349" s="143"/>
      <c r="B349" s="143"/>
      <c r="C349" s="143"/>
      <c r="D349" s="143"/>
      <c r="E349" s="143"/>
      <c r="F349" s="143"/>
      <c r="G349" s="143"/>
      <c r="H349" s="143"/>
      <c r="I349" s="143"/>
      <c r="J349" s="143"/>
      <c r="K349" s="143"/>
      <c r="L349" s="143"/>
      <c r="M349" s="143"/>
      <c r="N349" s="143"/>
      <c r="O349" s="143"/>
      <c r="P349" s="143"/>
      <c r="Q349" s="143"/>
      <c r="R349" s="143"/>
      <c r="S349" s="143"/>
      <c r="T349" s="143"/>
      <c r="U349" s="143"/>
      <c r="V349" s="143"/>
      <c r="W349" s="143"/>
      <c r="X349" s="143"/>
      <c r="Y349" s="143"/>
      <c r="Z349" s="143"/>
    </row>
    <row r="350">
      <c r="A350" s="143"/>
      <c r="B350" s="143"/>
      <c r="C350" s="143"/>
      <c r="D350" s="143"/>
      <c r="E350" s="143"/>
      <c r="F350" s="143"/>
      <c r="G350" s="143"/>
      <c r="H350" s="143"/>
      <c r="I350" s="143"/>
      <c r="J350" s="143"/>
      <c r="K350" s="143"/>
      <c r="L350" s="143"/>
      <c r="M350" s="143"/>
      <c r="N350" s="143"/>
      <c r="O350" s="143"/>
      <c r="P350" s="143"/>
      <c r="Q350" s="143"/>
      <c r="R350" s="143"/>
      <c r="S350" s="143"/>
      <c r="T350" s="143"/>
      <c r="U350" s="143"/>
      <c r="V350" s="143"/>
      <c r="W350" s="143"/>
      <c r="X350" s="143"/>
      <c r="Y350" s="143"/>
      <c r="Z350" s="143"/>
    </row>
    <row r="351">
      <c r="A351" s="143"/>
      <c r="B351" s="143"/>
      <c r="C351" s="143"/>
      <c r="D351" s="143"/>
      <c r="E351" s="143"/>
      <c r="F351" s="143"/>
      <c r="G351" s="143"/>
      <c r="H351" s="143"/>
      <c r="I351" s="143"/>
      <c r="J351" s="143"/>
      <c r="K351" s="143"/>
      <c r="L351" s="143"/>
      <c r="M351" s="143"/>
      <c r="N351" s="143"/>
      <c r="O351" s="143"/>
      <c r="P351" s="143"/>
      <c r="Q351" s="143"/>
      <c r="R351" s="143"/>
      <c r="S351" s="143"/>
      <c r="T351" s="143"/>
      <c r="U351" s="143"/>
      <c r="V351" s="143"/>
      <c r="W351" s="143"/>
      <c r="X351" s="143"/>
      <c r="Y351" s="143"/>
      <c r="Z351" s="143"/>
    </row>
    <row r="352">
      <c r="A352" s="143"/>
      <c r="B352" s="143"/>
      <c r="C352" s="143"/>
      <c r="D352" s="143"/>
      <c r="E352" s="143"/>
      <c r="F352" s="143"/>
      <c r="G352" s="143"/>
      <c r="H352" s="143"/>
      <c r="I352" s="143"/>
      <c r="J352" s="143"/>
      <c r="K352" s="143"/>
      <c r="L352" s="143"/>
      <c r="M352" s="143"/>
      <c r="N352" s="143"/>
      <c r="O352" s="143"/>
      <c r="P352" s="143"/>
      <c r="Q352" s="143"/>
      <c r="R352" s="143"/>
      <c r="S352" s="143"/>
      <c r="T352" s="143"/>
      <c r="U352" s="143"/>
      <c r="V352" s="143"/>
      <c r="W352" s="143"/>
      <c r="X352" s="143"/>
      <c r="Y352" s="143"/>
      <c r="Z352" s="143"/>
    </row>
    <row r="353">
      <c r="A353" s="143"/>
      <c r="B353" s="143"/>
      <c r="C353" s="143"/>
      <c r="D353" s="143"/>
      <c r="E353" s="143"/>
      <c r="F353" s="143"/>
      <c r="G353" s="143"/>
      <c r="H353" s="143"/>
      <c r="I353" s="143"/>
      <c r="J353" s="143"/>
      <c r="K353" s="143"/>
      <c r="L353" s="143"/>
      <c r="M353" s="143"/>
      <c r="N353" s="143"/>
      <c r="O353" s="143"/>
      <c r="P353" s="143"/>
      <c r="Q353" s="143"/>
      <c r="R353" s="143"/>
      <c r="S353" s="143"/>
      <c r="T353" s="143"/>
      <c r="U353" s="143"/>
      <c r="V353" s="143"/>
      <c r="W353" s="143"/>
      <c r="X353" s="143"/>
      <c r="Y353" s="143"/>
      <c r="Z353" s="143"/>
    </row>
    <row r="354">
      <c r="A354" s="143"/>
      <c r="B354" s="143"/>
      <c r="C354" s="143"/>
      <c r="D354" s="143"/>
      <c r="E354" s="143"/>
      <c r="F354" s="143"/>
      <c r="G354" s="143"/>
      <c r="H354" s="143"/>
      <c r="I354" s="143"/>
      <c r="J354" s="143"/>
      <c r="K354" s="143"/>
      <c r="L354" s="143"/>
      <c r="M354" s="143"/>
      <c r="N354" s="143"/>
      <c r="O354" s="143"/>
      <c r="P354" s="143"/>
      <c r="Q354" s="143"/>
      <c r="R354" s="143"/>
      <c r="S354" s="143"/>
      <c r="T354" s="143"/>
      <c r="U354" s="143"/>
      <c r="V354" s="143"/>
      <c r="W354" s="143"/>
      <c r="X354" s="143"/>
      <c r="Y354" s="143"/>
      <c r="Z354" s="143"/>
    </row>
    <row r="355">
      <c r="A355" s="143"/>
      <c r="B355" s="143"/>
      <c r="C355" s="143"/>
      <c r="D355" s="143"/>
      <c r="E355" s="143"/>
      <c r="F355" s="143"/>
      <c r="G355" s="143"/>
      <c r="H355" s="143"/>
      <c r="I355" s="143"/>
      <c r="J355" s="143"/>
      <c r="K355" s="143"/>
      <c r="L355" s="143"/>
      <c r="M355" s="143"/>
      <c r="N355" s="143"/>
      <c r="O355" s="143"/>
      <c r="P355" s="143"/>
      <c r="Q355" s="143"/>
      <c r="R355" s="143"/>
      <c r="S355" s="143"/>
      <c r="T355" s="143"/>
      <c r="U355" s="143"/>
      <c r="V355" s="143"/>
      <c r="W355" s="143"/>
      <c r="X355" s="143"/>
      <c r="Y355" s="143"/>
      <c r="Z355" s="143"/>
    </row>
    <row r="356">
      <c r="A356" s="143"/>
      <c r="B356" s="143"/>
      <c r="C356" s="143"/>
      <c r="D356" s="143"/>
      <c r="E356" s="143"/>
      <c r="F356" s="143"/>
      <c r="G356" s="143"/>
      <c r="H356" s="143"/>
      <c r="I356" s="143"/>
      <c r="J356" s="143"/>
      <c r="K356" s="143"/>
      <c r="L356" s="143"/>
      <c r="M356" s="143"/>
      <c r="N356" s="143"/>
      <c r="O356" s="143"/>
      <c r="P356" s="143"/>
      <c r="Q356" s="143"/>
      <c r="R356" s="143"/>
      <c r="S356" s="143"/>
      <c r="T356" s="143"/>
      <c r="U356" s="143"/>
      <c r="V356" s="143"/>
      <c r="W356" s="143"/>
      <c r="X356" s="143"/>
      <c r="Y356" s="143"/>
      <c r="Z356" s="143"/>
    </row>
    <row r="357">
      <c r="A357" s="143"/>
      <c r="B357" s="143"/>
      <c r="C357" s="143"/>
      <c r="D357" s="143"/>
      <c r="E357" s="143"/>
      <c r="F357" s="143"/>
      <c r="G357" s="143"/>
      <c r="H357" s="143"/>
      <c r="I357" s="143"/>
      <c r="J357" s="143"/>
      <c r="K357" s="143"/>
      <c r="L357" s="143"/>
      <c r="M357" s="143"/>
      <c r="N357" s="143"/>
      <c r="O357" s="143"/>
      <c r="P357" s="143"/>
      <c r="Q357" s="143"/>
      <c r="R357" s="143"/>
      <c r="S357" s="143"/>
      <c r="T357" s="143"/>
      <c r="U357" s="143"/>
      <c r="V357" s="143"/>
      <c r="W357" s="143"/>
      <c r="X357" s="143"/>
      <c r="Y357" s="143"/>
      <c r="Z357" s="143"/>
    </row>
    <row r="358">
      <c r="A358" s="143"/>
      <c r="B358" s="143"/>
      <c r="C358" s="143"/>
      <c r="D358" s="143"/>
      <c r="E358" s="143"/>
      <c r="F358" s="143"/>
      <c r="G358" s="143"/>
      <c r="H358" s="143"/>
      <c r="I358" s="143"/>
      <c r="J358" s="143"/>
      <c r="K358" s="143"/>
      <c r="L358" s="143"/>
      <c r="M358" s="143"/>
      <c r="N358" s="143"/>
      <c r="O358" s="143"/>
      <c r="P358" s="143"/>
      <c r="Q358" s="143"/>
      <c r="R358" s="143"/>
      <c r="S358" s="143"/>
      <c r="T358" s="143"/>
      <c r="U358" s="143"/>
      <c r="V358" s="143"/>
      <c r="W358" s="143"/>
      <c r="X358" s="143"/>
      <c r="Y358" s="143"/>
      <c r="Z358" s="143"/>
    </row>
    <row r="359">
      <c r="A359" s="143"/>
      <c r="B359" s="143"/>
      <c r="C359" s="143"/>
      <c r="D359" s="143"/>
      <c r="E359" s="143"/>
      <c r="F359" s="143"/>
      <c r="G359" s="143"/>
      <c r="H359" s="143"/>
      <c r="I359" s="143"/>
      <c r="J359" s="143"/>
      <c r="K359" s="143"/>
      <c r="L359" s="143"/>
      <c r="M359" s="143"/>
      <c r="N359" s="143"/>
      <c r="O359" s="143"/>
      <c r="P359" s="143"/>
      <c r="Q359" s="143"/>
      <c r="R359" s="143"/>
      <c r="S359" s="143"/>
      <c r="T359" s="143"/>
      <c r="U359" s="143"/>
      <c r="V359" s="143"/>
      <c r="W359" s="143"/>
      <c r="X359" s="143"/>
      <c r="Y359" s="143"/>
      <c r="Z359" s="143"/>
    </row>
    <row r="360">
      <c r="A360" s="143"/>
      <c r="B360" s="143"/>
      <c r="C360" s="143"/>
      <c r="D360" s="143"/>
      <c r="E360" s="143"/>
      <c r="F360" s="143"/>
      <c r="G360" s="143"/>
      <c r="H360" s="143"/>
      <c r="I360" s="143"/>
      <c r="J360" s="143"/>
      <c r="K360" s="143"/>
      <c r="L360" s="143"/>
      <c r="M360" s="143"/>
      <c r="N360" s="143"/>
      <c r="O360" s="143"/>
      <c r="P360" s="143"/>
      <c r="Q360" s="143"/>
      <c r="R360" s="143"/>
      <c r="S360" s="143"/>
      <c r="T360" s="143"/>
      <c r="U360" s="143"/>
      <c r="V360" s="143"/>
      <c r="W360" s="143"/>
      <c r="X360" s="143"/>
      <c r="Y360" s="143"/>
      <c r="Z360" s="143"/>
    </row>
    <row r="361">
      <c r="A361" s="143"/>
      <c r="B361" s="143"/>
      <c r="C361" s="143"/>
      <c r="D361" s="143"/>
      <c r="E361" s="143"/>
      <c r="F361" s="143"/>
      <c r="G361" s="143"/>
      <c r="H361" s="143"/>
      <c r="I361" s="143"/>
      <c r="J361" s="143"/>
      <c r="K361" s="143"/>
      <c r="L361" s="143"/>
      <c r="M361" s="143"/>
      <c r="N361" s="143"/>
      <c r="O361" s="143"/>
      <c r="P361" s="143"/>
      <c r="Q361" s="143"/>
      <c r="R361" s="143"/>
      <c r="S361" s="143"/>
      <c r="T361" s="143"/>
      <c r="U361" s="143"/>
      <c r="V361" s="143"/>
      <c r="W361" s="143"/>
      <c r="X361" s="143"/>
      <c r="Y361" s="143"/>
      <c r="Z361" s="143"/>
    </row>
    <row r="362">
      <c r="A362" s="143"/>
      <c r="B362" s="143"/>
      <c r="C362" s="143"/>
      <c r="D362" s="143"/>
      <c r="E362" s="143"/>
      <c r="F362" s="143"/>
      <c r="G362" s="143"/>
      <c r="H362" s="143"/>
      <c r="I362" s="143"/>
      <c r="J362" s="143"/>
      <c r="K362" s="143"/>
      <c r="L362" s="143"/>
      <c r="M362" s="143"/>
      <c r="N362" s="143"/>
      <c r="O362" s="143"/>
      <c r="P362" s="143"/>
      <c r="Q362" s="143"/>
      <c r="R362" s="143"/>
      <c r="S362" s="143"/>
      <c r="T362" s="143"/>
      <c r="U362" s="143"/>
      <c r="V362" s="143"/>
      <c r="W362" s="143"/>
      <c r="X362" s="143"/>
      <c r="Y362" s="143"/>
      <c r="Z362" s="143"/>
    </row>
    <row r="363">
      <c r="A363" s="143"/>
      <c r="B363" s="143"/>
      <c r="C363" s="143"/>
      <c r="D363" s="143"/>
      <c r="E363" s="143"/>
      <c r="F363" s="143"/>
      <c r="G363" s="143"/>
      <c r="H363" s="143"/>
      <c r="I363" s="143"/>
      <c r="J363" s="143"/>
      <c r="K363" s="143"/>
      <c r="L363" s="143"/>
      <c r="M363" s="143"/>
      <c r="N363" s="143"/>
      <c r="O363" s="143"/>
      <c r="P363" s="143"/>
      <c r="Q363" s="143"/>
      <c r="R363" s="143"/>
      <c r="S363" s="143"/>
      <c r="T363" s="143"/>
      <c r="U363" s="143"/>
      <c r="V363" s="143"/>
      <c r="W363" s="143"/>
      <c r="X363" s="143"/>
      <c r="Y363" s="143"/>
      <c r="Z363" s="143"/>
    </row>
    <row r="364">
      <c r="A364" s="143"/>
      <c r="B364" s="143"/>
      <c r="C364" s="143"/>
      <c r="D364" s="143"/>
      <c r="E364" s="143"/>
      <c r="F364" s="143"/>
      <c r="G364" s="143"/>
      <c r="H364" s="143"/>
      <c r="I364" s="143"/>
      <c r="J364" s="143"/>
      <c r="K364" s="143"/>
      <c r="L364" s="143"/>
      <c r="M364" s="143"/>
      <c r="N364" s="143"/>
      <c r="O364" s="143"/>
      <c r="P364" s="143"/>
      <c r="Q364" s="143"/>
      <c r="R364" s="143"/>
      <c r="S364" s="143"/>
      <c r="T364" s="143"/>
      <c r="U364" s="143"/>
      <c r="V364" s="143"/>
      <c r="W364" s="143"/>
      <c r="X364" s="143"/>
      <c r="Y364" s="143"/>
      <c r="Z364" s="143"/>
    </row>
    <row r="365">
      <c r="A365" s="143"/>
      <c r="B365" s="143"/>
      <c r="C365" s="143"/>
      <c r="D365" s="143"/>
      <c r="E365" s="143"/>
      <c r="F365" s="143"/>
      <c r="G365" s="143"/>
      <c r="H365" s="143"/>
      <c r="I365" s="143"/>
      <c r="J365" s="143"/>
      <c r="K365" s="143"/>
      <c r="L365" s="143"/>
      <c r="M365" s="143"/>
      <c r="N365" s="143"/>
      <c r="O365" s="143"/>
      <c r="P365" s="143"/>
      <c r="Q365" s="143"/>
      <c r="R365" s="143"/>
      <c r="S365" s="143"/>
      <c r="T365" s="143"/>
      <c r="U365" s="143"/>
      <c r="V365" s="143"/>
      <c r="W365" s="143"/>
      <c r="X365" s="143"/>
      <c r="Y365" s="143"/>
      <c r="Z365" s="143"/>
    </row>
    <row r="366">
      <c r="A366" s="143"/>
      <c r="B366" s="143"/>
      <c r="C366" s="143"/>
      <c r="D366" s="143"/>
      <c r="E366" s="143"/>
      <c r="F366" s="143"/>
      <c r="G366" s="143"/>
      <c r="H366" s="143"/>
      <c r="I366" s="143"/>
      <c r="J366" s="143"/>
      <c r="K366" s="143"/>
      <c r="L366" s="143"/>
      <c r="M366" s="143"/>
      <c r="N366" s="143"/>
      <c r="O366" s="143"/>
      <c r="P366" s="143"/>
      <c r="Q366" s="143"/>
      <c r="R366" s="143"/>
      <c r="S366" s="143"/>
      <c r="T366" s="143"/>
      <c r="U366" s="143"/>
      <c r="V366" s="143"/>
      <c r="W366" s="143"/>
      <c r="X366" s="143"/>
      <c r="Y366" s="143"/>
      <c r="Z366" s="143"/>
    </row>
    <row r="367">
      <c r="A367" s="143"/>
      <c r="B367" s="143"/>
      <c r="C367" s="143"/>
      <c r="D367" s="143"/>
      <c r="E367" s="143"/>
      <c r="F367" s="143"/>
      <c r="G367" s="143"/>
      <c r="H367" s="143"/>
      <c r="I367" s="143"/>
      <c r="J367" s="143"/>
      <c r="K367" s="143"/>
      <c r="L367" s="143"/>
      <c r="M367" s="143"/>
      <c r="N367" s="143"/>
      <c r="O367" s="143"/>
      <c r="P367" s="143"/>
      <c r="Q367" s="143"/>
      <c r="R367" s="143"/>
      <c r="S367" s="143"/>
      <c r="T367" s="143"/>
      <c r="U367" s="143"/>
      <c r="V367" s="143"/>
      <c r="W367" s="143"/>
      <c r="X367" s="143"/>
      <c r="Y367" s="143"/>
      <c r="Z367" s="143"/>
    </row>
    <row r="368">
      <c r="A368" s="143"/>
      <c r="B368" s="143"/>
      <c r="C368" s="143"/>
      <c r="D368" s="143"/>
      <c r="E368" s="143"/>
      <c r="F368" s="143"/>
      <c r="G368" s="143"/>
      <c r="H368" s="143"/>
      <c r="I368" s="143"/>
      <c r="J368" s="143"/>
      <c r="K368" s="143"/>
      <c r="L368" s="143"/>
      <c r="M368" s="143"/>
      <c r="N368" s="143"/>
      <c r="O368" s="143"/>
      <c r="P368" s="143"/>
      <c r="Q368" s="143"/>
      <c r="R368" s="143"/>
      <c r="S368" s="143"/>
      <c r="T368" s="143"/>
      <c r="U368" s="143"/>
      <c r="V368" s="143"/>
      <c r="W368" s="143"/>
      <c r="X368" s="143"/>
      <c r="Y368" s="143"/>
      <c r="Z368" s="143"/>
    </row>
    <row r="369">
      <c r="A369" s="143"/>
      <c r="B369" s="143"/>
      <c r="C369" s="143"/>
      <c r="D369" s="143"/>
      <c r="E369" s="143"/>
      <c r="F369" s="143"/>
      <c r="G369" s="143"/>
      <c r="H369" s="143"/>
      <c r="I369" s="143"/>
      <c r="J369" s="143"/>
      <c r="K369" s="143"/>
      <c r="L369" s="143"/>
      <c r="M369" s="143"/>
      <c r="N369" s="143"/>
      <c r="O369" s="143"/>
      <c r="P369" s="143"/>
      <c r="Q369" s="143"/>
      <c r="R369" s="143"/>
      <c r="S369" s="143"/>
      <c r="T369" s="143"/>
      <c r="U369" s="143"/>
      <c r="V369" s="143"/>
      <c r="W369" s="143"/>
      <c r="X369" s="143"/>
      <c r="Y369" s="143"/>
      <c r="Z369" s="143"/>
    </row>
    <row r="370">
      <c r="A370" s="143"/>
      <c r="B370" s="143"/>
      <c r="C370" s="143"/>
      <c r="D370" s="143"/>
      <c r="E370" s="143"/>
      <c r="F370" s="143"/>
      <c r="G370" s="143"/>
      <c r="H370" s="143"/>
      <c r="I370" s="143"/>
      <c r="J370" s="143"/>
      <c r="K370" s="143"/>
      <c r="L370" s="143"/>
      <c r="M370" s="143"/>
      <c r="N370" s="143"/>
      <c r="O370" s="143"/>
      <c r="P370" s="143"/>
      <c r="Q370" s="143"/>
      <c r="R370" s="143"/>
      <c r="S370" s="143"/>
      <c r="T370" s="143"/>
      <c r="U370" s="143"/>
      <c r="V370" s="143"/>
      <c r="W370" s="143"/>
      <c r="X370" s="143"/>
      <c r="Y370" s="143"/>
      <c r="Z370" s="143"/>
    </row>
    <row r="371">
      <c r="A371" s="143"/>
      <c r="B371" s="143"/>
      <c r="C371" s="143"/>
      <c r="D371" s="143"/>
      <c r="E371" s="143"/>
      <c r="F371" s="143"/>
      <c r="G371" s="143"/>
      <c r="H371" s="143"/>
      <c r="I371" s="143"/>
      <c r="J371" s="143"/>
      <c r="K371" s="143"/>
      <c r="L371" s="143"/>
      <c r="M371" s="143"/>
      <c r="N371" s="143"/>
      <c r="O371" s="143"/>
      <c r="P371" s="143"/>
      <c r="Q371" s="143"/>
      <c r="R371" s="143"/>
      <c r="S371" s="143"/>
      <c r="T371" s="143"/>
      <c r="U371" s="143"/>
      <c r="V371" s="143"/>
      <c r="W371" s="143"/>
      <c r="X371" s="143"/>
      <c r="Y371" s="143"/>
      <c r="Z371" s="143"/>
    </row>
    <row r="372">
      <c r="A372" s="143"/>
      <c r="B372" s="143"/>
      <c r="C372" s="143"/>
      <c r="D372" s="143"/>
      <c r="E372" s="143"/>
      <c r="F372" s="143"/>
      <c r="G372" s="143"/>
      <c r="H372" s="143"/>
      <c r="I372" s="143"/>
      <c r="J372" s="143"/>
      <c r="K372" s="143"/>
      <c r="L372" s="143"/>
      <c r="M372" s="143"/>
      <c r="N372" s="143"/>
      <c r="O372" s="143"/>
      <c r="P372" s="143"/>
      <c r="Q372" s="143"/>
      <c r="R372" s="143"/>
      <c r="S372" s="143"/>
      <c r="T372" s="143"/>
      <c r="U372" s="143"/>
      <c r="V372" s="143"/>
      <c r="W372" s="143"/>
      <c r="X372" s="143"/>
      <c r="Y372" s="143"/>
      <c r="Z372" s="143"/>
    </row>
    <row r="373">
      <c r="A373" s="143"/>
      <c r="B373" s="143"/>
      <c r="C373" s="143"/>
      <c r="D373" s="143"/>
      <c r="E373" s="143"/>
      <c r="F373" s="143"/>
      <c r="G373" s="143"/>
      <c r="H373" s="143"/>
      <c r="I373" s="143"/>
      <c r="J373" s="143"/>
      <c r="K373" s="143"/>
      <c r="L373" s="143"/>
      <c r="M373" s="143"/>
      <c r="N373" s="143"/>
      <c r="O373" s="143"/>
      <c r="P373" s="143"/>
      <c r="Q373" s="143"/>
      <c r="R373" s="143"/>
      <c r="S373" s="143"/>
      <c r="T373" s="143"/>
      <c r="U373" s="143"/>
      <c r="V373" s="143"/>
      <c r="W373" s="143"/>
      <c r="X373" s="143"/>
      <c r="Y373" s="143"/>
      <c r="Z373" s="143"/>
    </row>
    <row r="374">
      <c r="A374" s="143"/>
      <c r="B374" s="143"/>
      <c r="C374" s="143"/>
      <c r="D374" s="143"/>
      <c r="E374" s="143"/>
      <c r="F374" s="143"/>
      <c r="G374" s="143"/>
      <c r="H374" s="143"/>
      <c r="I374" s="143"/>
      <c r="J374" s="143"/>
      <c r="K374" s="143"/>
      <c r="L374" s="143"/>
      <c r="M374" s="143"/>
      <c r="N374" s="143"/>
      <c r="O374" s="143"/>
      <c r="P374" s="143"/>
      <c r="Q374" s="143"/>
      <c r="R374" s="143"/>
      <c r="S374" s="143"/>
      <c r="T374" s="143"/>
      <c r="U374" s="143"/>
      <c r="V374" s="143"/>
      <c r="W374" s="143"/>
      <c r="X374" s="143"/>
      <c r="Y374" s="143"/>
      <c r="Z374" s="143"/>
    </row>
    <row r="375">
      <c r="A375" s="143"/>
      <c r="B375" s="143"/>
      <c r="C375" s="143"/>
      <c r="D375" s="143"/>
      <c r="E375" s="143"/>
      <c r="F375" s="143"/>
      <c r="G375" s="143"/>
      <c r="H375" s="143"/>
      <c r="I375" s="143"/>
      <c r="J375" s="143"/>
      <c r="K375" s="143"/>
      <c r="L375" s="143"/>
      <c r="M375" s="143"/>
      <c r="N375" s="143"/>
      <c r="O375" s="143"/>
      <c r="P375" s="143"/>
      <c r="Q375" s="143"/>
      <c r="R375" s="143"/>
      <c r="S375" s="143"/>
      <c r="T375" s="143"/>
      <c r="U375" s="143"/>
      <c r="V375" s="143"/>
      <c r="W375" s="143"/>
      <c r="X375" s="143"/>
      <c r="Y375" s="143"/>
      <c r="Z375" s="143"/>
    </row>
    <row r="376">
      <c r="A376" s="143"/>
      <c r="B376" s="143"/>
      <c r="C376" s="143"/>
      <c r="D376" s="143"/>
      <c r="E376" s="143"/>
      <c r="F376" s="143"/>
      <c r="G376" s="143"/>
      <c r="H376" s="143"/>
      <c r="I376" s="143"/>
      <c r="J376" s="143"/>
      <c r="K376" s="143"/>
      <c r="L376" s="143"/>
      <c r="M376" s="143"/>
      <c r="N376" s="143"/>
      <c r="O376" s="143"/>
      <c r="P376" s="143"/>
      <c r="Q376" s="143"/>
      <c r="R376" s="143"/>
      <c r="S376" s="143"/>
      <c r="T376" s="143"/>
      <c r="U376" s="143"/>
      <c r="V376" s="143"/>
      <c r="W376" s="143"/>
      <c r="X376" s="143"/>
      <c r="Y376" s="143"/>
      <c r="Z376" s="143"/>
    </row>
    <row r="377">
      <c r="A377" s="143"/>
      <c r="B377" s="143"/>
      <c r="C377" s="143"/>
      <c r="D377" s="143"/>
      <c r="E377" s="143"/>
      <c r="F377" s="143"/>
      <c r="G377" s="143"/>
      <c r="H377" s="143"/>
      <c r="I377" s="143"/>
      <c r="J377" s="143"/>
      <c r="K377" s="143"/>
      <c r="L377" s="143"/>
      <c r="M377" s="143"/>
      <c r="N377" s="143"/>
      <c r="O377" s="143"/>
      <c r="P377" s="143"/>
      <c r="Q377" s="143"/>
      <c r="R377" s="143"/>
      <c r="S377" s="143"/>
      <c r="T377" s="143"/>
      <c r="U377" s="143"/>
      <c r="V377" s="143"/>
      <c r="W377" s="143"/>
      <c r="X377" s="143"/>
      <c r="Y377" s="143"/>
      <c r="Z377" s="143"/>
    </row>
    <row r="378">
      <c r="A378" s="143"/>
      <c r="B378" s="143"/>
      <c r="C378" s="143"/>
      <c r="D378" s="143"/>
      <c r="E378" s="143"/>
      <c r="F378" s="143"/>
      <c r="G378" s="143"/>
      <c r="H378" s="143"/>
      <c r="I378" s="143"/>
      <c r="J378" s="143"/>
      <c r="K378" s="143"/>
      <c r="L378" s="143"/>
      <c r="M378" s="143"/>
      <c r="N378" s="143"/>
      <c r="O378" s="143"/>
      <c r="P378" s="143"/>
      <c r="Q378" s="143"/>
      <c r="R378" s="143"/>
      <c r="S378" s="143"/>
      <c r="T378" s="143"/>
      <c r="U378" s="143"/>
      <c r="V378" s="143"/>
      <c r="W378" s="143"/>
      <c r="X378" s="143"/>
      <c r="Y378" s="143"/>
      <c r="Z378" s="143"/>
    </row>
    <row r="379">
      <c r="A379" s="143"/>
      <c r="B379" s="143"/>
      <c r="C379" s="143"/>
      <c r="D379" s="143"/>
      <c r="E379" s="143"/>
      <c r="F379" s="143"/>
      <c r="G379" s="143"/>
      <c r="H379" s="143"/>
      <c r="I379" s="143"/>
      <c r="J379" s="143"/>
      <c r="K379" s="143"/>
      <c r="L379" s="143"/>
      <c r="M379" s="143"/>
      <c r="N379" s="143"/>
      <c r="O379" s="143"/>
      <c r="P379" s="143"/>
      <c r="Q379" s="143"/>
      <c r="R379" s="143"/>
      <c r="S379" s="143"/>
      <c r="T379" s="143"/>
      <c r="U379" s="143"/>
      <c r="V379" s="143"/>
      <c r="W379" s="143"/>
      <c r="X379" s="143"/>
      <c r="Y379" s="143"/>
      <c r="Z379" s="143"/>
    </row>
    <row r="380">
      <c r="A380" s="143"/>
      <c r="B380" s="143"/>
      <c r="C380" s="143"/>
      <c r="D380" s="143"/>
      <c r="E380" s="143"/>
      <c r="F380" s="143"/>
      <c r="G380" s="143"/>
      <c r="H380" s="143"/>
      <c r="I380" s="143"/>
      <c r="J380" s="143"/>
      <c r="K380" s="143"/>
      <c r="L380" s="143"/>
      <c r="M380" s="143"/>
      <c r="N380" s="143"/>
      <c r="O380" s="143"/>
      <c r="P380" s="143"/>
      <c r="Q380" s="143"/>
      <c r="R380" s="143"/>
      <c r="S380" s="143"/>
      <c r="T380" s="143"/>
      <c r="U380" s="143"/>
      <c r="V380" s="143"/>
      <c r="W380" s="143"/>
      <c r="X380" s="143"/>
      <c r="Y380" s="143"/>
      <c r="Z380" s="143"/>
    </row>
    <row r="381">
      <c r="A381" s="143"/>
      <c r="B381" s="143"/>
      <c r="C381" s="143"/>
      <c r="D381" s="143"/>
      <c r="E381" s="143"/>
      <c r="F381" s="143"/>
      <c r="G381" s="143"/>
      <c r="H381" s="143"/>
      <c r="I381" s="143"/>
      <c r="J381" s="143"/>
      <c r="K381" s="143"/>
      <c r="L381" s="143"/>
      <c r="M381" s="143"/>
      <c r="N381" s="143"/>
      <c r="O381" s="143"/>
      <c r="P381" s="143"/>
      <c r="Q381" s="143"/>
      <c r="R381" s="143"/>
      <c r="S381" s="143"/>
      <c r="T381" s="143"/>
      <c r="U381" s="143"/>
      <c r="V381" s="143"/>
      <c r="W381" s="143"/>
      <c r="X381" s="143"/>
      <c r="Y381" s="143"/>
      <c r="Z381" s="143"/>
    </row>
    <row r="382">
      <c r="A382" s="143"/>
      <c r="B382" s="143"/>
      <c r="C382" s="143"/>
      <c r="D382" s="143"/>
      <c r="E382" s="143"/>
      <c r="F382" s="143"/>
      <c r="G382" s="143"/>
      <c r="H382" s="143"/>
      <c r="I382" s="143"/>
      <c r="J382" s="143"/>
      <c r="K382" s="143"/>
      <c r="L382" s="143"/>
      <c r="M382" s="143"/>
      <c r="N382" s="143"/>
      <c r="O382" s="143"/>
      <c r="P382" s="143"/>
      <c r="Q382" s="143"/>
      <c r="R382" s="143"/>
      <c r="S382" s="143"/>
      <c r="T382" s="143"/>
      <c r="U382" s="143"/>
      <c r="V382" s="143"/>
      <c r="W382" s="143"/>
      <c r="X382" s="143"/>
      <c r="Y382" s="143"/>
      <c r="Z382" s="143"/>
    </row>
    <row r="383">
      <c r="A383" s="143"/>
      <c r="B383" s="143"/>
      <c r="C383" s="143"/>
      <c r="D383" s="143"/>
      <c r="E383" s="143"/>
      <c r="F383" s="143"/>
      <c r="G383" s="143"/>
      <c r="H383" s="143"/>
      <c r="I383" s="143"/>
      <c r="J383" s="143"/>
      <c r="K383" s="143"/>
      <c r="L383" s="143"/>
      <c r="M383" s="143"/>
      <c r="N383" s="143"/>
      <c r="O383" s="143"/>
      <c r="P383" s="143"/>
      <c r="Q383" s="143"/>
      <c r="R383" s="143"/>
      <c r="S383" s="143"/>
      <c r="T383" s="143"/>
      <c r="U383" s="143"/>
      <c r="V383" s="143"/>
      <c r="W383" s="143"/>
      <c r="X383" s="143"/>
      <c r="Y383" s="143"/>
      <c r="Z383" s="143"/>
    </row>
    <row r="384">
      <c r="A384" s="143"/>
      <c r="B384" s="143"/>
      <c r="C384" s="143"/>
      <c r="D384" s="143"/>
      <c r="E384" s="143"/>
      <c r="F384" s="143"/>
      <c r="G384" s="143"/>
      <c r="H384" s="143"/>
      <c r="I384" s="143"/>
      <c r="J384" s="143"/>
      <c r="K384" s="143"/>
      <c r="L384" s="143"/>
      <c r="M384" s="143"/>
      <c r="N384" s="143"/>
      <c r="O384" s="143"/>
      <c r="P384" s="143"/>
      <c r="Q384" s="143"/>
      <c r="R384" s="143"/>
      <c r="S384" s="143"/>
      <c r="T384" s="143"/>
      <c r="U384" s="143"/>
      <c r="V384" s="143"/>
      <c r="W384" s="143"/>
      <c r="X384" s="143"/>
      <c r="Y384" s="143"/>
      <c r="Z384" s="143"/>
    </row>
    <row r="385">
      <c r="A385" s="143"/>
      <c r="B385" s="143"/>
      <c r="C385" s="143"/>
      <c r="D385" s="143"/>
      <c r="E385" s="143"/>
      <c r="F385" s="143"/>
      <c r="G385" s="143"/>
      <c r="H385" s="143"/>
      <c r="I385" s="143"/>
      <c r="J385" s="143"/>
      <c r="K385" s="143"/>
      <c r="L385" s="143"/>
      <c r="M385" s="143"/>
      <c r="N385" s="143"/>
      <c r="O385" s="143"/>
      <c r="P385" s="143"/>
      <c r="Q385" s="143"/>
      <c r="R385" s="143"/>
      <c r="S385" s="143"/>
      <c r="T385" s="143"/>
      <c r="U385" s="143"/>
      <c r="V385" s="143"/>
      <c r="W385" s="143"/>
      <c r="X385" s="143"/>
      <c r="Y385" s="143"/>
      <c r="Z385" s="143"/>
    </row>
    <row r="386">
      <c r="A386" s="143"/>
      <c r="B386" s="143"/>
      <c r="C386" s="143"/>
      <c r="D386" s="143"/>
      <c r="E386" s="143"/>
      <c r="F386" s="143"/>
      <c r="G386" s="143"/>
      <c r="H386" s="143"/>
      <c r="I386" s="143"/>
      <c r="J386" s="143"/>
      <c r="K386" s="143"/>
      <c r="L386" s="143"/>
      <c r="M386" s="143"/>
      <c r="N386" s="143"/>
      <c r="O386" s="143"/>
      <c r="P386" s="143"/>
      <c r="Q386" s="143"/>
      <c r="R386" s="143"/>
      <c r="S386" s="143"/>
      <c r="T386" s="143"/>
      <c r="U386" s="143"/>
      <c r="V386" s="143"/>
      <c r="W386" s="143"/>
      <c r="X386" s="143"/>
      <c r="Y386" s="143"/>
      <c r="Z386" s="143"/>
    </row>
    <row r="387">
      <c r="A387" s="143"/>
      <c r="B387" s="143"/>
      <c r="C387" s="143"/>
      <c r="D387" s="143"/>
      <c r="E387" s="143"/>
      <c r="F387" s="143"/>
      <c r="G387" s="143"/>
      <c r="H387" s="143"/>
      <c r="I387" s="143"/>
      <c r="J387" s="143"/>
      <c r="K387" s="143"/>
      <c r="L387" s="143"/>
      <c r="M387" s="143"/>
      <c r="N387" s="143"/>
      <c r="O387" s="143"/>
      <c r="P387" s="143"/>
      <c r="Q387" s="143"/>
      <c r="R387" s="143"/>
      <c r="S387" s="143"/>
      <c r="T387" s="143"/>
      <c r="U387" s="143"/>
      <c r="V387" s="143"/>
      <c r="W387" s="143"/>
      <c r="X387" s="143"/>
      <c r="Y387" s="143"/>
      <c r="Z387" s="143"/>
    </row>
    <row r="388">
      <c r="A388" s="143"/>
      <c r="B388" s="143"/>
      <c r="C388" s="143"/>
      <c r="D388" s="143"/>
      <c r="E388" s="143"/>
      <c r="F388" s="143"/>
      <c r="G388" s="143"/>
      <c r="H388" s="143"/>
      <c r="I388" s="143"/>
      <c r="J388" s="143"/>
      <c r="K388" s="143"/>
      <c r="L388" s="143"/>
      <c r="M388" s="143"/>
      <c r="N388" s="143"/>
      <c r="O388" s="143"/>
      <c r="P388" s="143"/>
      <c r="Q388" s="143"/>
      <c r="R388" s="143"/>
      <c r="S388" s="143"/>
      <c r="T388" s="143"/>
      <c r="U388" s="143"/>
      <c r="V388" s="143"/>
      <c r="W388" s="143"/>
      <c r="X388" s="143"/>
      <c r="Y388" s="143"/>
      <c r="Z388" s="143"/>
    </row>
    <row r="389">
      <c r="A389" s="143"/>
      <c r="B389" s="143"/>
      <c r="C389" s="143"/>
      <c r="D389" s="143"/>
      <c r="E389" s="143"/>
      <c r="F389" s="143"/>
      <c r="G389" s="143"/>
      <c r="H389" s="143"/>
      <c r="I389" s="143"/>
      <c r="J389" s="143"/>
      <c r="K389" s="143"/>
      <c r="L389" s="143"/>
      <c r="M389" s="143"/>
      <c r="N389" s="143"/>
      <c r="O389" s="143"/>
      <c r="P389" s="143"/>
      <c r="Q389" s="143"/>
      <c r="R389" s="143"/>
      <c r="S389" s="143"/>
      <c r="T389" s="143"/>
      <c r="U389" s="143"/>
      <c r="V389" s="143"/>
      <c r="W389" s="143"/>
      <c r="X389" s="143"/>
      <c r="Y389" s="143"/>
      <c r="Z389" s="143"/>
    </row>
    <row r="390">
      <c r="A390" s="143"/>
      <c r="B390" s="143"/>
      <c r="C390" s="143"/>
      <c r="D390" s="143"/>
      <c r="E390" s="143"/>
      <c r="F390" s="143"/>
      <c r="G390" s="143"/>
      <c r="H390" s="143"/>
      <c r="I390" s="143"/>
      <c r="J390" s="143"/>
      <c r="K390" s="143"/>
      <c r="L390" s="143"/>
      <c r="M390" s="143"/>
      <c r="N390" s="143"/>
      <c r="O390" s="143"/>
      <c r="P390" s="143"/>
      <c r="Q390" s="143"/>
      <c r="R390" s="143"/>
      <c r="S390" s="143"/>
      <c r="T390" s="143"/>
      <c r="U390" s="143"/>
      <c r="V390" s="143"/>
      <c r="W390" s="143"/>
      <c r="X390" s="143"/>
      <c r="Y390" s="143"/>
      <c r="Z390" s="143"/>
    </row>
    <row r="391">
      <c r="A391" s="143"/>
      <c r="B391" s="143"/>
      <c r="C391" s="143"/>
      <c r="D391" s="143"/>
      <c r="E391" s="143"/>
      <c r="F391" s="143"/>
      <c r="G391" s="143"/>
      <c r="H391" s="143"/>
      <c r="I391" s="143"/>
      <c r="J391" s="143"/>
      <c r="K391" s="143"/>
      <c r="L391" s="143"/>
      <c r="M391" s="143"/>
      <c r="N391" s="143"/>
      <c r="O391" s="143"/>
      <c r="P391" s="143"/>
      <c r="Q391" s="143"/>
      <c r="R391" s="143"/>
      <c r="S391" s="143"/>
      <c r="T391" s="143"/>
      <c r="U391" s="143"/>
      <c r="V391" s="143"/>
      <c r="W391" s="143"/>
      <c r="X391" s="143"/>
      <c r="Y391" s="143"/>
      <c r="Z391" s="143"/>
    </row>
    <row r="392">
      <c r="A392" s="143"/>
      <c r="B392" s="143"/>
      <c r="C392" s="143"/>
      <c r="D392" s="143"/>
      <c r="E392" s="143"/>
      <c r="F392" s="143"/>
      <c r="G392" s="143"/>
      <c r="H392" s="143"/>
      <c r="I392" s="143"/>
      <c r="J392" s="143"/>
      <c r="K392" s="143"/>
      <c r="L392" s="143"/>
      <c r="M392" s="143"/>
      <c r="N392" s="143"/>
      <c r="O392" s="143"/>
      <c r="P392" s="143"/>
      <c r="Q392" s="143"/>
      <c r="R392" s="143"/>
      <c r="S392" s="143"/>
      <c r="T392" s="143"/>
      <c r="U392" s="143"/>
      <c r="V392" s="143"/>
      <c r="W392" s="143"/>
      <c r="X392" s="143"/>
      <c r="Y392" s="143"/>
      <c r="Z392" s="143"/>
    </row>
    <row r="393">
      <c r="A393" s="143"/>
      <c r="B393" s="143"/>
      <c r="C393" s="143"/>
      <c r="D393" s="143"/>
      <c r="E393" s="143"/>
      <c r="F393" s="143"/>
      <c r="G393" s="143"/>
      <c r="H393" s="143"/>
      <c r="I393" s="143"/>
      <c r="J393" s="143"/>
      <c r="K393" s="143"/>
      <c r="L393" s="143"/>
      <c r="M393" s="143"/>
      <c r="N393" s="143"/>
      <c r="O393" s="143"/>
      <c r="P393" s="143"/>
      <c r="Q393" s="143"/>
      <c r="R393" s="143"/>
      <c r="S393" s="143"/>
      <c r="T393" s="143"/>
      <c r="U393" s="143"/>
      <c r="V393" s="143"/>
      <c r="W393" s="143"/>
      <c r="X393" s="143"/>
      <c r="Y393" s="143"/>
      <c r="Z393" s="143"/>
    </row>
    <row r="394">
      <c r="A394" s="143"/>
      <c r="B394" s="143"/>
      <c r="C394" s="143"/>
      <c r="D394" s="143"/>
      <c r="E394" s="143"/>
      <c r="F394" s="143"/>
      <c r="G394" s="143"/>
      <c r="H394" s="143"/>
      <c r="I394" s="143"/>
      <c r="J394" s="143"/>
      <c r="K394" s="143"/>
      <c r="L394" s="143"/>
      <c r="M394" s="143"/>
      <c r="N394" s="143"/>
      <c r="O394" s="143"/>
      <c r="P394" s="143"/>
      <c r="Q394" s="143"/>
      <c r="R394" s="143"/>
      <c r="S394" s="143"/>
      <c r="T394" s="143"/>
      <c r="U394" s="143"/>
      <c r="V394" s="143"/>
      <c r="W394" s="143"/>
      <c r="X394" s="143"/>
      <c r="Y394" s="143"/>
      <c r="Z394" s="143"/>
    </row>
    <row r="395">
      <c r="A395" s="143"/>
      <c r="B395" s="143"/>
      <c r="C395" s="143"/>
      <c r="D395" s="143"/>
      <c r="E395" s="143"/>
      <c r="F395" s="143"/>
      <c r="G395" s="143"/>
      <c r="H395" s="143"/>
      <c r="I395" s="143"/>
      <c r="J395" s="143"/>
      <c r="K395" s="143"/>
      <c r="L395" s="143"/>
      <c r="M395" s="143"/>
      <c r="N395" s="143"/>
      <c r="O395" s="143"/>
      <c r="P395" s="143"/>
      <c r="Q395" s="143"/>
      <c r="R395" s="143"/>
      <c r="S395" s="143"/>
      <c r="T395" s="143"/>
      <c r="U395" s="143"/>
      <c r="V395" s="143"/>
      <c r="W395" s="143"/>
      <c r="X395" s="143"/>
      <c r="Y395" s="143"/>
      <c r="Z395" s="143"/>
    </row>
    <row r="396">
      <c r="A396" s="143"/>
      <c r="B396" s="143"/>
      <c r="C396" s="143"/>
      <c r="D396" s="143"/>
      <c r="E396" s="143"/>
      <c r="F396" s="143"/>
      <c r="G396" s="143"/>
      <c r="H396" s="143"/>
      <c r="I396" s="143"/>
      <c r="J396" s="143"/>
      <c r="K396" s="143"/>
      <c r="L396" s="143"/>
      <c r="M396" s="143"/>
      <c r="N396" s="143"/>
      <c r="O396" s="143"/>
      <c r="P396" s="143"/>
      <c r="Q396" s="143"/>
      <c r="R396" s="143"/>
      <c r="S396" s="143"/>
      <c r="T396" s="143"/>
      <c r="U396" s="143"/>
      <c r="V396" s="143"/>
      <c r="W396" s="143"/>
      <c r="X396" s="143"/>
      <c r="Y396" s="143"/>
      <c r="Z396" s="143"/>
    </row>
    <row r="397">
      <c r="A397" s="143"/>
      <c r="B397" s="143"/>
      <c r="C397" s="143"/>
      <c r="D397" s="143"/>
      <c r="E397" s="143"/>
      <c r="F397" s="143"/>
      <c r="G397" s="143"/>
      <c r="H397" s="143"/>
      <c r="I397" s="143"/>
      <c r="J397" s="143"/>
      <c r="K397" s="143"/>
      <c r="L397" s="143"/>
      <c r="M397" s="143"/>
      <c r="N397" s="143"/>
      <c r="O397" s="143"/>
      <c r="P397" s="143"/>
      <c r="Q397" s="143"/>
      <c r="R397" s="143"/>
      <c r="S397" s="143"/>
      <c r="T397" s="143"/>
      <c r="U397" s="143"/>
      <c r="V397" s="143"/>
      <c r="W397" s="143"/>
      <c r="X397" s="143"/>
      <c r="Y397" s="143"/>
      <c r="Z397" s="143"/>
    </row>
    <row r="398">
      <c r="A398" s="143"/>
      <c r="B398" s="143"/>
      <c r="C398" s="143"/>
      <c r="D398" s="143"/>
      <c r="E398" s="143"/>
      <c r="F398" s="143"/>
      <c r="G398" s="143"/>
      <c r="H398" s="143"/>
      <c r="I398" s="143"/>
      <c r="J398" s="143"/>
      <c r="K398" s="143"/>
      <c r="L398" s="143"/>
      <c r="M398" s="143"/>
      <c r="N398" s="143"/>
      <c r="O398" s="143"/>
      <c r="P398" s="143"/>
      <c r="Q398" s="143"/>
      <c r="R398" s="143"/>
      <c r="S398" s="143"/>
      <c r="T398" s="143"/>
      <c r="U398" s="143"/>
      <c r="V398" s="143"/>
      <c r="W398" s="143"/>
      <c r="X398" s="143"/>
      <c r="Y398" s="143"/>
      <c r="Z398" s="143"/>
    </row>
    <row r="399">
      <c r="A399" s="143"/>
      <c r="B399" s="143"/>
      <c r="C399" s="143"/>
      <c r="D399" s="143"/>
      <c r="E399" s="143"/>
      <c r="F399" s="143"/>
      <c r="G399" s="143"/>
      <c r="H399" s="143"/>
      <c r="I399" s="143"/>
      <c r="J399" s="143"/>
      <c r="K399" s="143"/>
      <c r="L399" s="143"/>
      <c r="M399" s="143"/>
      <c r="N399" s="143"/>
      <c r="O399" s="143"/>
      <c r="P399" s="143"/>
      <c r="Q399" s="143"/>
      <c r="R399" s="143"/>
      <c r="S399" s="143"/>
      <c r="T399" s="143"/>
      <c r="U399" s="143"/>
      <c r="V399" s="143"/>
      <c r="W399" s="143"/>
      <c r="X399" s="143"/>
      <c r="Y399" s="143"/>
      <c r="Z399" s="143"/>
    </row>
    <row r="400">
      <c r="A400" s="143"/>
      <c r="B400" s="143"/>
      <c r="C400" s="143"/>
      <c r="D400" s="143"/>
      <c r="E400" s="143"/>
      <c r="F400" s="143"/>
      <c r="G400" s="143"/>
      <c r="H400" s="143"/>
      <c r="I400" s="143"/>
      <c r="J400" s="143"/>
      <c r="K400" s="143"/>
      <c r="L400" s="143"/>
      <c r="M400" s="143"/>
      <c r="N400" s="143"/>
      <c r="O400" s="143"/>
      <c r="P400" s="143"/>
      <c r="Q400" s="143"/>
      <c r="R400" s="143"/>
      <c r="S400" s="143"/>
      <c r="T400" s="143"/>
      <c r="U400" s="143"/>
      <c r="V400" s="143"/>
      <c r="W400" s="143"/>
      <c r="X400" s="143"/>
      <c r="Y400" s="143"/>
      <c r="Z400" s="143"/>
    </row>
    <row r="401">
      <c r="A401" s="143"/>
      <c r="B401" s="143"/>
      <c r="C401" s="143"/>
      <c r="D401" s="143"/>
      <c r="E401" s="143"/>
      <c r="F401" s="143"/>
      <c r="G401" s="143"/>
      <c r="H401" s="143"/>
      <c r="I401" s="143"/>
      <c r="J401" s="143"/>
      <c r="K401" s="143"/>
      <c r="L401" s="143"/>
      <c r="M401" s="143"/>
      <c r="N401" s="143"/>
      <c r="O401" s="143"/>
      <c r="P401" s="143"/>
      <c r="Q401" s="143"/>
      <c r="R401" s="143"/>
      <c r="S401" s="143"/>
      <c r="T401" s="143"/>
      <c r="U401" s="143"/>
      <c r="V401" s="143"/>
      <c r="W401" s="143"/>
      <c r="X401" s="143"/>
      <c r="Y401" s="143"/>
      <c r="Z401" s="143"/>
    </row>
    <row r="402">
      <c r="A402" s="143"/>
      <c r="B402" s="143"/>
      <c r="C402" s="143"/>
      <c r="D402" s="143"/>
      <c r="E402" s="143"/>
      <c r="F402" s="143"/>
      <c r="G402" s="143"/>
      <c r="H402" s="143"/>
      <c r="I402" s="143"/>
      <c r="J402" s="143"/>
      <c r="K402" s="143"/>
      <c r="L402" s="143"/>
      <c r="M402" s="143"/>
      <c r="N402" s="143"/>
      <c r="O402" s="143"/>
      <c r="P402" s="143"/>
      <c r="Q402" s="143"/>
      <c r="R402" s="143"/>
      <c r="S402" s="143"/>
      <c r="T402" s="143"/>
      <c r="U402" s="143"/>
      <c r="V402" s="143"/>
      <c r="W402" s="143"/>
      <c r="X402" s="143"/>
      <c r="Y402" s="143"/>
      <c r="Z402" s="143"/>
    </row>
    <row r="403">
      <c r="A403" s="143"/>
      <c r="B403" s="143"/>
      <c r="C403" s="143"/>
      <c r="D403" s="143"/>
      <c r="E403" s="143"/>
      <c r="F403" s="143"/>
      <c r="G403" s="143"/>
      <c r="H403" s="143"/>
      <c r="I403" s="143"/>
      <c r="J403" s="143"/>
      <c r="K403" s="143"/>
      <c r="L403" s="143"/>
      <c r="M403" s="143"/>
      <c r="N403" s="143"/>
      <c r="O403" s="143"/>
      <c r="P403" s="143"/>
      <c r="Q403" s="143"/>
      <c r="R403" s="143"/>
      <c r="S403" s="143"/>
      <c r="T403" s="143"/>
      <c r="U403" s="143"/>
      <c r="V403" s="143"/>
      <c r="W403" s="143"/>
      <c r="X403" s="143"/>
      <c r="Y403" s="143"/>
      <c r="Z403" s="143"/>
    </row>
    <row r="404">
      <c r="A404" s="143"/>
      <c r="B404" s="143"/>
      <c r="C404" s="143"/>
      <c r="D404" s="143"/>
      <c r="E404" s="143"/>
      <c r="F404" s="143"/>
      <c r="G404" s="143"/>
      <c r="H404" s="143"/>
      <c r="I404" s="143"/>
      <c r="J404" s="143"/>
      <c r="K404" s="143"/>
      <c r="L404" s="143"/>
      <c r="M404" s="143"/>
      <c r="N404" s="143"/>
      <c r="O404" s="143"/>
      <c r="P404" s="143"/>
      <c r="Q404" s="143"/>
      <c r="R404" s="143"/>
      <c r="S404" s="143"/>
      <c r="T404" s="143"/>
      <c r="U404" s="143"/>
      <c r="V404" s="143"/>
      <c r="W404" s="143"/>
      <c r="X404" s="143"/>
      <c r="Y404" s="143"/>
      <c r="Z404" s="143"/>
    </row>
    <row r="405">
      <c r="A405" s="143"/>
      <c r="B405" s="143"/>
      <c r="C405" s="143"/>
      <c r="D405" s="143"/>
      <c r="E405" s="143"/>
      <c r="F405" s="143"/>
      <c r="G405" s="143"/>
      <c r="H405" s="143"/>
      <c r="I405" s="143"/>
      <c r="J405" s="143"/>
      <c r="K405" s="143"/>
      <c r="L405" s="143"/>
      <c r="M405" s="143"/>
      <c r="N405" s="143"/>
      <c r="O405" s="143"/>
      <c r="P405" s="143"/>
      <c r="Q405" s="143"/>
      <c r="R405" s="143"/>
      <c r="S405" s="143"/>
      <c r="T405" s="143"/>
      <c r="U405" s="143"/>
      <c r="V405" s="143"/>
      <c r="W405" s="143"/>
      <c r="X405" s="143"/>
      <c r="Y405" s="143"/>
      <c r="Z405" s="143"/>
    </row>
    <row r="406">
      <c r="A406" s="143"/>
      <c r="B406" s="143"/>
      <c r="C406" s="143"/>
      <c r="D406" s="143"/>
      <c r="E406" s="143"/>
      <c r="F406" s="143"/>
      <c r="G406" s="143"/>
      <c r="H406" s="143"/>
      <c r="I406" s="143"/>
      <c r="J406" s="143"/>
      <c r="K406" s="143"/>
      <c r="L406" s="143"/>
      <c r="M406" s="143"/>
      <c r="N406" s="143"/>
      <c r="O406" s="143"/>
      <c r="P406" s="143"/>
      <c r="Q406" s="143"/>
      <c r="R406" s="143"/>
      <c r="S406" s="143"/>
      <c r="T406" s="143"/>
      <c r="U406" s="143"/>
      <c r="V406" s="143"/>
      <c r="W406" s="143"/>
      <c r="X406" s="143"/>
      <c r="Y406" s="143"/>
      <c r="Z406" s="143"/>
    </row>
    <row r="407">
      <c r="A407" s="143"/>
      <c r="B407" s="143"/>
      <c r="C407" s="143"/>
      <c r="D407" s="143"/>
      <c r="E407" s="143"/>
      <c r="F407" s="143"/>
      <c r="G407" s="143"/>
      <c r="H407" s="143"/>
      <c r="I407" s="143"/>
      <c r="J407" s="143"/>
      <c r="K407" s="143"/>
      <c r="L407" s="143"/>
      <c r="M407" s="143"/>
      <c r="N407" s="143"/>
      <c r="O407" s="143"/>
      <c r="P407" s="143"/>
      <c r="Q407" s="143"/>
      <c r="R407" s="143"/>
      <c r="S407" s="143"/>
      <c r="T407" s="143"/>
      <c r="U407" s="143"/>
      <c r="V407" s="143"/>
      <c r="W407" s="143"/>
      <c r="X407" s="143"/>
      <c r="Y407" s="143"/>
      <c r="Z407" s="143"/>
    </row>
    <row r="408">
      <c r="A408" s="143"/>
      <c r="B408" s="143"/>
      <c r="C408" s="143"/>
      <c r="D408" s="143"/>
      <c r="E408" s="143"/>
      <c r="F408" s="143"/>
      <c r="G408" s="143"/>
      <c r="H408" s="143"/>
      <c r="I408" s="143"/>
      <c r="J408" s="143"/>
      <c r="K408" s="143"/>
      <c r="L408" s="143"/>
      <c r="M408" s="143"/>
      <c r="N408" s="143"/>
      <c r="O408" s="143"/>
      <c r="P408" s="143"/>
      <c r="Q408" s="143"/>
      <c r="R408" s="143"/>
      <c r="S408" s="143"/>
      <c r="T408" s="143"/>
      <c r="U408" s="143"/>
      <c r="V408" s="143"/>
      <c r="W408" s="143"/>
      <c r="X408" s="143"/>
      <c r="Y408" s="143"/>
      <c r="Z408" s="143"/>
    </row>
    <row r="409">
      <c r="A409" s="143"/>
      <c r="B409" s="143"/>
      <c r="C409" s="143"/>
      <c r="D409" s="143"/>
      <c r="E409" s="143"/>
      <c r="F409" s="143"/>
      <c r="G409" s="143"/>
      <c r="H409" s="143"/>
      <c r="I409" s="143"/>
      <c r="J409" s="143"/>
      <c r="K409" s="143"/>
      <c r="L409" s="143"/>
      <c r="M409" s="143"/>
      <c r="N409" s="143"/>
      <c r="O409" s="143"/>
      <c r="P409" s="143"/>
      <c r="Q409" s="143"/>
      <c r="R409" s="143"/>
      <c r="S409" s="143"/>
      <c r="T409" s="143"/>
      <c r="U409" s="143"/>
      <c r="V409" s="143"/>
      <c r="W409" s="143"/>
      <c r="X409" s="143"/>
      <c r="Y409" s="143"/>
      <c r="Z409" s="143"/>
    </row>
    <row r="410">
      <c r="A410" s="143"/>
      <c r="B410" s="143"/>
      <c r="C410" s="143"/>
      <c r="D410" s="143"/>
      <c r="E410" s="143"/>
      <c r="F410" s="143"/>
      <c r="G410" s="143"/>
      <c r="H410" s="143"/>
      <c r="I410" s="143"/>
      <c r="J410" s="143"/>
      <c r="K410" s="143"/>
      <c r="L410" s="143"/>
      <c r="M410" s="143"/>
      <c r="N410" s="143"/>
      <c r="O410" s="143"/>
      <c r="P410" s="143"/>
      <c r="Q410" s="143"/>
      <c r="R410" s="143"/>
      <c r="S410" s="143"/>
      <c r="T410" s="143"/>
      <c r="U410" s="143"/>
      <c r="V410" s="143"/>
      <c r="W410" s="143"/>
      <c r="X410" s="143"/>
      <c r="Y410" s="143"/>
      <c r="Z410" s="143"/>
    </row>
    <row r="411">
      <c r="A411" s="143"/>
      <c r="B411" s="143"/>
      <c r="C411" s="143"/>
      <c r="D411" s="143"/>
      <c r="E411" s="143"/>
      <c r="F411" s="143"/>
      <c r="G411" s="143"/>
      <c r="H411" s="143"/>
      <c r="I411" s="143"/>
      <c r="J411" s="143"/>
      <c r="K411" s="143"/>
      <c r="L411" s="143"/>
      <c r="M411" s="143"/>
      <c r="N411" s="143"/>
      <c r="O411" s="143"/>
      <c r="P411" s="143"/>
      <c r="Q411" s="143"/>
      <c r="R411" s="143"/>
      <c r="S411" s="143"/>
      <c r="T411" s="143"/>
      <c r="U411" s="143"/>
      <c r="V411" s="143"/>
      <c r="W411" s="143"/>
      <c r="X411" s="143"/>
      <c r="Y411" s="143"/>
      <c r="Z411" s="143"/>
    </row>
    <row r="412">
      <c r="A412" s="143"/>
      <c r="B412" s="143"/>
      <c r="C412" s="143"/>
      <c r="D412" s="143"/>
      <c r="E412" s="143"/>
      <c r="F412" s="143"/>
      <c r="G412" s="143"/>
      <c r="H412" s="143"/>
      <c r="I412" s="143"/>
      <c r="J412" s="143"/>
      <c r="K412" s="143"/>
      <c r="L412" s="143"/>
      <c r="M412" s="143"/>
      <c r="N412" s="143"/>
      <c r="O412" s="143"/>
      <c r="P412" s="143"/>
      <c r="Q412" s="143"/>
      <c r="R412" s="143"/>
      <c r="S412" s="143"/>
      <c r="T412" s="143"/>
      <c r="U412" s="143"/>
      <c r="V412" s="143"/>
      <c r="W412" s="143"/>
      <c r="X412" s="143"/>
      <c r="Y412" s="143"/>
      <c r="Z412" s="143"/>
    </row>
    <row r="413">
      <c r="A413" s="143"/>
      <c r="B413" s="143"/>
      <c r="C413" s="143"/>
      <c r="D413" s="143"/>
      <c r="E413" s="143"/>
      <c r="F413" s="143"/>
      <c r="G413" s="143"/>
      <c r="H413" s="143"/>
      <c r="I413" s="143"/>
      <c r="J413" s="143"/>
      <c r="K413" s="143"/>
      <c r="L413" s="143"/>
      <c r="M413" s="143"/>
      <c r="N413" s="143"/>
      <c r="O413" s="143"/>
      <c r="P413" s="143"/>
      <c r="Q413" s="143"/>
      <c r="R413" s="143"/>
      <c r="S413" s="143"/>
      <c r="T413" s="143"/>
      <c r="U413" s="143"/>
      <c r="V413" s="143"/>
      <c r="W413" s="143"/>
      <c r="X413" s="143"/>
      <c r="Y413" s="143"/>
      <c r="Z413" s="143"/>
    </row>
    <row r="414">
      <c r="A414" s="143"/>
      <c r="B414" s="143"/>
      <c r="C414" s="143"/>
      <c r="D414" s="143"/>
      <c r="E414" s="143"/>
      <c r="F414" s="143"/>
      <c r="G414" s="143"/>
      <c r="H414" s="143"/>
      <c r="I414" s="143"/>
      <c r="J414" s="143"/>
      <c r="K414" s="143"/>
      <c r="L414" s="143"/>
      <c r="M414" s="143"/>
      <c r="N414" s="143"/>
      <c r="O414" s="143"/>
      <c r="P414" s="143"/>
      <c r="Q414" s="143"/>
      <c r="R414" s="143"/>
      <c r="S414" s="143"/>
      <c r="T414" s="143"/>
      <c r="U414" s="143"/>
      <c r="V414" s="143"/>
      <c r="W414" s="143"/>
      <c r="X414" s="143"/>
      <c r="Y414" s="143"/>
      <c r="Z414" s="143"/>
    </row>
    <row r="415">
      <c r="A415" s="143"/>
      <c r="B415" s="143"/>
      <c r="C415" s="143"/>
      <c r="D415" s="143"/>
      <c r="E415" s="143"/>
      <c r="F415" s="143"/>
      <c r="G415" s="143"/>
      <c r="H415" s="143"/>
      <c r="I415" s="143"/>
      <c r="J415" s="143"/>
      <c r="K415" s="143"/>
      <c r="L415" s="143"/>
      <c r="M415" s="143"/>
      <c r="N415" s="143"/>
      <c r="O415" s="143"/>
      <c r="P415" s="143"/>
      <c r="Q415" s="143"/>
      <c r="R415" s="143"/>
      <c r="S415" s="143"/>
      <c r="T415" s="143"/>
      <c r="U415" s="143"/>
      <c r="V415" s="143"/>
      <c r="W415" s="143"/>
      <c r="X415" s="143"/>
      <c r="Y415" s="143"/>
      <c r="Z415" s="143"/>
    </row>
    <row r="416">
      <c r="A416" s="143"/>
      <c r="B416" s="143"/>
      <c r="C416" s="143"/>
      <c r="D416" s="143"/>
      <c r="E416" s="143"/>
      <c r="F416" s="143"/>
      <c r="G416" s="143"/>
      <c r="H416" s="143"/>
      <c r="I416" s="143"/>
      <c r="J416" s="143"/>
      <c r="K416" s="143"/>
      <c r="L416" s="143"/>
      <c r="M416" s="143"/>
      <c r="N416" s="143"/>
      <c r="O416" s="143"/>
      <c r="P416" s="143"/>
      <c r="Q416" s="143"/>
      <c r="R416" s="143"/>
      <c r="S416" s="143"/>
      <c r="T416" s="143"/>
      <c r="U416" s="143"/>
      <c r="V416" s="143"/>
      <c r="W416" s="143"/>
      <c r="X416" s="143"/>
      <c r="Y416" s="143"/>
      <c r="Z416" s="143"/>
    </row>
    <row r="417">
      <c r="A417" s="143"/>
      <c r="B417" s="143"/>
      <c r="C417" s="143"/>
      <c r="D417" s="143"/>
      <c r="E417" s="143"/>
      <c r="F417" s="143"/>
      <c r="G417" s="143"/>
      <c r="H417" s="143"/>
      <c r="I417" s="143"/>
      <c r="J417" s="143"/>
      <c r="K417" s="143"/>
      <c r="L417" s="143"/>
      <c r="M417" s="143"/>
      <c r="N417" s="143"/>
      <c r="O417" s="143"/>
      <c r="P417" s="143"/>
      <c r="Q417" s="143"/>
      <c r="R417" s="143"/>
      <c r="S417" s="143"/>
      <c r="T417" s="143"/>
      <c r="U417" s="143"/>
      <c r="V417" s="143"/>
      <c r="W417" s="143"/>
      <c r="X417" s="143"/>
      <c r="Y417" s="143"/>
      <c r="Z417" s="143"/>
    </row>
    <row r="418">
      <c r="A418" s="143"/>
      <c r="B418" s="143"/>
      <c r="C418" s="143"/>
      <c r="D418" s="143"/>
      <c r="E418" s="143"/>
      <c r="F418" s="143"/>
      <c r="G418" s="143"/>
      <c r="H418" s="143"/>
      <c r="I418" s="143"/>
      <c r="J418" s="143"/>
      <c r="K418" s="143"/>
      <c r="L418" s="143"/>
      <c r="M418" s="143"/>
      <c r="N418" s="143"/>
      <c r="O418" s="143"/>
      <c r="P418" s="143"/>
      <c r="Q418" s="143"/>
      <c r="R418" s="143"/>
      <c r="S418" s="143"/>
      <c r="T418" s="143"/>
      <c r="U418" s="143"/>
      <c r="V418" s="143"/>
      <c r="W418" s="143"/>
      <c r="X418" s="143"/>
      <c r="Y418" s="143"/>
      <c r="Z418" s="143"/>
    </row>
    <row r="419">
      <c r="A419" s="143"/>
      <c r="B419" s="143"/>
      <c r="C419" s="143"/>
      <c r="D419" s="143"/>
      <c r="E419" s="143"/>
      <c r="F419" s="143"/>
      <c r="G419" s="143"/>
      <c r="H419" s="143"/>
      <c r="I419" s="143"/>
      <c r="J419" s="143"/>
      <c r="K419" s="143"/>
      <c r="L419" s="143"/>
      <c r="M419" s="143"/>
      <c r="N419" s="143"/>
      <c r="O419" s="143"/>
      <c r="P419" s="143"/>
      <c r="Q419" s="143"/>
      <c r="R419" s="143"/>
      <c r="S419" s="143"/>
      <c r="T419" s="143"/>
      <c r="U419" s="143"/>
      <c r="V419" s="143"/>
      <c r="W419" s="143"/>
      <c r="X419" s="143"/>
      <c r="Y419" s="143"/>
      <c r="Z419" s="143"/>
    </row>
    <row r="420">
      <c r="A420" s="143"/>
      <c r="B420" s="143"/>
      <c r="C420" s="143"/>
      <c r="D420" s="143"/>
      <c r="E420" s="143"/>
      <c r="F420" s="143"/>
      <c r="G420" s="143"/>
      <c r="H420" s="143"/>
      <c r="I420" s="143"/>
      <c r="J420" s="143"/>
      <c r="K420" s="143"/>
      <c r="L420" s="143"/>
      <c r="M420" s="143"/>
      <c r="N420" s="143"/>
      <c r="O420" s="143"/>
      <c r="P420" s="143"/>
      <c r="Q420" s="143"/>
      <c r="R420" s="143"/>
      <c r="S420" s="143"/>
      <c r="T420" s="143"/>
      <c r="U420" s="143"/>
      <c r="V420" s="143"/>
      <c r="W420" s="143"/>
      <c r="X420" s="143"/>
      <c r="Y420" s="143"/>
      <c r="Z420" s="143"/>
    </row>
    <row r="421">
      <c r="A421" s="143"/>
      <c r="B421" s="143"/>
      <c r="C421" s="143"/>
      <c r="D421" s="143"/>
      <c r="E421" s="143"/>
      <c r="F421" s="143"/>
      <c r="G421" s="143"/>
      <c r="H421" s="143"/>
      <c r="I421" s="143"/>
      <c r="J421" s="143"/>
      <c r="K421" s="143"/>
      <c r="L421" s="143"/>
      <c r="M421" s="143"/>
      <c r="N421" s="143"/>
      <c r="O421" s="143"/>
      <c r="P421" s="143"/>
      <c r="Q421" s="143"/>
      <c r="R421" s="143"/>
      <c r="S421" s="143"/>
      <c r="T421" s="143"/>
      <c r="U421" s="143"/>
      <c r="V421" s="143"/>
      <c r="W421" s="143"/>
      <c r="X421" s="143"/>
      <c r="Y421" s="143"/>
      <c r="Z421" s="143"/>
    </row>
    <row r="422">
      <c r="A422" s="143"/>
      <c r="B422" s="143"/>
      <c r="C422" s="143"/>
      <c r="D422" s="143"/>
      <c r="E422" s="143"/>
      <c r="F422" s="143"/>
      <c r="G422" s="143"/>
      <c r="H422" s="143"/>
      <c r="I422" s="143"/>
      <c r="J422" s="143"/>
      <c r="K422" s="143"/>
      <c r="L422" s="143"/>
      <c r="M422" s="143"/>
      <c r="N422" s="143"/>
      <c r="O422" s="143"/>
      <c r="P422" s="143"/>
      <c r="Q422" s="143"/>
      <c r="R422" s="143"/>
      <c r="S422" s="143"/>
      <c r="T422" s="143"/>
      <c r="U422" s="143"/>
      <c r="V422" s="143"/>
      <c r="W422" s="143"/>
      <c r="X422" s="143"/>
      <c r="Y422" s="143"/>
      <c r="Z422" s="143"/>
    </row>
    <row r="423">
      <c r="A423" s="143"/>
      <c r="B423" s="143"/>
      <c r="C423" s="143"/>
      <c r="D423" s="143"/>
      <c r="E423" s="143"/>
      <c r="F423" s="143"/>
      <c r="G423" s="143"/>
      <c r="H423" s="143"/>
      <c r="I423" s="143"/>
      <c r="J423" s="143"/>
      <c r="K423" s="143"/>
      <c r="L423" s="143"/>
      <c r="M423" s="143"/>
      <c r="N423" s="143"/>
      <c r="O423" s="143"/>
      <c r="P423" s="143"/>
      <c r="Q423" s="143"/>
      <c r="R423" s="143"/>
      <c r="S423" s="143"/>
      <c r="T423" s="143"/>
      <c r="U423" s="143"/>
      <c r="V423" s="143"/>
      <c r="W423" s="143"/>
      <c r="X423" s="143"/>
      <c r="Y423" s="143"/>
      <c r="Z423" s="143"/>
    </row>
    <row r="424">
      <c r="A424" s="143"/>
      <c r="B424" s="143"/>
      <c r="C424" s="143"/>
      <c r="D424" s="143"/>
      <c r="E424" s="143"/>
      <c r="F424" s="143"/>
      <c r="G424" s="143"/>
      <c r="H424" s="143"/>
      <c r="I424" s="143"/>
      <c r="J424" s="143"/>
      <c r="K424" s="143"/>
      <c r="L424" s="143"/>
      <c r="M424" s="143"/>
      <c r="N424" s="143"/>
      <c r="O424" s="143"/>
      <c r="P424" s="143"/>
      <c r="Q424" s="143"/>
      <c r="R424" s="143"/>
      <c r="S424" s="143"/>
      <c r="T424" s="143"/>
      <c r="U424" s="143"/>
      <c r="V424" s="143"/>
      <c r="W424" s="143"/>
      <c r="X424" s="143"/>
      <c r="Y424" s="143"/>
      <c r="Z424" s="143"/>
    </row>
    <row r="425">
      <c r="A425" s="143"/>
      <c r="B425" s="143"/>
      <c r="C425" s="143"/>
      <c r="D425" s="143"/>
      <c r="E425" s="143"/>
      <c r="F425" s="143"/>
      <c r="G425" s="143"/>
      <c r="H425" s="143"/>
      <c r="I425" s="143"/>
      <c r="J425" s="143"/>
      <c r="K425" s="143"/>
      <c r="L425" s="143"/>
      <c r="M425" s="143"/>
      <c r="N425" s="143"/>
      <c r="O425" s="143"/>
      <c r="P425" s="143"/>
      <c r="Q425" s="143"/>
      <c r="R425" s="143"/>
      <c r="S425" s="143"/>
      <c r="T425" s="143"/>
      <c r="U425" s="143"/>
      <c r="V425" s="143"/>
      <c r="W425" s="143"/>
      <c r="X425" s="143"/>
      <c r="Y425" s="143"/>
      <c r="Z425" s="143"/>
    </row>
    <row r="426">
      <c r="A426" s="143"/>
      <c r="B426" s="143"/>
      <c r="C426" s="143"/>
      <c r="D426" s="143"/>
      <c r="E426" s="143"/>
      <c r="F426" s="143"/>
      <c r="G426" s="143"/>
      <c r="H426" s="143"/>
      <c r="I426" s="143"/>
      <c r="J426" s="143"/>
      <c r="K426" s="143"/>
      <c r="L426" s="143"/>
      <c r="M426" s="143"/>
      <c r="N426" s="143"/>
      <c r="O426" s="143"/>
      <c r="P426" s="143"/>
      <c r="Q426" s="143"/>
      <c r="R426" s="143"/>
      <c r="S426" s="143"/>
      <c r="T426" s="143"/>
      <c r="U426" s="143"/>
      <c r="V426" s="143"/>
      <c r="W426" s="143"/>
      <c r="X426" s="143"/>
      <c r="Y426" s="143"/>
      <c r="Z426" s="143"/>
    </row>
    <row r="427">
      <c r="A427" s="143"/>
      <c r="B427" s="143"/>
      <c r="C427" s="143"/>
      <c r="D427" s="143"/>
      <c r="E427" s="143"/>
      <c r="F427" s="143"/>
      <c r="G427" s="143"/>
      <c r="H427" s="143"/>
      <c r="I427" s="143"/>
      <c r="J427" s="143"/>
      <c r="K427" s="143"/>
      <c r="L427" s="143"/>
      <c r="M427" s="143"/>
      <c r="N427" s="143"/>
      <c r="O427" s="143"/>
      <c r="P427" s="143"/>
      <c r="Q427" s="143"/>
      <c r="R427" s="143"/>
      <c r="S427" s="143"/>
      <c r="T427" s="143"/>
      <c r="U427" s="143"/>
      <c r="V427" s="143"/>
      <c r="W427" s="143"/>
      <c r="X427" s="143"/>
      <c r="Y427" s="143"/>
      <c r="Z427" s="143"/>
    </row>
    <row r="428">
      <c r="A428" s="143"/>
      <c r="B428" s="143"/>
      <c r="C428" s="143"/>
      <c r="D428" s="143"/>
      <c r="E428" s="143"/>
      <c r="F428" s="143"/>
      <c r="G428" s="143"/>
      <c r="H428" s="143"/>
      <c r="I428" s="143"/>
      <c r="J428" s="143"/>
      <c r="K428" s="143"/>
      <c r="L428" s="143"/>
      <c r="M428" s="143"/>
      <c r="N428" s="143"/>
      <c r="O428" s="143"/>
      <c r="P428" s="143"/>
      <c r="Q428" s="143"/>
      <c r="R428" s="143"/>
      <c r="S428" s="143"/>
      <c r="T428" s="143"/>
      <c r="U428" s="143"/>
      <c r="V428" s="143"/>
      <c r="W428" s="143"/>
      <c r="X428" s="143"/>
      <c r="Y428" s="143"/>
      <c r="Z428" s="143"/>
    </row>
    <row r="429">
      <c r="A429" s="143"/>
      <c r="B429" s="143"/>
      <c r="C429" s="143"/>
      <c r="D429" s="143"/>
      <c r="E429" s="143"/>
      <c r="F429" s="143"/>
      <c r="G429" s="143"/>
      <c r="H429" s="143"/>
      <c r="I429" s="143"/>
      <c r="J429" s="143"/>
      <c r="K429" s="143"/>
      <c r="L429" s="143"/>
      <c r="M429" s="143"/>
      <c r="N429" s="143"/>
      <c r="O429" s="143"/>
      <c r="P429" s="143"/>
      <c r="Q429" s="143"/>
      <c r="R429" s="143"/>
      <c r="S429" s="143"/>
      <c r="T429" s="143"/>
      <c r="U429" s="143"/>
      <c r="V429" s="143"/>
      <c r="W429" s="143"/>
      <c r="X429" s="143"/>
      <c r="Y429" s="143"/>
      <c r="Z429" s="143"/>
    </row>
    <row r="430">
      <c r="A430" s="143"/>
      <c r="B430" s="143"/>
      <c r="C430" s="143"/>
      <c r="D430" s="143"/>
      <c r="E430" s="143"/>
      <c r="F430" s="143"/>
      <c r="G430" s="143"/>
      <c r="H430" s="143"/>
      <c r="I430" s="143"/>
      <c r="J430" s="143"/>
      <c r="K430" s="143"/>
      <c r="L430" s="143"/>
      <c r="M430" s="143"/>
      <c r="N430" s="143"/>
      <c r="O430" s="143"/>
      <c r="P430" s="143"/>
      <c r="Q430" s="143"/>
      <c r="R430" s="143"/>
      <c r="S430" s="143"/>
      <c r="T430" s="143"/>
      <c r="U430" s="143"/>
      <c r="V430" s="143"/>
      <c r="W430" s="143"/>
      <c r="X430" s="143"/>
      <c r="Y430" s="143"/>
      <c r="Z430" s="143"/>
    </row>
    <row r="431">
      <c r="A431" s="143"/>
      <c r="B431" s="143"/>
      <c r="C431" s="143"/>
      <c r="D431" s="143"/>
      <c r="E431" s="143"/>
      <c r="F431" s="143"/>
      <c r="G431" s="143"/>
      <c r="H431" s="143"/>
      <c r="I431" s="143"/>
      <c r="J431" s="143"/>
      <c r="K431" s="143"/>
      <c r="L431" s="143"/>
      <c r="M431" s="143"/>
      <c r="N431" s="143"/>
      <c r="O431" s="143"/>
      <c r="P431" s="143"/>
      <c r="Q431" s="143"/>
      <c r="R431" s="143"/>
      <c r="S431" s="143"/>
      <c r="T431" s="143"/>
      <c r="U431" s="143"/>
      <c r="V431" s="143"/>
      <c r="W431" s="143"/>
      <c r="X431" s="143"/>
      <c r="Y431" s="143"/>
      <c r="Z431" s="143"/>
    </row>
    <row r="432">
      <c r="A432" s="143"/>
      <c r="B432" s="143"/>
      <c r="C432" s="143"/>
      <c r="D432" s="143"/>
      <c r="E432" s="143"/>
      <c r="F432" s="143"/>
      <c r="G432" s="143"/>
      <c r="H432" s="143"/>
      <c r="I432" s="143"/>
      <c r="J432" s="143"/>
      <c r="K432" s="143"/>
      <c r="L432" s="143"/>
      <c r="M432" s="143"/>
      <c r="N432" s="143"/>
      <c r="O432" s="143"/>
      <c r="P432" s="143"/>
      <c r="Q432" s="143"/>
      <c r="R432" s="143"/>
      <c r="S432" s="143"/>
      <c r="T432" s="143"/>
      <c r="U432" s="143"/>
      <c r="V432" s="143"/>
      <c r="W432" s="143"/>
      <c r="X432" s="143"/>
      <c r="Y432" s="143"/>
      <c r="Z432" s="143"/>
    </row>
    <row r="433">
      <c r="A433" s="143"/>
      <c r="B433" s="143"/>
      <c r="C433" s="143"/>
      <c r="D433" s="143"/>
      <c r="E433" s="143"/>
      <c r="F433" s="143"/>
      <c r="G433" s="143"/>
      <c r="H433" s="143"/>
      <c r="I433" s="143"/>
      <c r="J433" s="143"/>
      <c r="K433" s="143"/>
      <c r="L433" s="143"/>
      <c r="M433" s="143"/>
      <c r="N433" s="143"/>
      <c r="O433" s="143"/>
      <c r="P433" s="143"/>
      <c r="Q433" s="143"/>
      <c r="R433" s="143"/>
      <c r="S433" s="143"/>
      <c r="T433" s="143"/>
      <c r="U433" s="143"/>
      <c r="V433" s="143"/>
      <c r="W433" s="143"/>
      <c r="X433" s="143"/>
      <c r="Y433" s="143"/>
      <c r="Z433" s="143"/>
    </row>
    <row r="434">
      <c r="A434" s="143"/>
      <c r="B434" s="143"/>
      <c r="C434" s="143"/>
      <c r="D434" s="143"/>
      <c r="E434" s="143"/>
      <c r="F434" s="143"/>
      <c r="G434" s="143"/>
      <c r="H434" s="143"/>
      <c r="I434" s="143"/>
      <c r="J434" s="143"/>
      <c r="K434" s="143"/>
      <c r="L434" s="143"/>
      <c r="M434" s="143"/>
      <c r="N434" s="143"/>
      <c r="O434" s="143"/>
      <c r="P434" s="143"/>
      <c r="Q434" s="143"/>
      <c r="R434" s="143"/>
      <c r="S434" s="143"/>
      <c r="T434" s="143"/>
      <c r="U434" s="143"/>
      <c r="V434" s="143"/>
      <c r="W434" s="143"/>
      <c r="X434" s="143"/>
      <c r="Y434" s="143"/>
      <c r="Z434" s="143"/>
    </row>
    <row r="435">
      <c r="A435" s="143"/>
      <c r="B435" s="143"/>
      <c r="C435" s="143"/>
      <c r="D435" s="143"/>
      <c r="E435" s="143"/>
      <c r="F435" s="143"/>
      <c r="G435" s="143"/>
      <c r="H435" s="143"/>
      <c r="I435" s="143"/>
      <c r="J435" s="143"/>
      <c r="K435" s="143"/>
      <c r="L435" s="143"/>
      <c r="M435" s="143"/>
      <c r="N435" s="143"/>
      <c r="O435" s="143"/>
      <c r="P435" s="143"/>
      <c r="Q435" s="143"/>
      <c r="R435" s="143"/>
      <c r="S435" s="143"/>
      <c r="T435" s="143"/>
      <c r="U435" s="143"/>
      <c r="V435" s="143"/>
      <c r="W435" s="143"/>
      <c r="X435" s="143"/>
      <c r="Y435" s="143"/>
      <c r="Z435" s="143"/>
    </row>
    <row r="436">
      <c r="A436" s="143"/>
      <c r="B436" s="143"/>
      <c r="C436" s="143"/>
      <c r="D436" s="143"/>
      <c r="E436" s="143"/>
      <c r="F436" s="143"/>
      <c r="G436" s="143"/>
      <c r="H436" s="143"/>
      <c r="I436" s="143"/>
      <c r="J436" s="143"/>
      <c r="K436" s="143"/>
      <c r="L436" s="143"/>
      <c r="M436" s="143"/>
      <c r="N436" s="143"/>
      <c r="O436" s="143"/>
      <c r="P436" s="143"/>
      <c r="Q436" s="143"/>
      <c r="R436" s="143"/>
      <c r="S436" s="143"/>
      <c r="T436" s="143"/>
      <c r="U436" s="143"/>
      <c r="V436" s="143"/>
      <c r="W436" s="143"/>
      <c r="X436" s="143"/>
      <c r="Y436" s="143"/>
      <c r="Z436" s="143"/>
    </row>
    <row r="437">
      <c r="A437" s="143"/>
      <c r="B437" s="143"/>
      <c r="C437" s="143"/>
      <c r="D437" s="143"/>
      <c r="E437" s="143"/>
      <c r="F437" s="143"/>
      <c r="G437" s="143"/>
      <c r="H437" s="143"/>
      <c r="I437" s="143"/>
      <c r="J437" s="143"/>
      <c r="K437" s="143"/>
      <c r="L437" s="143"/>
      <c r="M437" s="143"/>
      <c r="N437" s="143"/>
      <c r="O437" s="143"/>
      <c r="P437" s="143"/>
      <c r="Q437" s="143"/>
      <c r="R437" s="143"/>
      <c r="S437" s="143"/>
      <c r="T437" s="143"/>
      <c r="U437" s="143"/>
      <c r="V437" s="143"/>
      <c r="W437" s="143"/>
      <c r="X437" s="143"/>
      <c r="Y437" s="143"/>
      <c r="Z437" s="143"/>
    </row>
    <row r="438">
      <c r="A438" s="143"/>
      <c r="B438" s="143"/>
      <c r="C438" s="143"/>
      <c r="D438" s="143"/>
      <c r="E438" s="143"/>
      <c r="F438" s="143"/>
      <c r="G438" s="143"/>
      <c r="H438" s="143"/>
      <c r="I438" s="143"/>
      <c r="J438" s="143"/>
      <c r="K438" s="143"/>
      <c r="L438" s="143"/>
      <c r="M438" s="143"/>
      <c r="N438" s="143"/>
      <c r="O438" s="143"/>
      <c r="P438" s="143"/>
      <c r="Q438" s="143"/>
      <c r="R438" s="143"/>
      <c r="S438" s="143"/>
      <c r="T438" s="143"/>
      <c r="U438" s="143"/>
      <c r="V438" s="143"/>
      <c r="W438" s="143"/>
      <c r="X438" s="143"/>
      <c r="Y438" s="143"/>
      <c r="Z438" s="143"/>
    </row>
    <row r="439">
      <c r="A439" s="143"/>
      <c r="B439" s="143"/>
      <c r="C439" s="143"/>
      <c r="D439" s="143"/>
      <c r="E439" s="143"/>
      <c r="F439" s="143"/>
      <c r="G439" s="143"/>
      <c r="H439" s="143"/>
      <c r="I439" s="143"/>
      <c r="J439" s="143"/>
      <c r="K439" s="143"/>
      <c r="L439" s="143"/>
      <c r="M439" s="143"/>
      <c r="N439" s="143"/>
      <c r="O439" s="143"/>
      <c r="P439" s="143"/>
      <c r="Q439" s="143"/>
      <c r="R439" s="143"/>
      <c r="S439" s="143"/>
      <c r="T439" s="143"/>
      <c r="U439" s="143"/>
      <c r="V439" s="143"/>
      <c r="W439" s="143"/>
      <c r="X439" s="143"/>
      <c r="Y439" s="143"/>
      <c r="Z439" s="143"/>
    </row>
    <row r="440">
      <c r="A440" s="143"/>
      <c r="B440" s="143"/>
      <c r="C440" s="143"/>
      <c r="D440" s="143"/>
      <c r="E440" s="143"/>
      <c r="F440" s="143"/>
      <c r="G440" s="143"/>
      <c r="H440" s="143"/>
      <c r="I440" s="143"/>
      <c r="J440" s="143"/>
      <c r="K440" s="143"/>
      <c r="L440" s="143"/>
      <c r="M440" s="143"/>
      <c r="N440" s="143"/>
      <c r="O440" s="143"/>
      <c r="P440" s="143"/>
      <c r="Q440" s="143"/>
      <c r="R440" s="143"/>
      <c r="S440" s="143"/>
      <c r="T440" s="143"/>
      <c r="U440" s="143"/>
      <c r="V440" s="143"/>
      <c r="W440" s="143"/>
      <c r="X440" s="143"/>
      <c r="Y440" s="143"/>
      <c r="Z440" s="143"/>
    </row>
    <row r="441">
      <c r="A441" s="143"/>
      <c r="B441" s="143"/>
      <c r="C441" s="143"/>
      <c r="D441" s="143"/>
      <c r="E441" s="143"/>
      <c r="F441" s="143"/>
      <c r="G441" s="143"/>
      <c r="H441" s="143"/>
      <c r="I441" s="143"/>
      <c r="J441" s="143"/>
      <c r="K441" s="143"/>
      <c r="L441" s="143"/>
      <c r="M441" s="143"/>
      <c r="N441" s="143"/>
      <c r="O441" s="143"/>
      <c r="P441" s="143"/>
      <c r="Q441" s="143"/>
      <c r="R441" s="143"/>
      <c r="S441" s="143"/>
      <c r="T441" s="143"/>
      <c r="U441" s="143"/>
      <c r="V441" s="143"/>
      <c r="W441" s="143"/>
      <c r="X441" s="143"/>
      <c r="Y441" s="143"/>
      <c r="Z441" s="143"/>
    </row>
    <row r="442">
      <c r="A442" s="143"/>
      <c r="B442" s="143"/>
      <c r="C442" s="143"/>
      <c r="D442" s="143"/>
      <c r="E442" s="143"/>
      <c r="F442" s="143"/>
      <c r="G442" s="143"/>
      <c r="H442" s="143"/>
      <c r="I442" s="143"/>
      <c r="J442" s="143"/>
      <c r="K442" s="143"/>
      <c r="L442" s="143"/>
      <c r="M442" s="143"/>
      <c r="N442" s="143"/>
      <c r="O442" s="143"/>
      <c r="P442" s="143"/>
      <c r="Q442" s="143"/>
      <c r="R442" s="143"/>
      <c r="S442" s="143"/>
      <c r="T442" s="143"/>
      <c r="U442" s="143"/>
      <c r="V442" s="143"/>
      <c r="W442" s="143"/>
      <c r="X442" s="143"/>
      <c r="Y442" s="143"/>
      <c r="Z442" s="143"/>
    </row>
    <row r="443">
      <c r="A443" s="143"/>
      <c r="B443" s="143"/>
      <c r="C443" s="143"/>
      <c r="D443" s="143"/>
      <c r="E443" s="143"/>
      <c r="F443" s="143"/>
      <c r="G443" s="143"/>
      <c r="H443" s="143"/>
      <c r="I443" s="143"/>
      <c r="J443" s="143"/>
      <c r="K443" s="143"/>
      <c r="L443" s="143"/>
      <c r="M443" s="143"/>
      <c r="N443" s="143"/>
      <c r="O443" s="143"/>
      <c r="P443" s="143"/>
      <c r="Q443" s="143"/>
      <c r="R443" s="143"/>
      <c r="S443" s="143"/>
      <c r="T443" s="143"/>
      <c r="U443" s="143"/>
      <c r="V443" s="143"/>
      <c r="W443" s="143"/>
      <c r="X443" s="143"/>
      <c r="Y443" s="143"/>
      <c r="Z443" s="143"/>
    </row>
    <row r="444">
      <c r="A444" s="143"/>
      <c r="B444" s="143"/>
      <c r="C444" s="143"/>
      <c r="D444" s="143"/>
      <c r="E444" s="143"/>
      <c r="F444" s="143"/>
      <c r="G444" s="143"/>
      <c r="H444" s="143"/>
      <c r="I444" s="143"/>
      <c r="J444" s="143"/>
      <c r="K444" s="143"/>
      <c r="L444" s="143"/>
      <c r="M444" s="143"/>
      <c r="N444" s="143"/>
      <c r="O444" s="143"/>
      <c r="P444" s="143"/>
      <c r="Q444" s="143"/>
      <c r="R444" s="143"/>
      <c r="S444" s="143"/>
      <c r="T444" s="143"/>
      <c r="U444" s="143"/>
      <c r="V444" s="143"/>
      <c r="W444" s="143"/>
      <c r="X444" s="143"/>
      <c r="Y444" s="143"/>
      <c r="Z444" s="143"/>
    </row>
    <row r="445">
      <c r="A445" s="143"/>
      <c r="B445" s="143"/>
      <c r="C445" s="143"/>
      <c r="D445" s="143"/>
      <c r="E445" s="143"/>
      <c r="F445" s="143"/>
      <c r="G445" s="143"/>
      <c r="H445" s="143"/>
      <c r="I445" s="143"/>
      <c r="J445" s="143"/>
      <c r="K445" s="143"/>
      <c r="L445" s="143"/>
      <c r="M445" s="143"/>
      <c r="N445" s="143"/>
      <c r="O445" s="143"/>
      <c r="P445" s="143"/>
      <c r="Q445" s="143"/>
      <c r="R445" s="143"/>
      <c r="S445" s="143"/>
      <c r="T445" s="143"/>
      <c r="U445" s="143"/>
      <c r="V445" s="143"/>
      <c r="W445" s="143"/>
      <c r="X445" s="143"/>
      <c r="Y445" s="143"/>
      <c r="Z445" s="143"/>
    </row>
    <row r="446">
      <c r="A446" s="143"/>
      <c r="B446" s="143"/>
      <c r="C446" s="143"/>
      <c r="D446" s="143"/>
      <c r="E446" s="143"/>
      <c r="F446" s="143"/>
      <c r="G446" s="143"/>
      <c r="H446" s="143"/>
      <c r="I446" s="143"/>
      <c r="J446" s="143"/>
      <c r="K446" s="143"/>
      <c r="L446" s="143"/>
      <c r="M446" s="143"/>
      <c r="N446" s="143"/>
      <c r="O446" s="143"/>
      <c r="P446" s="143"/>
      <c r="Q446" s="143"/>
      <c r="R446" s="143"/>
      <c r="S446" s="143"/>
      <c r="T446" s="143"/>
      <c r="U446" s="143"/>
      <c r="V446" s="143"/>
      <c r="W446" s="143"/>
      <c r="X446" s="143"/>
      <c r="Y446" s="143"/>
      <c r="Z446" s="143"/>
    </row>
    <row r="447">
      <c r="A447" s="143"/>
      <c r="B447" s="143"/>
      <c r="C447" s="143"/>
      <c r="D447" s="143"/>
      <c r="E447" s="143"/>
      <c r="F447" s="143"/>
      <c r="G447" s="143"/>
      <c r="H447" s="143"/>
      <c r="I447" s="143"/>
      <c r="J447" s="143"/>
      <c r="K447" s="143"/>
      <c r="L447" s="143"/>
      <c r="M447" s="143"/>
      <c r="N447" s="143"/>
      <c r="O447" s="143"/>
      <c r="P447" s="143"/>
      <c r="Q447" s="143"/>
      <c r="R447" s="143"/>
      <c r="S447" s="143"/>
      <c r="T447" s="143"/>
      <c r="U447" s="143"/>
      <c r="V447" s="143"/>
      <c r="W447" s="143"/>
      <c r="X447" s="143"/>
      <c r="Y447" s="143"/>
      <c r="Z447" s="143"/>
    </row>
    <row r="448">
      <c r="A448" s="143"/>
      <c r="B448" s="143"/>
      <c r="C448" s="143"/>
      <c r="D448" s="143"/>
      <c r="E448" s="143"/>
      <c r="F448" s="143"/>
      <c r="G448" s="143"/>
      <c r="H448" s="143"/>
      <c r="I448" s="143"/>
      <c r="J448" s="143"/>
      <c r="K448" s="143"/>
      <c r="L448" s="143"/>
      <c r="M448" s="143"/>
      <c r="N448" s="143"/>
      <c r="O448" s="143"/>
      <c r="P448" s="143"/>
      <c r="Q448" s="143"/>
      <c r="R448" s="143"/>
      <c r="S448" s="143"/>
      <c r="T448" s="143"/>
      <c r="U448" s="143"/>
      <c r="V448" s="143"/>
      <c r="W448" s="143"/>
      <c r="X448" s="143"/>
      <c r="Y448" s="143"/>
      <c r="Z448" s="143"/>
    </row>
    <row r="449">
      <c r="A449" s="143"/>
      <c r="B449" s="143"/>
      <c r="C449" s="143"/>
      <c r="D449" s="143"/>
      <c r="E449" s="143"/>
      <c r="F449" s="143"/>
      <c r="G449" s="143"/>
      <c r="H449" s="143"/>
      <c r="I449" s="143"/>
      <c r="J449" s="143"/>
      <c r="K449" s="143"/>
      <c r="L449" s="143"/>
      <c r="M449" s="143"/>
      <c r="N449" s="143"/>
      <c r="O449" s="143"/>
      <c r="P449" s="143"/>
      <c r="Q449" s="143"/>
      <c r="R449" s="143"/>
      <c r="S449" s="143"/>
      <c r="T449" s="143"/>
      <c r="U449" s="143"/>
      <c r="V449" s="143"/>
      <c r="W449" s="143"/>
      <c r="X449" s="143"/>
      <c r="Y449" s="143"/>
      <c r="Z449" s="143"/>
    </row>
    <row r="450">
      <c r="A450" s="143"/>
      <c r="B450" s="143"/>
      <c r="C450" s="143"/>
      <c r="D450" s="143"/>
      <c r="E450" s="143"/>
      <c r="F450" s="143"/>
      <c r="G450" s="143"/>
      <c r="H450" s="143"/>
      <c r="I450" s="143"/>
      <c r="J450" s="143"/>
      <c r="K450" s="143"/>
      <c r="L450" s="143"/>
      <c r="M450" s="143"/>
      <c r="N450" s="143"/>
      <c r="O450" s="143"/>
      <c r="P450" s="143"/>
      <c r="Q450" s="143"/>
      <c r="R450" s="143"/>
      <c r="S450" s="143"/>
      <c r="T450" s="143"/>
      <c r="U450" s="143"/>
      <c r="V450" s="143"/>
      <c r="W450" s="143"/>
      <c r="X450" s="143"/>
      <c r="Y450" s="143"/>
      <c r="Z450" s="143"/>
    </row>
    <row r="451">
      <c r="A451" s="143"/>
      <c r="B451" s="143"/>
      <c r="C451" s="143"/>
      <c r="D451" s="143"/>
      <c r="E451" s="143"/>
      <c r="F451" s="143"/>
      <c r="G451" s="143"/>
      <c r="H451" s="143"/>
      <c r="I451" s="143"/>
      <c r="J451" s="143"/>
      <c r="K451" s="143"/>
      <c r="L451" s="143"/>
      <c r="M451" s="143"/>
      <c r="N451" s="143"/>
      <c r="O451" s="143"/>
      <c r="P451" s="143"/>
      <c r="Q451" s="143"/>
      <c r="R451" s="143"/>
      <c r="S451" s="143"/>
      <c r="T451" s="143"/>
      <c r="U451" s="143"/>
      <c r="V451" s="143"/>
      <c r="W451" s="143"/>
      <c r="X451" s="143"/>
      <c r="Y451" s="143"/>
      <c r="Z451" s="143"/>
    </row>
    <row r="452">
      <c r="A452" s="143"/>
      <c r="B452" s="143"/>
      <c r="C452" s="143"/>
      <c r="D452" s="143"/>
      <c r="E452" s="143"/>
      <c r="F452" s="143"/>
      <c r="G452" s="143"/>
      <c r="H452" s="143"/>
      <c r="I452" s="143"/>
      <c r="J452" s="143"/>
      <c r="K452" s="143"/>
      <c r="L452" s="143"/>
      <c r="M452" s="143"/>
      <c r="N452" s="143"/>
      <c r="O452" s="143"/>
      <c r="P452" s="143"/>
      <c r="Q452" s="143"/>
      <c r="R452" s="143"/>
      <c r="S452" s="143"/>
      <c r="T452" s="143"/>
      <c r="U452" s="143"/>
      <c r="V452" s="143"/>
      <c r="W452" s="143"/>
      <c r="X452" s="143"/>
      <c r="Y452" s="143"/>
      <c r="Z452" s="143"/>
    </row>
    <row r="453">
      <c r="A453" s="143"/>
      <c r="B453" s="143"/>
      <c r="C453" s="143"/>
      <c r="D453" s="143"/>
      <c r="E453" s="143"/>
      <c r="F453" s="143"/>
      <c r="G453" s="143"/>
      <c r="H453" s="143"/>
      <c r="I453" s="143"/>
      <c r="J453" s="143"/>
      <c r="K453" s="143"/>
      <c r="L453" s="143"/>
      <c r="M453" s="143"/>
      <c r="N453" s="143"/>
      <c r="O453" s="143"/>
      <c r="P453" s="143"/>
      <c r="Q453" s="143"/>
      <c r="R453" s="143"/>
      <c r="S453" s="143"/>
      <c r="T453" s="143"/>
      <c r="U453" s="143"/>
      <c r="V453" s="143"/>
      <c r="W453" s="143"/>
      <c r="X453" s="143"/>
      <c r="Y453" s="143"/>
      <c r="Z453" s="143"/>
    </row>
    <row r="454">
      <c r="A454" s="143"/>
      <c r="B454" s="143"/>
      <c r="C454" s="143"/>
      <c r="D454" s="143"/>
      <c r="E454" s="143"/>
      <c r="F454" s="143"/>
      <c r="G454" s="143"/>
      <c r="H454" s="143"/>
      <c r="I454" s="143"/>
      <c r="J454" s="143"/>
      <c r="K454" s="143"/>
      <c r="L454" s="143"/>
      <c r="M454" s="143"/>
      <c r="N454" s="143"/>
      <c r="O454" s="143"/>
      <c r="P454" s="143"/>
      <c r="Q454" s="143"/>
      <c r="R454" s="143"/>
      <c r="S454" s="143"/>
      <c r="T454" s="143"/>
      <c r="U454" s="143"/>
      <c r="V454" s="143"/>
      <c r="W454" s="143"/>
      <c r="X454" s="143"/>
      <c r="Y454" s="143"/>
      <c r="Z454" s="143"/>
    </row>
    <row r="455">
      <c r="A455" s="143"/>
      <c r="B455" s="143"/>
      <c r="C455" s="143"/>
      <c r="D455" s="143"/>
      <c r="E455" s="143"/>
      <c r="F455" s="143"/>
      <c r="G455" s="143"/>
      <c r="H455" s="143"/>
      <c r="I455" s="143"/>
      <c r="J455" s="143"/>
      <c r="K455" s="143"/>
      <c r="L455" s="143"/>
      <c r="M455" s="143"/>
      <c r="N455" s="143"/>
      <c r="O455" s="143"/>
      <c r="P455" s="143"/>
      <c r="Q455" s="143"/>
      <c r="R455" s="143"/>
      <c r="S455" s="143"/>
      <c r="T455" s="143"/>
      <c r="U455" s="143"/>
      <c r="V455" s="143"/>
      <c r="W455" s="143"/>
      <c r="X455" s="143"/>
      <c r="Y455" s="143"/>
      <c r="Z455" s="143"/>
    </row>
    <row r="456">
      <c r="A456" s="143"/>
      <c r="B456" s="143"/>
      <c r="C456" s="143"/>
      <c r="D456" s="143"/>
      <c r="E456" s="143"/>
      <c r="F456" s="143"/>
      <c r="G456" s="143"/>
      <c r="H456" s="143"/>
      <c r="I456" s="143"/>
      <c r="J456" s="143"/>
      <c r="K456" s="143"/>
      <c r="L456" s="143"/>
      <c r="M456" s="143"/>
      <c r="N456" s="143"/>
      <c r="O456" s="143"/>
      <c r="P456" s="143"/>
      <c r="Q456" s="143"/>
      <c r="R456" s="143"/>
      <c r="S456" s="143"/>
      <c r="T456" s="143"/>
      <c r="U456" s="143"/>
      <c r="V456" s="143"/>
      <c r="W456" s="143"/>
      <c r="X456" s="143"/>
      <c r="Y456" s="143"/>
      <c r="Z456" s="143"/>
    </row>
    <row r="457">
      <c r="A457" s="143"/>
      <c r="B457" s="143"/>
      <c r="C457" s="143"/>
      <c r="D457" s="143"/>
      <c r="E457" s="143"/>
      <c r="F457" s="143"/>
      <c r="G457" s="143"/>
      <c r="H457" s="143"/>
      <c r="I457" s="143"/>
      <c r="J457" s="143"/>
      <c r="K457" s="143"/>
      <c r="L457" s="143"/>
      <c r="M457" s="143"/>
      <c r="N457" s="143"/>
      <c r="O457" s="143"/>
      <c r="P457" s="143"/>
      <c r="Q457" s="143"/>
      <c r="R457" s="143"/>
      <c r="S457" s="143"/>
      <c r="T457" s="143"/>
      <c r="U457" s="143"/>
      <c r="V457" s="143"/>
      <c r="W457" s="143"/>
      <c r="X457" s="143"/>
      <c r="Y457" s="143"/>
      <c r="Z457" s="143"/>
    </row>
    <row r="458">
      <c r="A458" s="143"/>
      <c r="B458" s="143"/>
      <c r="C458" s="143"/>
      <c r="D458" s="143"/>
      <c r="E458" s="143"/>
      <c r="F458" s="143"/>
      <c r="G458" s="143"/>
      <c r="H458" s="143"/>
      <c r="I458" s="143"/>
      <c r="J458" s="143"/>
      <c r="K458" s="143"/>
      <c r="L458" s="143"/>
      <c r="M458" s="143"/>
      <c r="N458" s="143"/>
      <c r="O458" s="143"/>
      <c r="P458" s="143"/>
      <c r="Q458" s="143"/>
      <c r="R458" s="143"/>
      <c r="S458" s="143"/>
      <c r="T458" s="143"/>
      <c r="U458" s="143"/>
      <c r="V458" s="143"/>
      <c r="W458" s="143"/>
      <c r="X458" s="143"/>
      <c r="Y458" s="143"/>
      <c r="Z458" s="143"/>
    </row>
    <row r="459">
      <c r="A459" s="143"/>
      <c r="B459" s="143"/>
      <c r="C459" s="143"/>
      <c r="D459" s="143"/>
      <c r="E459" s="143"/>
      <c r="F459" s="143"/>
      <c r="G459" s="143"/>
      <c r="H459" s="143"/>
      <c r="I459" s="143"/>
      <c r="J459" s="143"/>
      <c r="K459" s="143"/>
      <c r="L459" s="143"/>
      <c r="M459" s="143"/>
      <c r="N459" s="143"/>
      <c r="O459" s="143"/>
      <c r="P459" s="143"/>
      <c r="Q459" s="143"/>
      <c r="R459" s="143"/>
      <c r="S459" s="143"/>
      <c r="T459" s="143"/>
      <c r="U459" s="143"/>
      <c r="V459" s="143"/>
      <c r="W459" s="143"/>
      <c r="X459" s="143"/>
      <c r="Y459" s="143"/>
      <c r="Z459" s="143"/>
    </row>
    <row r="460">
      <c r="A460" s="143"/>
      <c r="B460" s="143"/>
      <c r="C460" s="143"/>
      <c r="D460" s="143"/>
      <c r="E460" s="143"/>
      <c r="F460" s="143"/>
      <c r="G460" s="143"/>
      <c r="H460" s="143"/>
      <c r="I460" s="143"/>
      <c r="J460" s="143"/>
      <c r="K460" s="143"/>
      <c r="L460" s="143"/>
      <c r="M460" s="143"/>
      <c r="N460" s="143"/>
      <c r="O460" s="143"/>
      <c r="P460" s="143"/>
      <c r="Q460" s="143"/>
      <c r="R460" s="143"/>
      <c r="S460" s="143"/>
      <c r="T460" s="143"/>
      <c r="U460" s="143"/>
      <c r="V460" s="143"/>
      <c r="W460" s="143"/>
      <c r="X460" s="143"/>
      <c r="Y460" s="143"/>
      <c r="Z460" s="143"/>
    </row>
    <row r="461">
      <c r="A461" s="143"/>
      <c r="B461" s="143"/>
      <c r="C461" s="143"/>
      <c r="D461" s="143"/>
      <c r="E461" s="143"/>
      <c r="F461" s="143"/>
      <c r="G461" s="143"/>
      <c r="H461" s="143"/>
      <c r="I461" s="143"/>
      <c r="J461" s="143"/>
      <c r="K461" s="143"/>
      <c r="L461" s="143"/>
      <c r="M461" s="143"/>
      <c r="N461" s="143"/>
      <c r="O461" s="143"/>
      <c r="P461" s="143"/>
      <c r="Q461" s="143"/>
      <c r="R461" s="143"/>
      <c r="S461" s="143"/>
      <c r="T461" s="143"/>
      <c r="U461" s="143"/>
      <c r="V461" s="143"/>
      <c r="W461" s="143"/>
      <c r="X461" s="143"/>
      <c r="Y461" s="143"/>
      <c r="Z461" s="143"/>
    </row>
    <row r="462">
      <c r="A462" s="143"/>
      <c r="B462" s="143"/>
      <c r="C462" s="143"/>
      <c r="D462" s="143"/>
      <c r="E462" s="143"/>
      <c r="F462" s="143"/>
      <c r="G462" s="143"/>
      <c r="H462" s="143"/>
      <c r="I462" s="143"/>
      <c r="J462" s="143"/>
      <c r="K462" s="143"/>
      <c r="L462" s="143"/>
      <c r="M462" s="143"/>
      <c r="N462" s="143"/>
      <c r="O462" s="143"/>
      <c r="P462" s="143"/>
      <c r="Q462" s="143"/>
      <c r="R462" s="143"/>
      <c r="S462" s="143"/>
      <c r="T462" s="143"/>
      <c r="U462" s="143"/>
      <c r="V462" s="143"/>
      <c r="W462" s="143"/>
      <c r="X462" s="143"/>
      <c r="Y462" s="143"/>
      <c r="Z462" s="143"/>
    </row>
    <row r="463">
      <c r="A463" s="143"/>
      <c r="B463" s="143"/>
      <c r="C463" s="143"/>
      <c r="D463" s="143"/>
      <c r="E463" s="143"/>
      <c r="F463" s="143"/>
      <c r="G463" s="143"/>
      <c r="H463" s="143"/>
      <c r="I463" s="143"/>
      <c r="J463" s="143"/>
      <c r="K463" s="143"/>
      <c r="L463" s="143"/>
      <c r="M463" s="143"/>
      <c r="N463" s="143"/>
      <c r="O463" s="143"/>
      <c r="P463" s="143"/>
      <c r="Q463" s="143"/>
      <c r="R463" s="143"/>
      <c r="S463" s="143"/>
      <c r="T463" s="143"/>
      <c r="U463" s="143"/>
      <c r="V463" s="143"/>
      <c r="W463" s="143"/>
      <c r="X463" s="143"/>
      <c r="Y463" s="143"/>
      <c r="Z463" s="143"/>
    </row>
    <row r="464">
      <c r="A464" s="143"/>
      <c r="B464" s="143"/>
      <c r="C464" s="143"/>
      <c r="D464" s="143"/>
      <c r="E464" s="143"/>
      <c r="F464" s="143"/>
      <c r="G464" s="143"/>
      <c r="H464" s="143"/>
      <c r="I464" s="143"/>
      <c r="J464" s="143"/>
      <c r="K464" s="143"/>
      <c r="L464" s="143"/>
      <c r="M464" s="143"/>
      <c r="N464" s="143"/>
      <c r="O464" s="143"/>
      <c r="P464" s="143"/>
      <c r="Q464" s="143"/>
      <c r="R464" s="143"/>
      <c r="S464" s="143"/>
      <c r="T464" s="143"/>
      <c r="U464" s="143"/>
      <c r="V464" s="143"/>
      <c r="W464" s="143"/>
      <c r="X464" s="143"/>
      <c r="Y464" s="143"/>
      <c r="Z464" s="143"/>
    </row>
    <row r="465">
      <c r="A465" s="143"/>
      <c r="B465" s="143"/>
      <c r="C465" s="143"/>
      <c r="D465" s="143"/>
      <c r="E465" s="143"/>
      <c r="F465" s="143"/>
      <c r="G465" s="143"/>
      <c r="H465" s="143"/>
      <c r="I465" s="143"/>
      <c r="J465" s="143"/>
      <c r="K465" s="143"/>
      <c r="L465" s="143"/>
      <c r="M465" s="143"/>
      <c r="N465" s="143"/>
      <c r="O465" s="143"/>
      <c r="P465" s="143"/>
      <c r="Q465" s="143"/>
      <c r="R465" s="143"/>
      <c r="S465" s="143"/>
      <c r="T465" s="143"/>
      <c r="U465" s="143"/>
      <c r="V465" s="143"/>
      <c r="W465" s="143"/>
      <c r="X465" s="143"/>
      <c r="Y465" s="143"/>
      <c r="Z465" s="143"/>
    </row>
    <row r="466">
      <c r="A466" s="143"/>
      <c r="B466" s="143"/>
      <c r="C466" s="143"/>
      <c r="D466" s="143"/>
      <c r="E466" s="143"/>
      <c r="F466" s="143"/>
      <c r="G466" s="143"/>
      <c r="H466" s="143"/>
      <c r="I466" s="143"/>
      <c r="J466" s="143"/>
      <c r="K466" s="143"/>
      <c r="L466" s="143"/>
      <c r="M466" s="143"/>
      <c r="N466" s="143"/>
      <c r="O466" s="143"/>
      <c r="P466" s="143"/>
      <c r="Q466" s="143"/>
      <c r="R466" s="143"/>
      <c r="S466" s="143"/>
      <c r="T466" s="143"/>
      <c r="U466" s="143"/>
      <c r="V466" s="143"/>
      <c r="W466" s="143"/>
      <c r="X466" s="143"/>
      <c r="Y466" s="143"/>
      <c r="Z466" s="143"/>
    </row>
    <row r="467">
      <c r="A467" s="143"/>
      <c r="B467" s="143"/>
      <c r="C467" s="143"/>
      <c r="D467" s="143"/>
      <c r="E467" s="143"/>
      <c r="F467" s="143"/>
      <c r="G467" s="143"/>
      <c r="H467" s="143"/>
      <c r="I467" s="143"/>
      <c r="J467" s="143"/>
      <c r="K467" s="143"/>
      <c r="L467" s="143"/>
      <c r="M467" s="143"/>
      <c r="N467" s="143"/>
      <c r="O467" s="143"/>
      <c r="P467" s="143"/>
      <c r="Q467" s="143"/>
      <c r="R467" s="143"/>
      <c r="S467" s="143"/>
      <c r="T467" s="143"/>
      <c r="U467" s="143"/>
      <c r="V467" s="143"/>
      <c r="W467" s="143"/>
      <c r="X467" s="143"/>
      <c r="Y467" s="143"/>
      <c r="Z467" s="143"/>
    </row>
    <row r="468">
      <c r="A468" s="143"/>
      <c r="B468" s="143"/>
      <c r="C468" s="143"/>
      <c r="D468" s="143"/>
      <c r="E468" s="143"/>
      <c r="F468" s="143"/>
      <c r="G468" s="143"/>
      <c r="H468" s="143"/>
      <c r="I468" s="143"/>
      <c r="J468" s="143"/>
      <c r="K468" s="143"/>
      <c r="L468" s="143"/>
      <c r="M468" s="143"/>
      <c r="N468" s="143"/>
      <c r="O468" s="143"/>
      <c r="P468" s="143"/>
      <c r="Q468" s="143"/>
      <c r="R468" s="143"/>
      <c r="S468" s="143"/>
      <c r="T468" s="143"/>
      <c r="U468" s="143"/>
      <c r="V468" s="143"/>
      <c r="W468" s="143"/>
      <c r="X468" s="143"/>
      <c r="Y468" s="143"/>
      <c r="Z468" s="143"/>
    </row>
    <row r="469">
      <c r="A469" s="143"/>
      <c r="B469" s="143"/>
      <c r="C469" s="143"/>
      <c r="D469" s="143"/>
      <c r="E469" s="143"/>
      <c r="F469" s="143"/>
      <c r="G469" s="143"/>
      <c r="H469" s="143"/>
      <c r="I469" s="143"/>
      <c r="J469" s="143"/>
      <c r="K469" s="143"/>
      <c r="L469" s="143"/>
      <c r="M469" s="143"/>
      <c r="N469" s="143"/>
      <c r="O469" s="143"/>
      <c r="P469" s="143"/>
      <c r="Q469" s="143"/>
      <c r="R469" s="143"/>
      <c r="S469" s="143"/>
      <c r="T469" s="143"/>
      <c r="U469" s="143"/>
      <c r="V469" s="143"/>
      <c r="W469" s="143"/>
      <c r="X469" s="143"/>
      <c r="Y469" s="143"/>
      <c r="Z469" s="143"/>
    </row>
    <row r="470">
      <c r="A470" s="143"/>
      <c r="B470" s="143"/>
      <c r="C470" s="143"/>
      <c r="D470" s="143"/>
      <c r="E470" s="143"/>
      <c r="F470" s="143"/>
      <c r="G470" s="143"/>
      <c r="H470" s="143"/>
      <c r="I470" s="143"/>
      <c r="J470" s="143"/>
      <c r="K470" s="143"/>
      <c r="L470" s="143"/>
      <c r="M470" s="143"/>
      <c r="N470" s="143"/>
      <c r="O470" s="143"/>
      <c r="P470" s="143"/>
      <c r="Q470" s="143"/>
      <c r="R470" s="143"/>
      <c r="S470" s="143"/>
      <c r="T470" s="143"/>
      <c r="U470" s="143"/>
      <c r="V470" s="143"/>
      <c r="W470" s="143"/>
      <c r="X470" s="143"/>
      <c r="Y470" s="143"/>
      <c r="Z470" s="143"/>
    </row>
    <row r="471">
      <c r="A471" s="143"/>
      <c r="B471" s="143"/>
      <c r="C471" s="143"/>
      <c r="D471" s="143"/>
      <c r="E471" s="143"/>
      <c r="F471" s="143"/>
      <c r="G471" s="143"/>
      <c r="H471" s="143"/>
      <c r="I471" s="143"/>
      <c r="J471" s="143"/>
      <c r="K471" s="143"/>
      <c r="L471" s="143"/>
      <c r="M471" s="143"/>
      <c r="N471" s="143"/>
      <c r="O471" s="143"/>
      <c r="P471" s="143"/>
      <c r="Q471" s="143"/>
      <c r="R471" s="143"/>
      <c r="S471" s="143"/>
      <c r="T471" s="143"/>
      <c r="U471" s="143"/>
      <c r="V471" s="143"/>
      <c r="W471" s="143"/>
      <c r="X471" s="143"/>
      <c r="Y471" s="143"/>
      <c r="Z471" s="143"/>
    </row>
    <row r="472">
      <c r="A472" s="143"/>
      <c r="B472" s="143"/>
      <c r="C472" s="143"/>
      <c r="D472" s="143"/>
      <c r="E472" s="143"/>
      <c r="F472" s="143"/>
      <c r="G472" s="143"/>
      <c r="H472" s="143"/>
      <c r="I472" s="143"/>
      <c r="J472" s="143"/>
      <c r="K472" s="143"/>
      <c r="L472" s="143"/>
      <c r="M472" s="143"/>
      <c r="N472" s="143"/>
      <c r="O472" s="143"/>
      <c r="P472" s="143"/>
      <c r="Q472" s="143"/>
      <c r="R472" s="143"/>
      <c r="S472" s="143"/>
      <c r="T472" s="143"/>
      <c r="U472" s="143"/>
      <c r="V472" s="143"/>
      <c r="W472" s="143"/>
      <c r="X472" s="143"/>
      <c r="Y472" s="143"/>
      <c r="Z472" s="143"/>
    </row>
    <row r="473">
      <c r="A473" s="143"/>
      <c r="B473" s="143"/>
      <c r="C473" s="143"/>
      <c r="D473" s="143"/>
      <c r="E473" s="143"/>
      <c r="F473" s="143"/>
      <c r="G473" s="143"/>
      <c r="H473" s="143"/>
      <c r="I473" s="143"/>
      <c r="J473" s="143"/>
      <c r="K473" s="143"/>
      <c r="L473" s="143"/>
      <c r="M473" s="143"/>
      <c r="N473" s="143"/>
      <c r="O473" s="143"/>
      <c r="P473" s="143"/>
      <c r="Q473" s="143"/>
      <c r="R473" s="143"/>
      <c r="S473" s="143"/>
      <c r="T473" s="143"/>
      <c r="U473" s="143"/>
      <c r="V473" s="143"/>
      <c r="W473" s="143"/>
      <c r="X473" s="143"/>
      <c r="Y473" s="143"/>
      <c r="Z473" s="143"/>
    </row>
    <row r="474">
      <c r="A474" s="143"/>
      <c r="B474" s="143"/>
      <c r="C474" s="143"/>
      <c r="D474" s="143"/>
      <c r="E474" s="143"/>
      <c r="F474" s="143"/>
      <c r="G474" s="143"/>
      <c r="H474" s="143"/>
      <c r="I474" s="143"/>
      <c r="J474" s="143"/>
      <c r="K474" s="143"/>
      <c r="L474" s="143"/>
      <c r="M474" s="143"/>
      <c r="N474" s="143"/>
      <c r="O474" s="143"/>
      <c r="P474" s="143"/>
      <c r="Q474" s="143"/>
      <c r="R474" s="143"/>
      <c r="S474" s="143"/>
      <c r="T474" s="143"/>
      <c r="U474" s="143"/>
      <c r="V474" s="143"/>
      <c r="W474" s="143"/>
      <c r="X474" s="143"/>
      <c r="Y474" s="143"/>
      <c r="Z474" s="143"/>
    </row>
    <row r="475">
      <c r="A475" s="143"/>
      <c r="B475" s="143"/>
      <c r="C475" s="143"/>
      <c r="D475" s="143"/>
      <c r="E475" s="143"/>
      <c r="F475" s="143"/>
      <c r="G475" s="143"/>
      <c r="H475" s="143"/>
      <c r="I475" s="143"/>
      <c r="J475" s="143"/>
      <c r="K475" s="143"/>
      <c r="L475" s="143"/>
      <c r="M475" s="143"/>
      <c r="N475" s="143"/>
      <c r="O475" s="143"/>
      <c r="P475" s="143"/>
      <c r="Q475" s="143"/>
      <c r="R475" s="143"/>
      <c r="S475" s="143"/>
      <c r="T475" s="143"/>
      <c r="U475" s="143"/>
      <c r="V475" s="143"/>
      <c r="W475" s="143"/>
      <c r="X475" s="143"/>
      <c r="Y475" s="143"/>
      <c r="Z475" s="143"/>
    </row>
    <row r="476">
      <c r="A476" s="143"/>
      <c r="B476" s="143"/>
      <c r="C476" s="143"/>
      <c r="D476" s="143"/>
      <c r="E476" s="143"/>
      <c r="F476" s="143"/>
      <c r="G476" s="143"/>
      <c r="H476" s="143"/>
      <c r="I476" s="143"/>
      <c r="J476" s="143"/>
      <c r="K476" s="143"/>
      <c r="L476" s="143"/>
      <c r="M476" s="143"/>
      <c r="N476" s="143"/>
      <c r="O476" s="143"/>
      <c r="P476" s="143"/>
      <c r="Q476" s="143"/>
      <c r="R476" s="143"/>
      <c r="S476" s="143"/>
      <c r="T476" s="143"/>
      <c r="U476" s="143"/>
      <c r="V476" s="143"/>
      <c r="W476" s="143"/>
      <c r="X476" s="143"/>
      <c r="Y476" s="143"/>
      <c r="Z476" s="143"/>
    </row>
    <row r="477">
      <c r="A477" s="143"/>
      <c r="B477" s="143"/>
      <c r="C477" s="143"/>
      <c r="D477" s="143"/>
      <c r="E477" s="143"/>
      <c r="F477" s="143"/>
      <c r="G477" s="143"/>
      <c r="H477" s="143"/>
      <c r="I477" s="143"/>
      <c r="J477" s="143"/>
      <c r="K477" s="143"/>
      <c r="L477" s="143"/>
      <c r="M477" s="143"/>
      <c r="N477" s="143"/>
      <c r="O477" s="143"/>
      <c r="P477" s="143"/>
      <c r="Q477" s="143"/>
      <c r="R477" s="143"/>
      <c r="S477" s="143"/>
      <c r="T477" s="143"/>
      <c r="U477" s="143"/>
      <c r="V477" s="143"/>
      <c r="W477" s="143"/>
      <c r="X477" s="143"/>
      <c r="Y477" s="143"/>
      <c r="Z477" s="143"/>
    </row>
    <row r="478">
      <c r="A478" s="143"/>
      <c r="B478" s="143"/>
      <c r="C478" s="143"/>
      <c r="D478" s="143"/>
      <c r="E478" s="143"/>
      <c r="F478" s="143"/>
      <c r="G478" s="143"/>
      <c r="H478" s="143"/>
      <c r="I478" s="143"/>
      <c r="J478" s="143"/>
      <c r="K478" s="143"/>
      <c r="L478" s="143"/>
      <c r="M478" s="143"/>
      <c r="N478" s="143"/>
      <c r="O478" s="143"/>
      <c r="P478" s="143"/>
      <c r="Q478" s="143"/>
      <c r="R478" s="143"/>
      <c r="S478" s="143"/>
      <c r="T478" s="143"/>
      <c r="U478" s="143"/>
      <c r="V478" s="143"/>
      <c r="W478" s="143"/>
      <c r="X478" s="143"/>
      <c r="Y478" s="143"/>
      <c r="Z478" s="143"/>
    </row>
    <row r="479">
      <c r="A479" s="143"/>
      <c r="B479" s="143"/>
      <c r="C479" s="143"/>
      <c r="D479" s="143"/>
      <c r="E479" s="143"/>
      <c r="F479" s="143"/>
      <c r="G479" s="143"/>
      <c r="H479" s="143"/>
      <c r="I479" s="143"/>
      <c r="J479" s="143"/>
      <c r="K479" s="143"/>
      <c r="L479" s="143"/>
      <c r="M479" s="143"/>
      <c r="N479" s="143"/>
      <c r="O479" s="143"/>
      <c r="P479" s="143"/>
      <c r="Q479" s="143"/>
      <c r="R479" s="143"/>
      <c r="S479" s="143"/>
      <c r="T479" s="143"/>
      <c r="U479" s="143"/>
      <c r="V479" s="143"/>
      <c r="W479" s="143"/>
      <c r="X479" s="143"/>
      <c r="Y479" s="143"/>
      <c r="Z479" s="143"/>
    </row>
    <row r="480">
      <c r="A480" s="143"/>
      <c r="B480" s="143"/>
      <c r="C480" s="143"/>
      <c r="D480" s="143"/>
      <c r="E480" s="143"/>
      <c r="F480" s="143"/>
      <c r="G480" s="143"/>
      <c r="H480" s="143"/>
      <c r="I480" s="143"/>
      <c r="J480" s="143"/>
      <c r="K480" s="143"/>
      <c r="L480" s="143"/>
      <c r="M480" s="143"/>
      <c r="N480" s="143"/>
      <c r="O480" s="143"/>
      <c r="P480" s="143"/>
      <c r="Q480" s="143"/>
      <c r="R480" s="143"/>
      <c r="S480" s="143"/>
      <c r="T480" s="143"/>
      <c r="U480" s="143"/>
      <c r="V480" s="143"/>
      <c r="W480" s="143"/>
      <c r="X480" s="143"/>
      <c r="Y480" s="143"/>
      <c r="Z480" s="143"/>
    </row>
    <row r="481">
      <c r="A481" s="143"/>
      <c r="B481" s="143"/>
      <c r="C481" s="143"/>
      <c r="D481" s="143"/>
      <c r="E481" s="143"/>
      <c r="F481" s="143"/>
      <c r="G481" s="143"/>
      <c r="H481" s="143"/>
      <c r="I481" s="143"/>
      <c r="J481" s="143"/>
      <c r="K481" s="143"/>
      <c r="L481" s="143"/>
      <c r="M481" s="143"/>
      <c r="N481" s="143"/>
      <c r="O481" s="143"/>
      <c r="P481" s="143"/>
      <c r="Q481" s="143"/>
      <c r="R481" s="143"/>
      <c r="S481" s="143"/>
      <c r="T481" s="143"/>
      <c r="U481" s="143"/>
      <c r="V481" s="143"/>
      <c r="W481" s="143"/>
      <c r="X481" s="143"/>
      <c r="Y481" s="143"/>
      <c r="Z481" s="143"/>
    </row>
    <row r="482">
      <c r="A482" s="143"/>
      <c r="B482" s="143"/>
      <c r="C482" s="143"/>
      <c r="D482" s="143"/>
      <c r="E482" s="143"/>
      <c r="F482" s="143"/>
      <c r="G482" s="143"/>
      <c r="H482" s="143"/>
      <c r="I482" s="143"/>
      <c r="J482" s="143"/>
      <c r="K482" s="143"/>
      <c r="L482" s="143"/>
      <c r="M482" s="143"/>
      <c r="N482" s="143"/>
      <c r="O482" s="143"/>
      <c r="P482" s="143"/>
      <c r="Q482" s="143"/>
      <c r="R482" s="143"/>
      <c r="S482" s="143"/>
      <c r="T482" s="143"/>
      <c r="U482" s="143"/>
      <c r="V482" s="143"/>
      <c r="W482" s="143"/>
      <c r="X482" s="143"/>
      <c r="Y482" s="143"/>
      <c r="Z482" s="143"/>
    </row>
    <row r="483">
      <c r="A483" s="143"/>
      <c r="B483" s="143"/>
      <c r="C483" s="143"/>
      <c r="D483" s="143"/>
      <c r="E483" s="143"/>
      <c r="F483" s="143"/>
      <c r="G483" s="143"/>
      <c r="H483" s="143"/>
      <c r="I483" s="143"/>
      <c r="J483" s="143"/>
      <c r="K483" s="143"/>
      <c r="L483" s="143"/>
      <c r="M483" s="143"/>
      <c r="N483" s="143"/>
      <c r="O483" s="143"/>
      <c r="P483" s="143"/>
      <c r="Q483" s="143"/>
      <c r="R483" s="143"/>
      <c r="S483" s="143"/>
      <c r="T483" s="143"/>
      <c r="U483" s="143"/>
      <c r="V483" s="143"/>
      <c r="W483" s="143"/>
      <c r="X483" s="143"/>
      <c r="Y483" s="143"/>
      <c r="Z483" s="143"/>
    </row>
    <row r="484">
      <c r="A484" s="143"/>
      <c r="B484" s="143"/>
      <c r="C484" s="143"/>
      <c r="D484" s="143"/>
      <c r="E484" s="143"/>
      <c r="F484" s="143"/>
      <c r="G484" s="143"/>
      <c r="H484" s="143"/>
      <c r="I484" s="143"/>
      <c r="J484" s="143"/>
      <c r="K484" s="143"/>
      <c r="L484" s="143"/>
      <c r="M484" s="143"/>
      <c r="N484" s="143"/>
      <c r="O484" s="143"/>
      <c r="P484" s="143"/>
      <c r="Q484" s="143"/>
      <c r="R484" s="143"/>
      <c r="S484" s="143"/>
      <c r="T484" s="143"/>
      <c r="U484" s="143"/>
      <c r="V484" s="143"/>
      <c r="W484" s="143"/>
      <c r="X484" s="143"/>
      <c r="Y484" s="143"/>
      <c r="Z484" s="143"/>
    </row>
    <row r="485">
      <c r="A485" s="143"/>
      <c r="B485" s="143"/>
      <c r="C485" s="143"/>
      <c r="D485" s="143"/>
      <c r="E485" s="143"/>
      <c r="F485" s="143"/>
      <c r="G485" s="143"/>
      <c r="H485" s="143"/>
      <c r="I485" s="143"/>
      <c r="J485" s="143"/>
      <c r="K485" s="143"/>
      <c r="L485" s="143"/>
      <c r="M485" s="143"/>
      <c r="N485" s="143"/>
      <c r="O485" s="143"/>
      <c r="P485" s="143"/>
      <c r="Q485" s="143"/>
      <c r="R485" s="143"/>
      <c r="S485" s="143"/>
      <c r="T485" s="143"/>
      <c r="U485" s="143"/>
      <c r="V485" s="143"/>
      <c r="W485" s="143"/>
      <c r="X485" s="143"/>
      <c r="Y485" s="143"/>
      <c r="Z485" s="143"/>
    </row>
    <row r="486">
      <c r="A486" s="143"/>
      <c r="B486" s="143"/>
      <c r="C486" s="143"/>
      <c r="D486" s="143"/>
      <c r="E486" s="143"/>
      <c r="F486" s="143"/>
      <c r="G486" s="143"/>
      <c r="H486" s="143"/>
      <c r="I486" s="143"/>
      <c r="J486" s="143"/>
      <c r="K486" s="143"/>
      <c r="L486" s="143"/>
      <c r="M486" s="143"/>
      <c r="N486" s="143"/>
      <c r="O486" s="143"/>
      <c r="P486" s="143"/>
      <c r="Q486" s="143"/>
      <c r="R486" s="143"/>
      <c r="S486" s="143"/>
      <c r="T486" s="143"/>
      <c r="U486" s="143"/>
      <c r="V486" s="143"/>
      <c r="W486" s="143"/>
      <c r="X486" s="143"/>
      <c r="Y486" s="143"/>
      <c r="Z486" s="143"/>
    </row>
    <row r="487">
      <c r="A487" s="143"/>
      <c r="B487" s="143"/>
      <c r="C487" s="143"/>
      <c r="D487" s="143"/>
      <c r="E487" s="143"/>
      <c r="F487" s="143"/>
      <c r="G487" s="143"/>
      <c r="H487" s="143"/>
      <c r="I487" s="143"/>
      <c r="J487" s="143"/>
      <c r="K487" s="143"/>
      <c r="L487" s="143"/>
      <c r="M487" s="143"/>
      <c r="N487" s="143"/>
      <c r="O487" s="143"/>
      <c r="P487" s="143"/>
      <c r="Q487" s="143"/>
      <c r="R487" s="143"/>
      <c r="S487" s="143"/>
      <c r="T487" s="143"/>
      <c r="U487" s="143"/>
      <c r="V487" s="143"/>
      <c r="W487" s="143"/>
      <c r="X487" s="143"/>
      <c r="Y487" s="143"/>
      <c r="Z487" s="143"/>
    </row>
    <row r="488">
      <c r="A488" s="143"/>
      <c r="B488" s="143"/>
      <c r="C488" s="143"/>
      <c r="D488" s="143"/>
      <c r="E488" s="143"/>
      <c r="F488" s="143"/>
      <c r="G488" s="143"/>
      <c r="H488" s="143"/>
      <c r="I488" s="143"/>
      <c r="J488" s="143"/>
      <c r="K488" s="143"/>
      <c r="L488" s="143"/>
      <c r="M488" s="143"/>
      <c r="N488" s="143"/>
      <c r="O488" s="143"/>
      <c r="P488" s="143"/>
      <c r="Q488" s="143"/>
      <c r="R488" s="143"/>
      <c r="S488" s="143"/>
      <c r="T488" s="143"/>
      <c r="U488" s="143"/>
      <c r="V488" s="143"/>
      <c r="W488" s="143"/>
      <c r="X488" s="143"/>
      <c r="Y488" s="143"/>
      <c r="Z488" s="143"/>
    </row>
    <row r="489">
      <c r="A489" s="143"/>
      <c r="B489" s="143"/>
      <c r="C489" s="143"/>
      <c r="D489" s="143"/>
      <c r="E489" s="143"/>
      <c r="F489" s="143"/>
      <c r="G489" s="143"/>
      <c r="H489" s="143"/>
      <c r="I489" s="143"/>
      <c r="J489" s="143"/>
      <c r="K489" s="143"/>
      <c r="L489" s="143"/>
      <c r="M489" s="143"/>
      <c r="N489" s="143"/>
      <c r="O489" s="143"/>
      <c r="P489" s="143"/>
      <c r="Q489" s="143"/>
      <c r="R489" s="143"/>
      <c r="S489" s="143"/>
      <c r="T489" s="143"/>
      <c r="U489" s="143"/>
      <c r="V489" s="143"/>
      <c r="W489" s="143"/>
      <c r="X489" s="143"/>
      <c r="Y489" s="143"/>
      <c r="Z489" s="143"/>
    </row>
    <row r="490">
      <c r="A490" s="143"/>
      <c r="B490" s="143"/>
      <c r="C490" s="143"/>
      <c r="D490" s="143"/>
      <c r="E490" s="143"/>
      <c r="F490" s="143"/>
      <c r="G490" s="143"/>
      <c r="H490" s="143"/>
      <c r="I490" s="143"/>
      <c r="J490" s="143"/>
      <c r="K490" s="143"/>
      <c r="L490" s="143"/>
      <c r="M490" s="143"/>
      <c r="N490" s="143"/>
      <c r="O490" s="143"/>
      <c r="P490" s="143"/>
      <c r="Q490" s="143"/>
      <c r="R490" s="143"/>
      <c r="S490" s="143"/>
      <c r="T490" s="143"/>
      <c r="U490" s="143"/>
      <c r="V490" s="143"/>
      <c r="W490" s="143"/>
      <c r="X490" s="143"/>
      <c r="Y490" s="143"/>
      <c r="Z490" s="143"/>
    </row>
    <row r="491">
      <c r="A491" s="143"/>
      <c r="B491" s="143"/>
      <c r="C491" s="143"/>
      <c r="D491" s="143"/>
      <c r="E491" s="143"/>
      <c r="F491" s="143"/>
      <c r="G491" s="143"/>
      <c r="H491" s="143"/>
      <c r="I491" s="143"/>
      <c r="J491" s="143"/>
      <c r="K491" s="143"/>
      <c r="L491" s="143"/>
      <c r="M491" s="143"/>
      <c r="N491" s="143"/>
      <c r="O491" s="143"/>
      <c r="P491" s="143"/>
      <c r="Q491" s="143"/>
      <c r="R491" s="143"/>
      <c r="S491" s="143"/>
      <c r="T491" s="143"/>
      <c r="U491" s="143"/>
      <c r="V491" s="143"/>
      <c r="W491" s="143"/>
      <c r="X491" s="143"/>
      <c r="Y491" s="143"/>
      <c r="Z491" s="143"/>
    </row>
    <row r="492">
      <c r="A492" s="143"/>
      <c r="B492" s="143"/>
      <c r="C492" s="143"/>
      <c r="D492" s="143"/>
      <c r="E492" s="143"/>
      <c r="F492" s="143"/>
      <c r="G492" s="143"/>
      <c r="H492" s="143"/>
      <c r="I492" s="143"/>
      <c r="J492" s="143"/>
      <c r="K492" s="143"/>
      <c r="L492" s="143"/>
      <c r="M492" s="143"/>
      <c r="N492" s="143"/>
      <c r="O492" s="143"/>
      <c r="P492" s="143"/>
      <c r="Q492" s="143"/>
      <c r="R492" s="143"/>
      <c r="S492" s="143"/>
      <c r="T492" s="143"/>
      <c r="U492" s="143"/>
      <c r="V492" s="143"/>
      <c r="W492" s="143"/>
      <c r="X492" s="143"/>
      <c r="Y492" s="143"/>
      <c r="Z492" s="143"/>
    </row>
    <row r="493">
      <c r="A493" s="143"/>
      <c r="B493" s="143"/>
      <c r="C493" s="143"/>
      <c r="D493" s="143"/>
      <c r="E493" s="143"/>
      <c r="F493" s="143"/>
      <c r="G493" s="143"/>
      <c r="H493" s="143"/>
      <c r="I493" s="143"/>
      <c r="J493" s="143"/>
      <c r="K493" s="143"/>
      <c r="L493" s="143"/>
      <c r="M493" s="143"/>
      <c r="N493" s="143"/>
      <c r="O493" s="143"/>
      <c r="P493" s="143"/>
      <c r="Q493" s="143"/>
      <c r="R493" s="143"/>
      <c r="S493" s="143"/>
      <c r="T493" s="143"/>
      <c r="U493" s="143"/>
      <c r="V493" s="143"/>
      <c r="W493" s="143"/>
      <c r="X493" s="143"/>
      <c r="Y493" s="143"/>
      <c r="Z493" s="143"/>
    </row>
    <row r="494">
      <c r="A494" s="143"/>
      <c r="B494" s="143"/>
      <c r="C494" s="143"/>
      <c r="D494" s="143"/>
      <c r="E494" s="143"/>
      <c r="F494" s="143"/>
      <c r="G494" s="143"/>
      <c r="H494" s="143"/>
      <c r="I494" s="143"/>
      <c r="J494" s="143"/>
      <c r="K494" s="143"/>
      <c r="L494" s="143"/>
      <c r="M494" s="143"/>
      <c r="N494" s="143"/>
      <c r="O494" s="143"/>
      <c r="P494" s="143"/>
      <c r="Q494" s="143"/>
      <c r="R494" s="143"/>
      <c r="S494" s="143"/>
      <c r="T494" s="143"/>
      <c r="U494" s="143"/>
      <c r="V494" s="143"/>
      <c r="W494" s="143"/>
      <c r="X494" s="143"/>
      <c r="Y494" s="143"/>
      <c r="Z494" s="143"/>
    </row>
    <row r="495">
      <c r="A495" s="143"/>
      <c r="B495" s="143"/>
      <c r="C495" s="143"/>
      <c r="D495" s="143"/>
      <c r="E495" s="143"/>
      <c r="F495" s="143"/>
      <c r="G495" s="143"/>
      <c r="H495" s="143"/>
      <c r="I495" s="143"/>
      <c r="J495" s="143"/>
      <c r="K495" s="143"/>
      <c r="L495" s="143"/>
      <c r="M495" s="143"/>
      <c r="N495" s="143"/>
      <c r="O495" s="143"/>
      <c r="P495" s="143"/>
      <c r="Q495" s="143"/>
      <c r="R495" s="143"/>
      <c r="S495" s="143"/>
      <c r="T495" s="143"/>
      <c r="U495" s="143"/>
      <c r="V495" s="143"/>
      <c r="W495" s="143"/>
      <c r="X495" s="143"/>
      <c r="Y495" s="143"/>
      <c r="Z495" s="143"/>
    </row>
    <row r="496">
      <c r="A496" s="143"/>
      <c r="B496" s="143"/>
      <c r="C496" s="143"/>
      <c r="D496" s="143"/>
      <c r="E496" s="143"/>
      <c r="F496" s="143"/>
      <c r="G496" s="143"/>
      <c r="H496" s="143"/>
      <c r="I496" s="143"/>
      <c r="J496" s="143"/>
      <c r="K496" s="143"/>
      <c r="L496" s="143"/>
      <c r="M496" s="143"/>
      <c r="N496" s="143"/>
      <c r="O496" s="143"/>
      <c r="P496" s="143"/>
      <c r="Q496" s="143"/>
      <c r="R496" s="143"/>
      <c r="S496" s="143"/>
      <c r="T496" s="143"/>
      <c r="U496" s="143"/>
      <c r="V496" s="143"/>
      <c r="W496" s="143"/>
      <c r="X496" s="143"/>
      <c r="Y496" s="143"/>
      <c r="Z496" s="143"/>
    </row>
    <row r="497">
      <c r="A497" s="143"/>
      <c r="B497" s="143"/>
      <c r="C497" s="143"/>
      <c r="D497" s="143"/>
      <c r="E497" s="143"/>
      <c r="F497" s="143"/>
      <c r="G497" s="143"/>
      <c r="H497" s="143"/>
      <c r="I497" s="143"/>
      <c r="J497" s="143"/>
      <c r="K497" s="143"/>
      <c r="L497" s="143"/>
      <c r="M497" s="143"/>
      <c r="N497" s="143"/>
      <c r="O497" s="143"/>
      <c r="P497" s="143"/>
      <c r="Q497" s="143"/>
      <c r="R497" s="143"/>
      <c r="S497" s="143"/>
      <c r="T497" s="143"/>
      <c r="U497" s="143"/>
      <c r="V497" s="143"/>
      <c r="W497" s="143"/>
      <c r="X497" s="143"/>
      <c r="Y497" s="143"/>
      <c r="Z497" s="143"/>
    </row>
    <row r="498">
      <c r="A498" s="143"/>
      <c r="B498" s="143"/>
      <c r="C498" s="143"/>
      <c r="D498" s="143"/>
      <c r="E498" s="143"/>
      <c r="F498" s="143"/>
      <c r="G498" s="143"/>
      <c r="H498" s="143"/>
      <c r="I498" s="143"/>
      <c r="J498" s="143"/>
      <c r="K498" s="143"/>
      <c r="L498" s="143"/>
      <c r="M498" s="143"/>
      <c r="N498" s="143"/>
      <c r="O498" s="143"/>
      <c r="P498" s="143"/>
      <c r="Q498" s="143"/>
      <c r="R498" s="143"/>
      <c r="S498" s="143"/>
      <c r="T498" s="143"/>
      <c r="U498" s="143"/>
      <c r="V498" s="143"/>
      <c r="W498" s="143"/>
      <c r="X498" s="143"/>
      <c r="Y498" s="143"/>
      <c r="Z498" s="143"/>
    </row>
    <row r="499">
      <c r="A499" s="143"/>
      <c r="B499" s="143"/>
      <c r="C499" s="143"/>
      <c r="D499" s="143"/>
      <c r="E499" s="143"/>
      <c r="F499" s="143"/>
      <c r="G499" s="143"/>
      <c r="H499" s="143"/>
      <c r="I499" s="143"/>
      <c r="J499" s="143"/>
      <c r="K499" s="143"/>
      <c r="L499" s="143"/>
      <c r="M499" s="143"/>
      <c r="N499" s="143"/>
      <c r="O499" s="143"/>
      <c r="P499" s="143"/>
      <c r="Q499" s="143"/>
      <c r="R499" s="143"/>
      <c r="S499" s="143"/>
      <c r="T499" s="143"/>
      <c r="U499" s="143"/>
      <c r="V499" s="143"/>
      <c r="W499" s="143"/>
      <c r="X499" s="143"/>
      <c r="Y499" s="143"/>
      <c r="Z499" s="143"/>
    </row>
    <row r="500">
      <c r="A500" s="143"/>
      <c r="B500" s="143"/>
      <c r="C500" s="143"/>
      <c r="D500" s="143"/>
      <c r="E500" s="143"/>
      <c r="F500" s="143"/>
      <c r="G500" s="143"/>
      <c r="H500" s="143"/>
      <c r="I500" s="143"/>
      <c r="J500" s="143"/>
      <c r="K500" s="143"/>
      <c r="L500" s="143"/>
      <c r="M500" s="143"/>
      <c r="N500" s="143"/>
      <c r="O500" s="143"/>
      <c r="P500" s="143"/>
      <c r="Q500" s="143"/>
      <c r="R500" s="143"/>
      <c r="S500" s="143"/>
      <c r="T500" s="143"/>
      <c r="U500" s="143"/>
      <c r="V500" s="143"/>
      <c r="W500" s="143"/>
      <c r="X500" s="143"/>
      <c r="Y500" s="143"/>
      <c r="Z500" s="143"/>
    </row>
    <row r="501">
      <c r="A501" s="143"/>
      <c r="B501" s="143"/>
      <c r="C501" s="143"/>
      <c r="D501" s="143"/>
      <c r="E501" s="143"/>
      <c r="F501" s="143"/>
      <c r="G501" s="143"/>
      <c r="H501" s="143"/>
      <c r="I501" s="143"/>
      <c r="J501" s="143"/>
      <c r="K501" s="143"/>
      <c r="L501" s="143"/>
      <c r="M501" s="143"/>
      <c r="N501" s="143"/>
      <c r="O501" s="143"/>
      <c r="P501" s="143"/>
      <c r="Q501" s="143"/>
      <c r="R501" s="143"/>
      <c r="S501" s="143"/>
      <c r="T501" s="143"/>
      <c r="U501" s="143"/>
      <c r="V501" s="143"/>
      <c r="W501" s="143"/>
      <c r="X501" s="143"/>
      <c r="Y501" s="143"/>
      <c r="Z501" s="143"/>
    </row>
    <row r="502">
      <c r="A502" s="143"/>
      <c r="B502" s="143"/>
      <c r="C502" s="143"/>
      <c r="D502" s="143"/>
      <c r="E502" s="143"/>
      <c r="F502" s="143"/>
      <c r="G502" s="143"/>
      <c r="H502" s="143"/>
      <c r="I502" s="143"/>
      <c r="J502" s="143"/>
      <c r="K502" s="143"/>
      <c r="L502" s="143"/>
      <c r="M502" s="143"/>
      <c r="N502" s="143"/>
      <c r="O502" s="143"/>
      <c r="P502" s="143"/>
      <c r="Q502" s="143"/>
      <c r="R502" s="143"/>
      <c r="S502" s="143"/>
      <c r="T502" s="143"/>
      <c r="U502" s="143"/>
      <c r="V502" s="143"/>
      <c r="W502" s="143"/>
      <c r="X502" s="143"/>
      <c r="Y502" s="143"/>
      <c r="Z502" s="143"/>
    </row>
    <row r="503">
      <c r="A503" s="143"/>
      <c r="B503" s="143"/>
      <c r="C503" s="143"/>
      <c r="D503" s="143"/>
      <c r="E503" s="143"/>
      <c r="F503" s="143"/>
      <c r="G503" s="143"/>
      <c r="H503" s="143"/>
      <c r="I503" s="143"/>
      <c r="J503" s="143"/>
      <c r="K503" s="143"/>
      <c r="L503" s="143"/>
      <c r="M503" s="143"/>
      <c r="N503" s="143"/>
      <c r="O503" s="143"/>
      <c r="P503" s="143"/>
      <c r="Q503" s="143"/>
      <c r="R503" s="143"/>
      <c r="S503" s="143"/>
      <c r="T503" s="143"/>
      <c r="U503" s="143"/>
      <c r="V503" s="143"/>
      <c r="W503" s="143"/>
      <c r="X503" s="143"/>
      <c r="Y503" s="143"/>
      <c r="Z503" s="143"/>
    </row>
    <row r="504">
      <c r="A504" s="143"/>
      <c r="B504" s="143"/>
      <c r="C504" s="143"/>
      <c r="D504" s="143"/>
      <c r="E504" s="143"/>
      <c r="F504" s="143"/>
      <c r="G504" s="143"/>
      <c r="H504" s="143"/>
      <c r="I504" s="143"/>
      <c r="J504" s="143"/>
      <c r="K504" s="143"/>
      <c r="L504" s="143"/>
      <c r="M504" s="143"/>
      <c r="N504" s="143"/>
      <c r="O504" s="143"/>
      <c r="P504" s="143"/>
      <c r="Q504" s="143"/>
      <c r="R504" s="143"/>
      <c r="S504" s="143"/>
      <c r="T504" s="143"/>
      <c r="U504" s="143"/>
      <c r="V504" s="143"/>
      <c r="W504" s="143"/>
      <c r="X504" s="143"/>
      <c r="Y504" s="143"/>
      <c r="Z504" s="143"/>
    </row>
    <row r="505">
      <c r="A505" s="143"/>
      <c r="B505" s="143"/>
      <c r="C505" s="143"/>
      <c r="D505" s="143"/>
      <c r="E505" s="143"/>
      <c r="F505" s="143"/>
      <c r="G505" s="143"/>
      <c r="H505" s="143"/>
      <c r="I505" s="143"/>
      <c r="J505" s="143"/>
      <c r="K505" s="143"/>
      <c r="L505" s="143"/>
      <c r="M505" s="143"/>
      <c r="N505" s="143"/>
      <c r="O505" s="143"/>
      <c r="P505" s="143"/>
      <c r="Q505" s="143"/>
      <c r="R505" s="143"/>
      <c r="S505" s="143"/>
      <c r="T505" s="143"/>
      <c r="U505" s="143"/>
      <c r="V505" s="143"/>
      <c r="W505" s="143"/>
      <c r="X505" s="143"/>
      <c r="Y505" s="143"/>
      <c r="Z505" s="143"/>
    </row>
    <row r="506">
      <c r="A506" s="143"/>
      <c r="B506" s="143"/>
      <c r="C506" s="143"/>
      <c r="D506" s="143"/>
      <c r="E506" s="143"/>
      <c r="F506" s="143"/>
      <c r="G506" s="143"/>
      <c r="H506" s="143"/>
      <c r="I506" s="143"/>
      <c r="J506" s="143"/>
      <c r="K506" s="143"/>
      <c r="L506" s="143"/>
      <c r="M506" s="143"/>
      <c r="N506" s="143"/>
      <c r="O506" s="143"/>
      <c r="P506" s="143"/>
      <c r="Q506" s="143"/>
      <c r="R506" s="143"/>
      <c r="S506" s="143"/>
      <c r="T506" s="143"/>
      <c r="U506" s="143"/>
      <c r="V506" s="143"/>
      <c r="W506" s="143"/>
      <c r="X506" s="143"/>
      <c r="Y506" s="143"/>
      <c r="Z506" s="143"/>
    </row>
    <row r="507">
      <c r="A507" s="143"/>
      <c r="B507" s="143"/>
      <c r="C507" s="143"/>
      <c r="D507" s="143"/>
      <c r="E507" s="143"/>
      <c r="F507" s="143"/>
      <c r="G507" s="143"/>
      <c r="H507" s="143"/>
      <c r="I507" s="143"/>
      <c r="J507" s="143"/>
      <c r="K507" s="143"/>
      <c r="L507" s="143"/>
      <c r="M507" s="143"/>
      <c r="N507" s="143"/>
      <c r="O507" s="143"/>
      <c r="P507" s="143"/>
      <c r="Q507" s="143"/>
      <c r="R507" s="143"/>
      <c r="S507" s="143"/>
      <c r="T507" s="143"/>
      <c r="U507" s="143"/>
      <c r="V507" s="143"/>
      <c r="W507" s="143"/>
      <c r="X507" s="143"/>
      <c r="Y507" s="143"/>
      <c r="Z507" s="143"/>
    </row>
    <row r="508">
      <c r="A508" s="143"/>
      <c r="B508" s="143"/>
      <c r="C508" s="143"/>
      <c r="D508" s="143"/>
      <c r="E508" s="143"/>
      <c r="F508" s="143"/>
      <c r="G508" s="143"/>
      <c r="H508" s="143"/>
      <c r="I508" s="143"/>
      <c r="J508" s="143"/>
      <c r="K508" s="143"/>
      <c r="L508" s="143"/>
      <c r="M508" s="143"/>
      <c r="N508" s="143"/>
      <c r="O508" s="143"/>
      <c r="P508" s="143"/>
      <c r="Q508" s="143"/>
      <c r="R508" s="143"/>
      <c r="S508" s="143"/>
      <c r="T508" s="143"/>
      <c r="U508" s="143"/>
      <c r="V508" s="143"/>
      <c r="W508" s="143"/>
      <c r="X508" s="143"/>
      <c r="Y508" s="143"/>
      <c r="Z508" s="143"/>
    </row>
    <row r="509">
      <c r="A509" s="143"/>
      <c r="B509" s="143"/>
      <c r="C509" s="143"/>
      <c r="D509" s="143"/>
      <c r="E509" s="143"/>
      <c r="F509" s="143"/>
      <c r="G509" s="143"/>
      <c r="H509" s="143"/>
      <c r="I509" s="143"/>
      <c r="J509" s="143"/>
      <c r="K509" s="143"/>
      <c r="L509" s="143"/>
      <c r="M509" s="143"/>
      <c r="N509" s="143"/>
      <c r="O509" s="143"/>
      <c r="P509" s="143"/>
      <c r="Q509" s="143"/>
      <c r="R509" s="143"/>
      <c r="S509" s="143"/>
      <c r="T509" s="143"/>
      <c r="U509" s="143"/>
      <c r="V509" s="143"/>
      <c r="W509" s="143"/>
      <c r="X509" s="143"/>
      <c r="Y509" s="143"/>
      <c r="Z509" s="143"/>
    </row>
    <row r="510">
      <c r="A510" s="143"/>
      <c r="B510" s="143"/>
      <c r="C510" s="143"/>
      <c r="D510" s="143"/>
      <c r="E510" s="143"/>
      <c r="F510" s="143"/>
      <c r="G510" s="143"/>
      <c r="H510" s="143"/>
      <c r="I510" s="143"/>
      <c r="J510" s="143"/>
      <c r="K510" s="143"/>
      <c r="L510" s="143"/>
      <c r="M510" s="143"/>
      <c r="N510" s="143"/>
      <c r="O510" s="143"/>
      <c r="P510" s="143"/>
      <c r="Q510" s="143"/>
      <c r="R510" s="143"/>
      <c r="S510" s="143"/>
      <c r="T510" s="143"/>
      <c r="U510" s="143"/>
      <c r="V510" s="143"/>
      <c r="W510" s="143"/>
      <c r="X510" s="143"/>
      <c r="Y510" s="143"/>
      <c r="Z510" s="143"/>
    </row>
    <row r="511">
      <c r="A511" s="143"/>
      <c r="B511" s="143"/>
      <c r="C511" s="143"/>
      <c r="D511" s="143"/>
      <c r="E511" s="143"/>
      <c r="F511" s="143"/>
      <c r="G511" s="143"/>
      <c r="H511" s="143"/>
      <c r="I511" s="143"/>
      <c r="J511" s="143"/>
      <c r="K511" s="143"/>
      <c r="L511" s="143"/>
      <c r="M511" s="143"/>
      <c r="N511" s="143"/>
      <c r="O511" s="143"/>
      <c r="P511" s="143"/>
      <c r="Q511" s="143"/>
      <c r="R511" s="143"/>
      <c r="S511" s="143"/>
      <c r="T511" s="143"/>
      <c r="U511" s="143"/>
      <c r="V511" s="143"/>
      <c r="W511" s="143"/>
      <c r="X511" s="143"/>
      <c r="Y511" s="143"/>
      <c r="Z511" s="143"/>
    </row>
    <row r="512">
      <c r="A512" s="143"/>
      <c r="B512" s="143"/>
      <c r="C512" s="143"/>
      <c r="D512" s="143"/>
      <c r="E512" s="143"/>
      <c r="F512" s="143"/>
      <c r="G512" s="143"/>
      <c r="H512" s="143"/>
      <c r="I512" s="143"/>
      <c r="J512" s="143"/>
      <c r="K512" s="143"/>
      <c r="L512" s="143"/>
      <c r="M512" s="143"/>
      <c r="N512" s="143"/>
      <c r="O512" s="143"/>
      <c r="P512" s="143"/>
      <c r="Q512" s="143"/>
      <c r="R512" s="143"/>
      <c r="S512" s="143"/>
      <c r="T512" s="143"/>
      <c r="U512" s="143"/>
      <c r="V512" s="143"/>
      <c r="W512" s="143"/>
      <c r="X512" s="143"/>
      <c r="Y512" s="143"/>
      <c r="Z512" s="143"/>
    </row>
    <row r="513">
      <c r="A513" s="143"/>
      <c r="B513" s="143"/>
      <c r="C513" s="143"/>
      <c r="D513" s="143"/>
      <c r="E513" s="143"/>
      <c r="F513" s="143"/>
      <c r="G513" s="143"/>
      <c r="H513" s="143"/>
      <c r="I513" s="143"/>
      <c r="J513" s="143"/>
      <c r="K513" s="143"/>
      <c r="L513" s="143"/>
      <c r="M513" s="143"/>
      <c r="N513" s="143"/>
      <c r="O513" s="143"/>
      <c r="P513" s="143"/>
      <c r="Q513" s="143"/>
      <c r="R513" s="143"/>
      <c r="S513" s="143"/>
      <c r="T513" s="143"/>
      <c r="U513" s="143"/>
      <c r="V513" s="143"/>
      <c r="W513" s="143"/>
      <c r="X513" s="143"/>
      <c r="Y513" s="143"/>
      <c r="Z513" s="143"/>
    </row>
    <row r="514">
      <c r="A514" s="143"/>
      <c r="B514" s="143"/>
      <c r="C514" s="143"/>
      <c r="D514" s="143"/>
      <c r="E514" s="143"/>
      <c r="F514" s="143"/>
      <c r="G514" s="143"/>
      <c r="H514" s="143"/>
      <c r="I514" s="143"/>
      <c r="J514" s="143"/>
      <c r="K514" s="143"/>
      <c r="L514" s="143"/>
      <c r="M514" s="143"/>
      <c r="N514" s="143"/>
      <c r="O514" s="143"/>
      <c r="P514" s="143"/>
      <c r="Q514" s="143"/>
      <c r="R514" s="143"/>
      <c r="S514" s="143"/>
      <c r="T514" s="143"/>
      <c r="U514" s="143"/>
      <c r="V514" s="143"/>
      <c r="W514" s="143"/>
      <c r="X514" s="143"/>
      <c r="Y514" s="143"/>
      <c r="Z514" s="143"/>
    </row>
    <row r="515">
      <c r="A515" s="143"/>
      <c r="B515" s="143"/>
      <c r="C515" s="143"/>
      <c r="D515" s="143"/>
      <c r="E515" s="143"/>
      <c r="F515" s="143"/>
      <c r="G515" s="143"/>
      <c r="H515" s="143"/>
      <c r="I515" s="143"/>
      <c r="J515" s="143"/>
      <c r="K515" s="143"/>
      <c r="L515" s="143"/>
      <c r="M515" s="143"/>
      <c r="N515" s="143"/>
      <c r="O515" s="143"/>
      <c r="P515" s="143"/>
      <c r="Q515" s="143"/>
      <c r="R515" s="143"/>
      <c r="S515" s="143"/>
      <c r="T515" s="143"/>
      <c r="U515" s="143"/>
      <c r="V515" s="143"/>
      <c r="W515" s="143"/>
      <c r="X515" s="143"/>
      <c r="Y515" s="143"/>
      <c r="Z515" s="143"/>
    </row>
    <row r="516">
      <c r="A516" s="143"/>
      <c r="B516" s="143"/>
      <c r="C516" s="143"/>
      <c r="D516" s="143"/>
      <c r="E516" s="143"/>
      <c r="F516" s="143"/>
      <c r="G516" s="143"/>
      <c r="H516" s="143"/>
      <c r="I516" s="143"/>
      <c r="J516" s="143"/>
      <c r="K516" s="143"/>
      <c r="L516" s="143"/>
      <c r="M516" s="143"/>
      <c r="N516" s="143"/>
      <c r="O516" s="143"/>
      <c r="P516" s="143"/>
      <c r="Q516" s="143"/>
      <c r="R516" s="143"/>
      <c r="S516" s="143"/>
      <c r="T516" s="143"/>
      <c r="U516" s="143"/>
      <c r="V516" s="143"/>
      <c r="W516" s="143"/>
      <c r="X516" s="143"/>
      <c r="Y516" s="143"/>
      <c r="Z516" s="143"/>
    </row>
    <row r="517">
      <c r="A517" s="143"/>
      <c r="B517" s="143"/>
      <c r="C517" s="143"/>
      <c r="D517" s="143"/>
      <c r="E517" s="143"/>
      <c r="F517" s="143"/>
      <c r="G517" s="143"/>
      <c r="H517" s="143"/>
      <c r="I517" s="143"/>
      <c r="J517" s="143"/>
      <c r="K517" s="143"/>
      <c r="L517" s="143"/>
      <c r="M517" s="143"/>
      <c r="N517" s="143"/>
      <c r="O517" s="143"/>
      <c r="P517" s="143"/>
      <c r="Q517" s="143"/>
      <c r="R517" s="143"/>
      <c r="S517" s="143"/>
      <c r="T517" s="143"/>
      <c r="U517" s="143"/>
      <c r="V517" s="143"/>
      <c r="W517" s="143"/>
      <c r="X517" s="143"/>
      <c r="Y517" s="143"/>
      <c r="Z517" s="143"/>
    </row>
    <row r="518">
      <c r="A518" s="143"/>
      <c r="B518" s="143"/>
      <c r="C518" s="143"/>
      <c r="D518" s="143"/>
      <c r="E518" s="143"/>
      <c r="F518" s="143"/>
      <c r="G518" s="143"/>
      <c r="H518" s="143"/>
      <c r="I518" s="143"/>
      <c r="J518" s="143"/>
      <c r="K518" s="143"/>
      <c r="L518" s="143"/>
      <c r="M518" s="143"/>
      <c r="N518" s="143"/>
      <c r="O518" s="143"/>
      <c r="P518" s="143"/>
      <c r="Q518" s="143"/>
      <c r="R518" s="143"/>
      <c r="S518" s="143"/>
      <c r="T518" s="143"/>
      <c r="U518" s="143"/>
      <c r="V518" s="143"/>
      <c r="W518" s="143"/>
      <c r="X518" s="143"/>
      <c r="Y518" s="143"/>
      <c r="Z518" s="143"/>
    </row>
    <row r="519">
      <c r="A519" s="143"/>
      <c r="B519" s="143"/>
      <c r="C519" s="143"/>
      <c r="D519" s="143"/>
      <c r="E519" s="143"/>
      <c r="F519" s="143"/>
      <c r="G519" s="143"/>
      <c r="H519" s="143"/>
      <c r="I519" s="143"/>
      <c r="J519" s="143"/>
      <c r="K519" s="143"/>
      <c r="L519" s="143"/>
      <c r="M519" s="143"/>
      <c r="N519" s="143"/>
      <c r="O519" s="143"/>
      <c r="P519" s="143"/>
      <c r="Q519" s="143"/>
      <c r="R519" s="143"/>
      <c r="S519" s="143"/>
      <c r="T519" s="143"/>
      <c r="U519" s="143"/>
      <c r="V519" s="143"/>
      <c r="W519" s="143"/>
      <c r="X519" s="143"/>
      <c r="Y519" s="143"/>
      <c r="Z519" s="143"/>
    </row>
    <row r="520">
      <c r="A520" s="143"/>
      <c r="B520" s="143"/>
      <c r="C520" s="143"/>
      <c r="D520" s="143"/>
      <c r="E520" s="143"/>
      <c r="F520" s="143"/>
      <c r="G520" s="143"/>
      <c r="H520" s="143"/>
      <c r="I520" s="143"/>
      <c r="J520" s="143"/>
      <c r="K520" s="143"/>
      <c r="L520" s="143"/>
      <c r="M520" s="143"/>
      <c r="N520" s="143"/>
      <c r="O520" s="143"/>
      <c r="P520" s="143"/>
      <c r="Q520" s="143"/>
      <c r="R520" s="143"/>
      <c r="S520" s="143"/>
      <c r="T520" s="143"/>
      <c r="U520" s="143"/>
      <c r="V520" s="143"/>
      <c r="W520" s="143"/>
      <c r="X520" s="143"/>
      <c r="Y520" s="143"/>
      <c r="Z520" s="143"/>
    </row>
    <row r="521">
      <c r="A521" s="143"/>
      <c r="B521" s="143"/>
      <c r="C521" s="143"/>
      <c r="D521" s="143"/>
      <c r="E521" s="143"/>
      <c r="F521" s="143"/>
      <c r="G521" s="143"/>
      <c r="H521" s="143"/>
      <c r="I521" s="143"/>
      <c r="J521" s="143"/>
      <c r="K521" s="143"/>
      <c r="L521" s="143"/>
      <c r="M521" s="143"/>
      <c r="N521" s="143"/>
      <c r="O521" s="143"/>
      <c r="P521" s="143"/>
      <c r="Q521" s="143"/>
      <c r="R521" s="143"/>
      <c r="S521" s="143"/>
      <c r="T521" s="143"/>
      <c r="U521" s="143"/>
      <c r="V521" s="143"/>
      <c r="W521" s="143"/>
      <c r="X521" s="143"/>
      <c r="Y521" s="143"/>
      <c r="Z521" s="143"/>
    </row>
    <row r="522">
      <c r="A522" s="143"/>
      <c r="B522" s="143"/>
      <c r="C522" s="143"/>
      <c r="D522" s="143"/>
      <c r="E522" s="143"/>
      <c r="F522" s="143"/>
      <c r="G522" s="143"/>
      <c r="H522" s="143"/>
      <c r="I522" s="143"/>
      <c r="J522" s="143"/>
      <c r="K522" s="143"/>
      <c r="L522" s="143"/>
      <c r="M522" s="143"/>
      <c r="N522" s="143"/>
      <c r="O522" s="143"/>
      <c r="P522" s="143"/>
      <c r="Q522" s="143"/>
      <c r="R522" s="143"/>
      <c r="S522" s="143"/>
      <c r="T522" s="143"/>
      <c r="U522" s="143"/>
      <c r="V522" s="143"/>
      <c r="W522" s="143"/>
      <c r="X522" s="143"/>
      <c r="Y522" s="143"/>
      <c r="Z522" s="143"/>
    </row>
    <row r="523">
      <c r="A523" s="143"/>
      <c r="B523" s="143"/>
      <c r="C523" s="143"/>
      <c r="D523" s="143"/>
      <c r="E523" s="143"/>
      <c r="F523" s="143"/>
      <c r="G523" s="143"/>
      <c r="H523" s="143"/>
      <c r="I523" s="143"/>
      <c r="J523" s="143"/>
      <c r="K523" s="143"/>
      <c r="L523" s="143"/>
      <c r="M523" s="143"/>
      <c r="N523" s="143"/>
      <c r="O523" s="143"/>
      <c r="P523" s="143"/>
      <c r="Q523" s="143"/>
      <c r="R523" s="143"/>
      <c r="S523" s="143"/>
      <c r="T523" s="143"/>
      <c r="U523" s="143"/>
      <c r="V523" s="143"/>
      <c r="W523" s="143"/>
      <c r="X523" s="143"/>
      <c r="Y523" s="143"/>
      <c r="Z523" s="143"/>
    </row>
    <row r="524">
      <c r="A524" s="143"/>
      <c r="B524" s="143"/>
      <c r="C524" s="143"/>
      <c r="D524" s="143"/>
      <c r="E524" s="143"/>
      <c r="F524" s="143"/>
      <c r="G524" s="143"/>
      <c r="H524" s="143"/>
      <c r="I524" s="143"/>
      <c r="J524" s="143"/>
      <c r="K524" s="143"/>
      <c r="L524" s="143"/>
      <c r="M524" s="143"/>
      <c r="N524" s="143"/>
      <c r="O524" s="143"/>
      <c r="P524" s="143"/>
      <c r="Q524" s="143"/>
      <c r="R524" s="143"/>
      <c r="S524" s="143"/>
      <c r="T524" s="143"/>
      <c r="U524" s="143"/>
      <c r="V524" s="143"/>
      <c r="W524" s="143"/>
      <c r="X524" s="143"/>
      <c r="Y524" s="143"/>
      <c r="Z524" s="143"/>
    </row>
    <row r="525">
      <c r="A525" s="143"/>
      <c r="B525" s="143"/>
      <c r="C525" s="143"/>
      <c r="D525" s="143"/>
      <c r="E525" s="143"/>
      <c r="F525" s="143"/>
      <c r="G525" s="143"/>
      <c r="H525" s="143"/>
      <c r="I525" s="143"/>
      <c r="J525" s="143"/>
      <c r="K525" s="143"/>
      <c r="L525" s="143"/>
      <c r="M525" s="143"/>
      <c r="N525" s="143"/>
      <c r="O525" s="143"/>
      <c r="P525" s="143"/>
      <c r="Q525" s="143"/>
      <c r="R525" s="143"/>
      <c r="S525" s="143"/>
      <c r="T525" s="143"/>
      <c r="U525" s="143"/>
      <c r="V525" s="143"/>
      <c r="W525" s="143"/>
      <c r="X525" s="143"/>
      <c r="Y525" s="143"/>
      <c r="Z525" s="143"/>
    </row>
    <row r="526">
      <c r="A526" s="143"/>
      <c r="B526" s="143"/>
      <c r="C526" s="143"/>
      <c r="D526" s="143"/>
      <c r="E526" s="143"/>
      <c r="F526" s="143"/>
      <c r="G526" s="143"/>
      <c r="H526" s="143"/>
      <c r="I526" s="143"/>
      <c r="J526" s="143"/>
      <c r="K526" s="143"/>
      <c r="L526" s="143"/>
      <c r="M526" s="143"/>
      <c r="N526" s="143"/>
      <c r="O526" s="143"/>
      <c r="P526" s="143"/>
      <c r="Q526" s="143"/>
      <c r="R526" s="143"/>
      <c r="S526" s="143"/>
      <c r="T526" s="143"/>
      <c r="U526" s="143"/>
      <c r="V526" s="143"/>
      <c r="W526" s="143"/>
      <c r="X526" s="143"/>
      <c r="Y526" s="143"/>
      <c r="Z526" s="143"/>
    </row>
    <row r="527">
      <c r="A527" s="143"/>
      <c r="B527" s="143"/>
      <c r="C527" s="143"/>
      <c r="D527" s="143"/>
      <c r="E527" s="143"/>
      <c r="F527" s="143"/>
      <c r="G527" s="143"/>
      <c r="H527" s="143"/>
      <c r="I527" s="143"/>
      <c r="J527" s="143"/>
      <c r="K527" s="143"/>
      <c r="L527" s="143"/>
      <c r="M527" s="143"/>
      <c r="N527" s="143"/>
      <c r="O527" s="143"/>
      <c r="P527" s="143"/>
      <c r="Q527" s="143"/>
      <c r="R527" s="143"/>
      <c r="S527" s="143"/>
      <c r="T527" s="143"/>
      <c r="U527" s="143"/>
      <c r="V527" s="143"/>
      <c r="W527" s="143"/>
      <c r="X527" s="143"/>
      <c r="Y527" s="143"/>
      <c r="Z527" s="143"/>
    </row>
    <row r="528">
      <c r="A528" s="143"/>
      <c r="B528" s="143"/>
      <c r="C528" s="143"/>
      <c r="D528" s="143"/>
      <c r="E528" s="143"/>
      <c r="F528" s="143"/>
      <c r="G528" s="143"/>
      <c r="H528" s="143"/>
      <c r="I528" s="143"/>
      <c r="J528" s="143"/>
      <c r="K528" s="143"/>
      <c r="L528" s="143"/>
      <c r="M528" s="143"/>
      <c r="N528" s="143"/>
      <c r="O528" s="143"/>
      <c r="P528" s="143"/>
      <c r="Q528" s="143"/>
      <c r="R528" s="143"/>
      <c r="S528" s="143"/>
      <c r="T528" s="143"/>
      <c r="U528" s="143"/>
      <c r="V528" s="143"/>
      <c r="W528" s="143"/>
      <c r="X528" s="143"/>
      <c r="Y528" s="143"/>
      <c r="Z528" s="143"/>
    </row>
    <row r="529">
      <c r="A529" s="143"/>
      <c r="B529" s="143"/>
      <c r="C529" s="143"/>
      <c r="D529" s="143"/>
      <c r="E529" s="143"/>
      <c r="F529" s="143"/>
      <c r="G529" s="143"/>
      <c r="H529" s="143"/>
      <c r="I529" s="143"/>
      <c r="J529" s="143"/>
      <c r="K529" s="143"/>
      <c r="L529" s="143"/>
      <c r="M529" s="143"/>
      <c r="N529" s="143"/>
      <c r="O529" s="143"/>
      <c r="P529" s="143"/>
      <c r="Q529" s="143"/>
      <c r="R529" s="143"/>
      <c r="S529" s="143"/>
      <c r="T529" s="143"/>
      <c r="U529" s="143"/>
      <c r="V529" s="143"/>
      <c r="W529" s="143"/>
      <c r="X529" s="143"/>
      <c r="Y529" s="143"/>
      <c r="Z529" s="143"/>
    </row>
    <row r="530">
      <c r="A530" s="143"/>
      <c r="B530" s="143"/>
      <c r="C530" s="143"/>
      <c r="D530" s="143"/>
      <c r="E530" s="143"/>
      <c r="F530" s="143"/>
      <c r="G530" s="143"/>
      <c r="H530" s="143"/>
      <c r="I530" s="143"/>
      <c r="J530" s="143"/>
      <c r="K530" s="143"/>
      <c r="L530" s="143"/>
      <c r="M530" s="143"/>
      <c r="N530" s="143"/>
      <c r="O530" s="143"/>
      <c r="P530" s="143"/>
      <c r="Q530" s="143"/>
      <c r="R530" s="143"/>
      <c r="S530" s="143"/>
      <c r="T530" s="143"/>
      <c r="U530" s="143"/>
      <c r="V530" s="143"/>
      <c r="W530" s="143"/>
      <c r="X530" s="143"/>
      <c r="Y530" s="143"/>
      <c r="Z530" s="143"/>
    </row>
    <row r="531">
      <c r="A531" s="143"/>
      <c r="B531" s="143"/>
      <c r="C531" s="143"/>
      <c r="D531" s="143"/>
      <c r="E531" s="143"/>
      <c r="F531" s="143"/>
      <c r="G531" s="143"/>
      <c r="H531" s="143"/>
      <c r="I531" s="143"/>
      <c r="J531" s="143"/>
      <c r="K531" s="143"/>
      <c r="L531" s="143"/>
      <c r="M531" s="143"/>
      <c r="N531" s="143"/>
      <c r="O531" s="143"/>
      <c r="P531" s="143"/>
      <c r="Q531" s="143"/>
      <c r="R531" s="143"/>
      <c r="S531" s="143"/>
      <c r="T531" s="143"/>
      <c r="U531" s="143"/>
      <c r="V531" s="143"/>
      <c r="W531" s="143"/>
      <c r="X531" s="143"/>
      <c r="Y531" s="143"/>
      <c r="Z531" s="143"/>
    </row>
    <row r="532">
      <c r="A532" s="143"/>
      <c r="B532" s="143"/>
      <c r="C532" s="143"/>
      <c r="D532" s="143"/>
      <c r="E532" s="143"/>
      <c r="F532" s="143"/>
      <c r="G532" s="143"/>
      <c r="H532" s="143"/>
      <c r="I532" s="143"/>
      <c r="J532" s="143"/>
      <c r="K532" s="143"/>
      <c r="L532" s="143"/>
      <c r="M532" s="143"/>
      <c r="N532" s="143"/>
      <c r="O532" s="143"/>
      <c r="P532" s="143"/>
      <c r="Q532" s="143"/>
      <c r="R532" s="143"/>
      <c r="S532" s="143"/>
      <c r="T532" s="143"/>
      <c r="U532" s="143"/>
      <c r="V532" s="143"/>
      <c r="W532" s="143"/>
      <c r="X532" s="143"/>
      <c r="Y532" s="143"/>
      <c r="Z532" s="143"/>
    </row>
    <row r="533">
      <c r="A533" s="143"/>
      <c r="B533" s="143"/>
      <c r="C533" s="143"/>
      <c r="D533" s="143"/>
      <c r="E533" s="143"/>
      <c r="F533" s="143"/>
      <c r="G533" s="143"/>
      <c r="H533" s="143"/>
      <c r="I533" s="143"/>
      <c r="J533" s="143"/>
      <c r="K533" s="143"/>
      <c r="L533" s="143"/>
      <c r="M533" s="143"/>
      <c r="N533" s="143"/>
      <c r="O533" s="143"/>
      <c r="P533" s="143"/>
      <c r="Q533" s="143"/>
      <c r="R533" s="143"/>
      <c r="S533" s="143"/>
      <c r="T533" s="143"/>
      <c r="U533" s="143"/>
      <c r="V533" s="143"/>
      <c r="W533" s="143"/>
      <c r="X533" s="143"/>
      <c r="Y533" s="143"/>
      <c r="Z533" s="143"/>
    </row>
    <row r="534">
      <c r="A534" s="143"/>
      <c r="B534" s="143"/>
      <c r="C534" s="143"/>
      <c r="D534" s="143"/>
      <c r="E534" s="143"/>
      <c r="F534" s="143"/>
      <c r="G534" s="143"/>
      <c r="H534" s="143"/>
      <c r="I534" s="143"/>
      <c r="J534" s="143"/>
      <c r="K534" s="143"/>
      <c r="L534" s="143"/>
      <c r="M534" s="143"/>
      <c r="N534" s="143"/>
      <c r="O534" s="143"/>
      <c r="P534" s="143"/>
      <c r="Q534" s="143"/>
      <c r="R534" s="143"/>
      <c r="S534" s="143"/>
      <c r="T534" s="143"/>
      <c r="U534" s="143"/>
      <c r="V534" s="143"/>
      <c r="W534" s="143"/>
      <c r="X534" s="143"/>
      <c r="Y534" s="143"/>
      <c r="Z534" s="143"/>
    </row>
    <row r="535">
      <c r="A535" s="143"/>
      <c r="B535" s="143"/>
      <c r="C535" s="143"/>
      <c r="D535" s="143"/>
      <c r="E535" s="143"/>
      <c r="F535" s="143"/>
      <c r="G535" s="143"/>
      <c r="H535" s="143"/>
      <c r="I535" s="143"/>
      <c r="J535" s="143"/>
      <c r="K535" s="143"/>
      <c r="L535" s="143"/>
      <c r="M535" s="143"/>
      <c r="N535" s="143"/>
      <c r="O535" s="143"/>
      <c r="P535" s="143"/>
      <c r="Q535" s="143"/>
      <c r="R535" s="143"/>
      <c r="S535" s="143"/>
      <c r="T535" s="143"/>
      <c r="U535" s="143"/>
      <c r="V535" s="143"/>
      <c r="W535" s="143"/>
      <c r="X535" s="143"/>
      <c r="Y535" s="143"/>
      <c r="Z535" s="143"/>
    </row>
    <row r="536">
      <c r="A536" s="143"/>
      <c r="B536" s="143"/>
      <c r="C536" s="143"/>
      <c r="D536" s="143"/>
      <c r="E536" s="143"/>
      <c r="F536" s="143"/>
      <c r="G536" s="143"/>
      <c r="H536" s="143"/>
      <c r="I536" s="143"/>
      <c r="J536" s="143"/>
      <c r="K536" s="143"/>
      <c r="L536" s="143"/>
      <c r="M536" s="143"/>
      <c r="N536" s="143"/>
      <c r="O536" s="143"/>
      <c r="P536" s="143"/>
      <c r="Q536" s="143"/>
      <c r="R536" s="143"/>
      <c r="S536" s="143"/>
      <c r="T536" s="143"/>
      <c r="U536" s="143"/>
      <c r="V536" s="143"/>
      <c r="W536" s="143"/>
      <c r="X536" s="143"/>
      <c r="Y536" s="143"/>
      <c r="Z536" s="143"/>
    </row>
    <row r="537">
      <c r="A537" s="143"/>
      <c r="B537" s="143"/>
      <c r="C537" s="143"/>
      <c r="D537" s="143"/>
      <c r="E537" s="143"/>
      <c r="F537" s="143"/>
      <c r="G537" s="143"/>
      <c r="H537" s="143"/>
      <c r="I537" s="143"/>
      <c r="J537" s="143"/>
      <c r="K537" s="143"/>
      <c r="L537" s="143"/>
      <c r="M537" s="143"/>
      <c r="N537" s="143"/>
      <c r="O537" s="143"/>
      <c r="P537" s="143"/>
      <c r="Q537" s="143"/>
      <c r="R537" s="143"/>
      <c r="S537" s="143"/>
      <c r="T537" s="143"/>
      <c r="U537" s="143"/>
      <c r="V537" s="143"/>
      <c r="W537" s="143"/>
      <c r="X537" s="143"/>
      <c r="Y537" s="143"/>
      <c r="Z537" s="143"/>
    </row>
    <row r="538">
      <c r="A538" s="143"/>
      <c r="B538" s="143"/>
      <c r="C538" s="143"/>
      <c r="D538" s="143"/>
      <c r="E538" s="143"/>
      <c r="F538" s="143"/>
      <c r="G538" s="143"/>
      <c r="H538" s="143"/>
      <c r="I538" s="143"/>
      <c r="J538" s="143"/>
      <c r="K538" s="143"/>
      <c r="L538" s="143"/>
      <c r="M538" s="143"/>
      <c r="N538" s="143"/>
      <c r="O538" s="143"/>
      <c r="P538" s="143"/>
      <c r="Q538" s="143"/>
      <c r="R538" s="143"/>
      <c r="S538" s="143"/>
      <c r="T538" s="143"/>
      <c r="U538" s="143"/>
      <c r="V538" s="143"/>
      <c r="W538" s="143"/>
      <c r="X538" s="143"/>
      <c r="Y538" s="143"/>
      <c r="Z538" s="143"/>
    </row>
    <row r="539">
      <c r="A539" s="143"/>
      <c r="B539" s="143"/>
      <c r="C539" s="143"/>
      <c r="D539" s="143"/>
      <c r="E539" s="143"/>
      <c r="F539" s="143"/>
      <c r="G539" s="143"/>
      <c r="H539" s="143"/>
      <c r="I539" s="143"/>
      <c r="J539" s="143"/>
      <c r="K539" s="143"/>
      <c r="L539" s="143"/>
      <c r="M539" s="143"/>
      <c r="N539" s="143"/>
      <c r="O539" s="143"/>
      <c r="P539" s="143"/>
      <c r="Q539" s="143"/>
      <c r="R539" s="143"/>
      <c r="S539" s="143"/>
      <c r="T539" s="143"/>
      <c r="U539" s="143"/>
      <c r="V539" s="143"/>
      <c r="W539" s="143"/>
      <c r="X539" s="143"/>
      <c r="Y539" s="143"/>
      <c r="Z539" s="143"/>
    </row>
    <row r="540">
      <c r="A540" s="143"/>
      <c r="B540" s="143"/>
      <c r="C540" s="143"/>
      <c r="D540" s="143"/>
      <c r="E540" s="143"/>
      <c r="F540" s="143"/>
      <c r="G540" s="143"/>
      <c r="H540" s="143"/>
      <c r="I540" s="143"/>
      <c r="J540" s="143"/>
      <c r="K540" s="143"/>
      <c r="L540" s="143"/>
      <c r="M540" s="143"/>
      <c r="N540" s="143"/>
      <c r="O540" s="143"/>
      <c r="P540" s="143"/>
      <c r="Q540" s="143"/>
      <c r="R540" s="143"/>
      <c r="S540" s="143"/>
      <c r="T540" s="143"/>
      <c r="U540" s="143"/>
      <c r="V540" s="143"/>
      <c r="W540" s="143"/>
      <c r="X540" s="143"/>
      <c r="Y540" s="143"/>
      <c r="Z540" s="143"/>
    </row>
    <row r="541">
      <c r="A541" s="143"/>
      <c r="B541" s="143"/>
      <c r="C541" s="143"/>
      <c r="D541" s="143"/>
      <c r="E541" s="143"/>
      <c r="F541" s="143"/>
      <c r="G541" s="143"/>
      <c r="H541" s="143"/>
      <c r="I541" s="143"/>
      <c r="J541" s="143"/>
      <c r="K541" s="143"/>
      <c r="L541" s="143"/>
      <c r="M541" s="143"/>
      <c r="N541" s="143"/>
      <c r="O541" s="143"/>
      <c r="P541" s="143"/>
      <c r="Q541" s="143"/>
      <c r="R541" s="143"/>
      <c r="S541" s="143"/>
      <c r="T541" s="143"/>
      <c r="U541" s="143"/>
      <c r="V541" s="143"/>
      <c r="W541" s="143"/>
      <c r="X541" s="143"/>
      <c r="Y541" s="143"/>
      <c r="Z541" s="143"/>
    </row>
    <row r="542">
      <c r="A542" s="143"/>
      <c r="B542" s="143"/>
      <c r="C542" s="143"/>
      <c r="D542" s="143"/>
      <c r="E542" s="143"/>
      <c r="F542" s="143"/>
      <c r="G542" s="143"/>
      <c r="H542" s="143"/>
      <c r="I542" s="143"/>
      <c r="J542" s="143"/>
      <c r="K542" s="143"/>
      <c r="L542" s="143"/>
      <c r="M542" s="143"/>
      <c r="N542" s="143"/>
      <c r="O542" s="143"/>
      <c r="P542" s="143"/>
      <c r="Q542" s="143"/>
      <c r="R542" s="143"/>
      <c r="S542" s="143"/>
      <c r="T542" s="143"/>
      <c r="U542" s="143"/>
      <c r="V542" s="143"/>
      <c r="W542" s="143"/>
      <c r="X542" s="143"/>
      <c r="Y542" s="143"/>
      <c r="Z542" s="143"/>
    </row>
    <row r="543">
      <c r="A543" s="143"/>
      <c r="B543" s="143"/>
      <c r="C543" s="143"/>
      <c r="D543" s="143"/>
      <c r="E543" s="143"/>
      <c r="F543" s="143"/>
      <c r="G543" s="143"/>
      <c r="H543" s="143"/>
      <c r="I543" s="143"/>
      <c r="J543" s="143"/>
      <c r="K543" s="143"/>
      <c r="L543" s="143"/>
      <c r="M543" s="143"/>
      <c r="N543" s="143"/>
      <c r="O543" s="143"/>
      <c r="P543" s="143"/>
      <c r="Q543" s="143"/>
      <c r="R543" s="143"/>
      <c r="S543" s="143"/>
      <c r="T543" s="143"/>
      <c r="U543" s="143"/>
      <c r="V543" s="143"/>
      <c r="W543" s="143"/>
      <c r="X543" s="143"/>
      <c r="Y543" s="143"/>
      <c r="Z543" s="143"/>
    </row>
    <row r="544">
      <c r="A544" s="143"/>
      <c r="B544" s="143"/>
      <c r="C544" s="143"/>
      <c r="D544" s="143"/>
      <c r="E544" s="143"/>
      <c r="F544" s="143"/>
      <c r="G544" s="143"/>
      <c r="H544" s="143"/>
      <c r="I544" s="143"/>
      <c r="J544" s="143"/>
      <c r="K544" s="143"/>
      <c r="L544" s="143"/>
      <c r="M544" s="143"/>
      <c r="N544" s="143"/>
      <c r="O544" s="143"/>
      <c r="P544" s="143"/>
      <c r="Q544" s="143"/>
      <c r="R544" s="143"/>
      <c r="S544" s="143"/>
      <c r="T544" s="143"/>
      <c r="U544" s="143"/>
      <c r="V544" s="143"/>
      <c r="W544" s="143"/>
      <c r="X544" s="143"/>
      <c r="Y544" s="143"/>
      <c r="Z544" s="143"/>
    </row>
    <row r="545">
      <c r="A545" s="143"/>
      <c r="B545" s="143"/>
      <c r="C545" s="143"/>
      <c r="D545" s="143"/>
      <c r="E545" s="143"/>
      <c r="F545" s="143"/>
      <c r="G545" s="143"/>
      <c r="H545" s="143"/>
      <c r="I545" s="143"/>
      <c r="J545" s="143"/>
      <c r="K545" s="143"/>
      <c r="L545" s="143"/>
      <c r="M545" s="143"/>
      <c r="N545" s="143"/>
      <c r="O545" s="143"/>
      <c r="P545" s="143"/>
      <c r="Q545" s="143"/>
      <c r="R545" s="143"/>
      <c r="S545" s="143"/>
      <c r="T545" s="143"/>
      <c r="U545" s="143"/>
      <c r="V545" s="143"/>
      <c r="W545" s="143"/>
      <c r="X545" s="143"/>
      <c r="Y545" s="143"/>
      <c r="Z545" s="143"/>
    </row>
    <row r="546">
      <c r="A546" s="143"/>
      <c r="B546" s="143"/>
      <c r="C546" s="143"/>
      <c r="D546" s="143"/>
      <c r="E546" s="143"/>
      <c r="F546" s="143"/>
      <c r="G546" s="143"/>
      <c r="H546" s="143"/>
      <c r="I546" s="143"/>
      <c r="J546" s="143"/>
      <c r="K546" s="143"/>
      <c r="L546" s="143"/>
      <c r="M546" s="143"/>
      <c r="N546" s="143"/>
      <c r="O546" s="143"/>
      <c r="P546" s="143"/>
      <c r="Q546" s="143"/>
      <c r="R546" s="143"/>
      <c r="S546" s="143"/>
      <c r="T546" s="143"/>
      <c r="U546" s="143"/>
      <c r="V546" s="143"/>
      <c r="W546" s="143"/>
      <c r="X546" s="143"/>
      <c r="Y546" s="143"/>
      <c r="Z546" s="143"/>
    </row>
    <row r="547">
      <c r="A547" s="143"/>
      <c r="B547" s="143"/>
      <c r="C547" s="143"/>
      <c r="D547" s="143"/>
      <c r="E547" s="143"/>
      <c r="F547" s="143"/>
      <c r="G547" s="143"/>
      <c r="H547" s="143"/>
      <c r="I547" s="143"/>
      <c r="J547" s="143"/>
      <c r="K547" s="143"/>
      <c r="L547" s="143"/>
      <c r="M547" s="143"/>
      <c r="N547" s="143"/>
      <c r="O547" s="143"/>
      <c r="P547" s="143"/>
      <c r="Q547" s="143"/>
      <c r="R547" s="143"/>
      <c r="S547" s="143"/>
      <c r="T547" s="143"/>
      <c r="U547" s="143"/>
      <c r="V547" s="143"/>
      <c r="W547" s="143"/>
      <c r="X547" s="143"/>
      <c r="Y547" s="143"/>
      <c r="Z547" s="143"/>
    </row>
    <row r="548">
      <c r="A548" s="143"/>
      <c r="B548" s="143"/>
      <c r="C548" s="143"/>
      <c r="D548" s="143"/>
      <c r="E548" s="143"/>
      <c r="F548" s="143"/>
      <c r="G548" s="143"/>
      <c r="H548" s="143"/>
      <c r="I548" s="143"/>
      <c r="J548" s="143"/>
      <c r="K548" s="143"/>
      <c r="L548" s="143"/>
      <c r="M548" s="143"/>
      <c r="N548" s="143"/>
      <c r="O548" s="143"/>
      <c r="P548" s="143"/>
      <c r="Q548" s="143"/>
      <c r="R548" s="143"/>
      <c r="S548" s="143"/>
      <c r="T548" s="143"/>
      <c r="U548" s="143"/>
      <c r="V548" s="143"/>
      <c r="W548" s="143"/>
      <c r="X548" s="143"/>
      <c r="Y548" s="143"/>
      <c r="Z548" s="143"/>
    </row>
    <row r="549">
      <c r="A549" s="143"/>
      <c r="B549" s="143"/>
      <c r="C549" s="143"/>
      <c r="D549" s="143"/>
      <c r="E549" s="143"/>
      <c r="F549" s="143"/>
      <c r="G549" s="143"/>
      <c r="H549" s="143"/>
      <c r="I549" s="143"/>
      <c r="J549" s="143"/>
      <c r="K549" s="143"/>
      <c r="L549" s="143"/>
      <c r="M549" s="143"/>
      <c r="N549" s="143"/>
      <c r="O549" s="143"/>
      <c r="P549" s="143"/>
      <c r="Q549" s="143"/>
      <c r="R549" s="143"/>
      <c r="S549" s="143"/>
      <c r="T549" s="143"/>
      <c r="U549" s="143"/>
      <c r="V549" s="143"/>
      <c r="W549" s="143"/>
      <c r="X549" s="143"/>
      <c r="Y549" s="143"/>
      <c r="Z549" s="143"/>
    </row>
    <row r="550">
      <c r="A550" s="143"/>
      <c r="B550" s="143"/>
      <c r="C550" s="143"/>
      <c r="D550" s="143"/>
      <c r="E550" s="143"/>
      <c r="F550" s="143"/>
      <c r="G550" s="143"/>
      <c r="H550" s="143"/>
      <c r="I550" s="143"/>
      <c r="J550" s="143"/>
      <c r="K550" s="143"/>
      <c r="L550" s="143"/>
      <c r="M550" s="143"/>
      <c r="N550" s="143"/>
      <c r="O550" s="143"/>
      <c r="P550" s="143"/>
      <c r="Q550" s="143"/>
      <c r="R550" s="143"/>
      <c r="S550" s="143"/>
      <c r="T550" s="143"/>
      <c r="U550" s="143"/>
      <c r="V550" s="143"/>
      <c r="W550" s="143"/>
      <c r="X550" s="143"/>
      <c r="Y550" s="143"/>
      <c r="Z550" s="143"/>
    </row>
    <row r="551">
      <c r="A551" s="143"/>
      <c r="B551" s="143"/>
      <c r="C551" s="143"/>
      <c r="D551" s="143"/>
      <c r="E551" s="143"/>
      <c r="F551" s="143"/>
      <c r="G551" s="143"/>
      <c r="H551" s="143"/>
      <c r="I551" s="143"/>
      <c r="J551" s="143"/>
      <c r="K551" s="143"/>
      <c r="L551" s="143"/>
      <c r="M551" s="143"/>
      <c r="N551" s="143"/>
      <c r="O551" s="143"/>
      <c r="P551" s="143"/>
      <c r="Q551" s="143"/>
      <c r="R551" s="143"/>
      <c r="S551" s="143"/>
      <c r="T551" s="143"/>
      <c r="U551" s="143"/>
      <c r="V551" s="143"/>
      <c r="W551" s="143"/>
      <c r="X551" s="143"/>
      <c r="Y551" s="143"/>
      <c r="Z551" s="143"/>
    </row>
    <row r="552">
      <c r="A552" s="143"/>
      <c r="B552" s="143"/>
      <c r="C552" s="143"/>
      <c r="D552" s="143"/>
      <c r="E552" s="143"/>
      <c r="F552" s="143"/>
      <c r="G552" s="143"/>
      <c r="H552" s="143"/>
      <c r="I552" s="143"/>
      <c r="J552" s="143"/>
      <c r="K552" s="143"/>
      <c r="L552" s="143"/>
      <c r="M552" s="143"/>
      <c r="N552" s="143"/>
      <c r="O552" s="143"/>
      <c r="P552" s="143"/>
      <c r="Q552" s="143"/>
      <c r="R552" s="143"/>
      <c r="S552" s="143"/>
      <c r="T552" s="143"/>
      <c r="U552" s="143"/>
      <c r="V552" s="143"/>
      <c r="W552" s="143"/>
      <c r="X552" s="143"/>
      <c r="Y552" s="143"/>
      <c r="Z552" s="143"/>
    </row>
    <row r="553">
      <c r="A553" s="143"/>
      <c r="B553" s="143"/>
      <c r="C553" s="143"/>
      <c r="D553" s="143"/>
      <c r="E553" s="143"/>
      <c r="F553" s="143"/>
      <c r="G553" s="143"/>
      <c r="H553" s="143"/>
      <c r="I553" s="143"/>
      <c r="J553" s="143"/>
      <c r="K553" s="143"/>
      <c r="L553" s="143"/>
      <c r="M553" s="143"/>
      <c r="N553" s="143"/>
      <c r="O553" s="143"/>
      <c r="P553" s="143"/>
      <c r="Q553" s="143"/>
      <c r="R553" s="143"/>
      <c r="S553" s="143"/>
      <c r="T553" s="143"/>
      <c r="U553" s="143"/>
      <c r="V553" s="143"/>
      <c r="W553" s="143"/>
      <c r="X553" s="143"/>
      <c r="Y553" s="143"/>
      <c r="Z553" s="143"/>
    </row>
    <row r="554">
      <c r="A554" s="143"/>
      <c r="B554" s="143"/>
      <c r="C554" s="143"/>
      <c r="D554" s="143"/>
      <c r="E554" s="143"/>
      <c r="F554" s="143"/>
      <c r="G554" s="143"/>
      <c r="H554" s="143"/>
      <c r="I554" s="143"/>
      <c r="J554" s="143"/>
      <c r="K554" s="143"/>
      <c r="L554" s="143"/>
      <c r="M554" s="143"/>
      <c r="N554" s="143"/>
      <c r="O554" s="143"/>
      <c r="P554" s="143"/>
      <c r="Q554" s="143"/>
      <c r="R554" s="143"/>
      <c r="S554" s="143"/>
      <c r="T554" s="143"/>
      <c r="U554" s="143"/>
      <c r="V554" s="143"/>
      <c r="W554" s="143"/>
      <c r="X554" s="143"/>
      <c r="Y554" s="143"/>
      <c r="Z554" s="143"/>
    </row>
    <row r="555">
      <c r="A555" s="143"/>
      <c r="B555" s="143"/>
      <c r="C555" s="143"/>
      <c r="D555" s="143"/>
      <c r="E555" s="143"/>
      <c r="F555" s="143"/>
      <c r="G555" s="143"/>
      <c r="H555" s="143"/>
      <c r="I555" s="143"/>
      <c r="J555" s="143"/>
      <c r="K555" s="143"/>
      <c r="L555" s="143"/>
      <c r="M555" s="143"/>
      <c r="N555" s="143"/>
      <c r="O555" s="143"/>
      <c r="P555" s="143"/>
      <c r="Q555" s="143"/>
      <c r="R555" s="143"/>
      <c r="S555" s="143"/>
      <c r="T555" s="143"/>
      <c r="U555" s="143"/>
      <c r="V555" s="143"/>
      <c r="W555" s="143"/>
      <c r="X555" s="143"/>
      <c r="Y555" s="143"/>
      <c r="Z555" s="143"/>
    </row>
    <row r="556">
      <c r="A556" s="143"/>
      <c r="B556" s="143"/>
      <c r="C556" s="143"/>
      <c r="D556" s="143"/>
      <c r="E556" s="143"/>
      <c r="F556" s="143"/>
      <c r="G556" s="143"/>
      <c r="H556" s="143"/>
      <c r="I556" s="143"/>
      <c r="J556" s="143"/>
      <c r="K556" s="143"/>
      <c r="L556" s="143"/>
      <c r="M556" s="143"/>
      <c r="N556" s="143"/>
      <c r="O556" s="143"/>
      <c r="P556" s="143"/>
      <c r="Q556" s="143"/>
      <c r="R556" s="143"/>
      <c r="S556" s="143"/>
      <c r="T556" s="143"/>
      <c r="U556" s="143"/>
      <c r="V556" s="143"/>
      <c r="W556" s="143"/>
      <c r="X556" s="143"/>
      <c r="Y556" s="143"/>
      <c r="Z556" s="143"/>
    </row>
    <row r="557">
      <c r="A557" s="143"/>
      <c r="B557" s="143"/>
      <c r="C557" s="143"/>
      <c r="D557" s="143"/>
      <c r="E557" s="143"/>
      <c r="F557" s="143"/>
      <c r="G557" s="143"/>
      <c r="H557" s="143"/>
      <c r="I557" s="143"/>
      <c r="J557" s="143"/>
      <c r="K557" s="143"/>
      <c r="L557" s="143"/>
      <c r="M557" s="143"/>
      <c r="N557" s="143"/>
      <c r="O557" s="143"/>
      <c r="P557" s="143"/>
      <c r="Q557" s="143"/>
      <c r="R557" s="143"/>
      <c r="S557" s="143"/>
      <c r="T557" s="143"/>
      <c r="U557" s="143"/>
      <c r="V557" s="143"/>
      <c r="W557" s="143"/>
      <c r="X557" s="143"/>
      <c r="Y557" s="143"/>
      <c r="Z557" s="143"/>
    </row>
    <row r="558">
      <c r="A558" s="143"/>
      <c r="B558" s="143"/>
      <c r="C558" s="143"/>
      <c r="D558" s="143"/>
      <c r="E558" s="143"/>
      <c r="F558" s="143"/>
      <c r="G558" s="143"/>
      <c r="H558" s="143"/>
      <c r="I558" s="143"/>
      <c r="J558" s="143"/>
      <c r="K558" s="143"/>
      <c r="L558" s="143"/>
      <c r="M558" s="143"/>
      <c r="N558" s="143"/>
      <c r="O558" s="143"/>
      <c r="P558" s="143"/>
      <c r="Q558" s="143"/>
      <c r="R558" s="143"/>
      <c r="S558" s="143"/>
      <c r="T558" s="143"/>
      <c r="U558" s="143"/>
      <c r="V558" s="143"/>
      <c r="W558" s="143"/>
      <c r="X558" s="143"/>
      <c r="Y558" s="143"/>
      <c r="Z558" s="143"/>
    </row>
    <row r="559">
      <c r="A559" s="143"/>
      <c r="B559" s="143"/>
      <c r="C559" s="143"/>
      <c r="D559" s="143"/>
      <c r="E559" s="143"/>
      <c r="F559" s="143"/>
      <c r="G559" s="143"/>
      <c r="H559" s="143"/>
      <c r="I559" s="143"/>
      <c r="J559" s="143"/>
      <c r="K559" s="143"/>
      <c r="L559" s="143"/>
      <c r="M559" s="143"/>
      <c r="N559" s="143"/>
      <c r="O559" s="143"/>
      <c r="P559" s="143"/>
      <c r="Q559" s="143"/>
      <c r="R559" s="143"/>
      <c r="S559" s="143"/>
      <c r="T559" s="143"/>
      <c r="U559" s="143"/>
      <c r="V559" s="143"/>
      <c r="W559" s="143"/>
      <c r="X559" s="143"/>
      <c r="Y559" s="143"/>
      <c r="Z559" s="143"/>
    </row>
    <row r="560">
      <c r="A560" s="143"/>
      <c r="B560" s="143"/>
      <c r="C560" s="143"/>
      <c r="D560" s="143"/>
      <c r="E560" s="143"/>
      <c r="F560" s="143"/>
      <c r="G560" s="143"/>
      <c r="H560" s="143"/>
      <c r="I560" s="143"/>
      <c r="J560" s="143"/>
      <c r="K560" s="143"/>
      <c r="L560" s="143"/>
      <c r="M560" s="143"/>
      <c r="N560" s="143"/>
      <c r="O560" s="143"/>
      <c r="P560" s="143"/>
      <c r="Q560" s="143"/>
      <c r="R560" s="143"/>
      <c r="S560" s="143"/>
      <c r="T560" s="143"/>
      <c r="U560" s="143"/>
      <c r="V560" s="143"/>
      <c r="W560" s="143"/>
      <c r="X560" s="143"/>
      <c r="Y560" s="143"/>
      <c r="Z560" s="143"/>
    </row>
    <row r="561">
      <c r="A561" s="143"/>
      <c r="B561" s="143"/>
      <c r="C561" s="143"/>
      <c r="D561" s="143"/>
      <c r="E561" s="143"/>
      <c r="F561" s="143"/>
      <c r="G561" s="143"/>
      <c r="H561" s="143"/>
      <c r="I561" s="143"/>
      <c r="J561" s="143"/>
      <c r="K561" s="143"/>
      <c r="L561" s="143"/>
      <c r="M561" s="143"/>
      <c r="N561" s="143"/>
      <c r="O561" s="143"/>
      <c r="P561" s="143"/>
      <c r="Q561" s="143"/>
      <c r="R561" s="143"/>
      <c r="S561" s="143"/>
      <c r="T561" s="143"/>
      <c r="U561" s="143"/>
      <c r="V561" s="143"/>
      <c r="W561" s="143"/>
      <c r="X561" s="143"/>
      <c r="Y561" s="143"/>
      <c r="Z561" s="143"/>
    </row>
    <row r="562">
      <c r="A562" s="143"/>
      <c r="B562" s="143"/>
      <c r="C562" s="143"/>
      <c r="D562" s="143"/>
      <c r="E562" s="143"/>
      <c r="F562" s="143"/>
      <c r="G562" s="143"/>
      <c r="H562" s="143"/>
      <c r="I562" s="143"/>
      <c r="J562" s="143"/>
      <c r="K562" s="143"/>
      <c r="L562" s="143"/>
      <c r="M562" s="143"/>
      <c r="N562" s="143"/>
      <c r="O562" s="143"/>
      <c r="P562" s="143"/>
      <c r="Q562" s="143"/>
      <c r="R562" s="143"/>
      <c r="S562" s="143"/>
      <c r="T562" s="143"/>
      <c r="U562" s="143"/>
      <c r="V562" s="143"/>
      <c r="W562" s="143"/>
      <c r="X562" s="143"/>
      <c r="Y562" s="143"/>
      <c r="Z562" s="143"/>
    </row>
    <row r="563">
      <c r="A563" s="143"/>
      <c r="B563" s="143"/>
      <c r="C563" s="143"/>
      <c r="D563" s="143"/>
      <c r="E563" s="143"/>
      <c r="F563" s="143"/>
      <c r="G563" s="143"/>
      <c r="H563" s="143"/>
      <c r="I563" s="143"/>
      <c r="J563" s="143"/>
      <c r="K563" s="143"/>
      <c r="L563" s="143"/>
      <c r="M563" s="143"/>
      <c r="N563" s="143"/>
      <c r="O563" s="143"/>
      <c r="P563" s="143"/>
      <c r="Q563" s="143"/>
      <c r="R563" s="143"/>
      <c r="S563" s="143"/>
      <c r="T563" s="143"/>
      <c r="U563" s="143"/>
      <c r="V563" s="143"/>
      <c r="W563" s="143"/>
      <c r="X563" s="143"/>
      <c r="Y563" s="143"/>
      <c r="Z563" s="143"/>
    </row>
    <row r="564">
      <c r="A564" s="143"/>
      <c r="B564" s="143"/>
      <c r="C564" s="143"/>
      <c r="D564" s="143"/>
      <c r="E564" s="143"/>
      <c r="F564" s="143"/>
      <c r="G564" s="143"/>
      <c r="H564" s="143"/>
      <c r="I564" s="143"/>
      <c r="J564" s="143"/>
      <c r="K564" s="143"/>
      <c r="L564" s="143"/>
      <c r="M564" s="143"/>
      <c r="N564" s="143"/>
      <c r="O564" s="143"/>
      <c r="P564" s="143"/>
      <c r="Q564" s="143"/>
      <c r="R564" s="143"/>
      <c r="S564" s="143"/>
      <c r="T564" s="143"/>
      <c r="U564" s="143"/>
      <c r="V564" s="143"/>
      <c r="W564" s="143"/>
      <c r="X564" s="143"/>
      <c r="Y564" s="143"/>
      <c r="Z564" s="143"/>
    </row>
    <row r="565">
      <c r="A565" s="143"/>
      <c r="B565" s="143"/>
      <c r="C565" s="143"/>
      <c r="D565" s="143"/>
      <c r="E565" s="143"/>
      <c r="F565" s="143"/>
      <c r="G565" s="143"/>
      <c r="H565" s="143"/>
      <c r="I565" s="143"/>
      <c r="J565" s="143"/>
      <c r="K565" s="143"/>
      <c r="L565" s="143"/>
      <c r="M565" s="143"/>
      <c r="N565" s="143"/>
      <c r="O565" s="143"/>
      <c r="P565" s="143"/>
      <c r="Q565" s="143"/>
      <c r="R565" s="143"/>
      <c r="S565" s="143"/>
      <c r="T565" s="143"/>
      <c r="U565" s="143"/>
      <c r="V565" s="143"/>
      <c r="W565" s="143"/>
      <c r="X565" s="143"/>
      <c r="Y565" s="143"/>
      <c r="Z565" s="143"/>
    </row>
    <row r="566">
      <c r="A566" s="143"/>
      <c r="B566" s="143"/>
      <c r="C566" s="143"/>
      <c r="D566" s="143"/>
      <c r="E566" s="143"/>
      <c r="F566" s="143"/>
      <c r="G566" s="143"/>
      <c r="H566" s="143"/>
      <c r="I566" s="143"/>
      <c r="J566" s="143"/>
      <c r="K566" s="143"/>
      <c r="L566" s="143"/>
      <c r="M566" s="143"/>
      <c r="N566" s="143"/>
      <c r="O566" s="143"/>
      <c r="P566" s="143"/>
      <c r="Q566" s="143"/>
      <c r="R566" s="143"/>
      <c r="S566" s="143"/>
      <c r="T566" s="143"/>
      <c r="U566" s="143"/>
      <c r="V566" s="143"/>
      <c r="W566" s="143"/>
      <c r="X566" s="143"/>
      <c r="Y566" s="143"/>
      <c r="Z566" s="143"/>
    </row>
    <row r="567">
      <c r="A567" s="143"/>
      <c r="B567" s="143"/>
      <c r="C567" s="143"/>
      <c r="D567" s="143"/>
      <c r="E567" s="143"/>
      <c r="F567" s="143"/>
      <c r="G567" s="143"/>
      <c r="H567" s="143"/>
      <c r="I567" s="143"/>
      <c r="J567" s="143"/>
      <c r="K567" s="143"/>
      <c r="L567" s="143"/>
      <c r="M567" s="143"/>
      <c r="N567" s="143"/>
      <c r="O567" s="143"/>
      <c r="P567" s="143"/>
      <c r="Q567" s="143"/>
      <c r="R567" s="143"/>
      <c r="S567" s="143"/>
      <c r="T567" s="143"/>
      <c r="U567" s="143"/>
      <c r="V567" s="143"/>
      <c r="W567" s="143"/>
      <c r="X567" s="143"/>
      <c r="Y567" s="143"/>
      <c r="Z567" s="143"/>
    </row>
    <row r="568">
      <c r="A568" s="143"/>
      <c r="B568" s="143"/>
      <c r="C568" s="143"/>
      <c r="D568" s="143"/>
      <c r="E568" s="143"/>
      <c r="F568" s="143"/>
      <c r="G568" s="143"/>
      <c r="H568" s="143"/>
      <c r="I568" s="143"/>
      <c r="J568" s="143"/>
      <c r="K568" s="143"/>
      <c r="L568" s="143"/>
      <c r="M568" s="143"/>
      <c r="N568" s="143"/>
      <c r="O568" s="143"/>
      <c r="P568" s="143"/>
      <c r="Q568" s="143"/>
      <c r="R568" s="143"/>
      <c r="S568" s="143"/>
      <c r="T568" s="143"/>
      <c r="U568" s="143"/>
      <c r="V568" s="143"/>
      <c r="W568" s="143"/>
      <c r="X568" s="143"/>
      <c r="Y568" s="143"/>
      <c r="Z568" s="143"/>
    </row>
    <row r="569">
      <c r="A569" s="143"/>
      <c r="B569" s="143"/>
      <c r="C569" s="143"/>
      <c r="D569" s="143"/>
      <c r="E569" s="143"/>
      <c r="F569" s="143"/>
      <c r="G569" s="143"/>
      <c r="H569" s="143"/>
      <c r="I569" s="143"/>
      <c r="J569" s="143"/>
      <c r="K569" s="143"/>
      <c r="L569" s="143"/>
      <c r="M569" s="143"/>
      <c r="N569" s="143"/>
      <c r="O569" s="143"/>
      <c r="P569" s="143"/>
      <c r="Q569" s="143"/>
      <c r="R569" s="143"/>
      <c r="S569" s="143"/>
      <c r="T569" s="143"/>
      <c r="U569" s="143"/>
      <c r="V569" s="143"/>
      <c r="W569" s="143"/>
      <c r="X569" s="143"/>
      <c r="Y569" s="143"/>
      <c r="Z569" s="143"/>
    </row>
    <row r="570">
      <c r="A570" s="143"/>
      <c r="B570" s="143"/>
      <c r="C570" s="143"/>
      <c r="D570" s="143"/>
      <c r="E570" s="143"/>
      <c r="F570" s="143"/>
      <c r="G570" s="143"/>
      <c r="H570" s="143"/>
      <c r="I570" s="143"/>
      <c r="J570" s="143"/>
      <c r="K570" s="143"/>
      <c r="L570" s="143"/>
      <c r="M570" s="143"/>
      <c r="N570" s="143"/>
      <c r="O570" s="143"/>
      <c r="P570" s="143"/>
      <c r="Q570" s="143"/>
      <c r="R570" s="143"/>
      <c r="S570" s="143"/>
      <c r="T570" s="143"/>
      <c r="U570" s="143"/>
      <c r="V570" s="143"/>
      <c r="W570" s="143"/>
      <c r="X570" s="143"/>
      <c r="Y570" s="143"/>
      <c r="Z570" s="143"/>
    </row>
    <row r="571">
      <c r="A571" s="143"/>
      <c r="B571" s="143"/>
      <c r="C571" s="143"/>
      <c r="D571" s="143"/>
      <c r="E571" s="143"/>
      <c r="F571" s="143"/>
      <c r="G571" s="143"/>
      <c r="H571" s="143"/>
      <c r="I571" s="143"/>
      <c r="J571" s="143"/>
      <c r="K571" s="143"/>
      <c r="L571" s="143"/>
      <c r="M571" s="143"/>
      <c r="N571" s="143"/>
      <c r="O571" s="143"/>
      <c r="P571" s="143"/>
      <c r="Q571" s="143"/>
      <c r="R571" s="143"/>
      <c r="S571" s="143"/>
      <c r="T571" s="143"/>
      <c r="U571" s="143"/>
      <c r="V571" s="143"/>
      <c r="W571" s="143"/>
      <c r="X571" s="143"/>
      <c r="Y571" s="143"/>
      <c r="Z571" s="143"/>
    </row>
    <row r="572">
      <c r="A572" s="143"/>
      <c r="B572" s="143"/>
      <c r="C572" s="143"/>
      <c r="D572" s="143"/>
      <c r="E572" s="143"/>
      <c r="F572" s="143"/>
      <c r="G572" s="143"/>
      <c r="H572" s="143"/>
      <c r="I572" s="143"/>
      <c r="J572" s="143"/>
      <c r="K572" s="143"/>
      <c r="L572" s="143"/>
      <c r="M572" s="143"/>
      <c r="N572" s="143"/>
      <c r="O572" s="143"/>
      <c r="P572" s="143"/>
      <c r="Q572" s="143"/>
      <c r="R572" s="143"/>
      <c r="S572" s="143"/>
      <c r="T572" s="143"/>
      <c r="U572" s="143"/>
      <c r="V572" s="143"/>
      <c r="W572" s="143"/>
      <c r="X572" s="143"/>
      <c r="Y572" s="143"/>
      <c r="Z572" s="143"/>
    </row>
    <row r="573">
      <c r="A573" s="143"/>
      <c r="B573" s="143"/>
      <c r="C573" s="143"/>
      <c r="D573" s="143"/>
      <c r="E573" s="143"/>
      <c r="F573" s="143"/>
      <c r="G573" s="143"/>
      <c r="H573" s="143"/>
      <c r="I573" s="143"/>
      <c r="J573" s="143"/>
      <c r="K573" s="143"/>
      <c r="L573" s="143"/>
      <c r="M573" s="143"/>
      <c r="N573" s="143"/>
      <c r="O573" s="143"/>
      <c r="P573" s="143"/>
      <c r="Q573" s="143"/>
      <c r="R573" s="143"/>
      <c r="S573" s="143"/>
      <c r="T573" s="143"/>
      <c r="U573" s="143"/>
      <c r="V573" s="143"/>
      <c r="W573" s="143"/>
      <c r="X573" s="143"/>
      <c r="Y573" s="143"/>
      <c r="Z573" s="143"/>
    </row>
    <row r="574">
      <c r="A574" s="143"/>
      <c r="B574" s="143"/>
      <c r="C574" s="143"/>
      <c r="D574" s="143"/>
      <c r="E574" s="143"/>
      <c r="F574" s="143"/>
      <c r="G574" s="143"/>
      <c r="H574" s="143"/>
      <c r="I574" s="143"/>
      <c r="J574" s="143"/>
      <c r="K574" s="143"/>
      <c r="L574" s="143"/>
      <c r="M574" s="143"/>
      <c r="N574" s="143"/>
      <c r="O574" s="143"/>
      <c r="P574" s="143"/>
      <c r="Q574" s="143"/>
      <c r="R574" s="143"/>
      <c r="S574" s="143"/>
      <c r="T574" s="143"/>
      <c r="U574" s="143"/>
      <c r="V574" s="143"/>
      <c r="W574" s="143"/>
      <c r="X574" s="143"/>
      <c r="Y574" s="143"/>
      <c r="Z574" s="143"/>
    </row>
    <row r="575">
      <c r="A575" s="143"/>
      <c r="B575" s="143"/>
      <c r="C575" s="143"/>
      <c r="D575" s="143"/>
      <c r="E575" s="143"/>
      <c r="F575" s="143"/>
      <c r="G575" s="143"/>
      <c r="H575" s="143"/>
      <c r="I575" s="143"/>
      <c r="J575" s="143"/>
      <c r="K575" s="143"/>
      <c r="L575" s="143"/>
      <c r="M575" s="143"/>
      <c r="N575" s="143"/>
      <c r="O575" s="143"/>
      <c r="P575" s="143"/>
      <c r="Q575" s="143"/>
      <c r="R575" s="143"/>
      <c r="S575" s="143"/>
      <c r="T575" s="143"/>
      <c r="U575" s="143"/>
      <c r="V575" s="143"/>
      <c r="W575" s="143"/>
      <c r="X575" s="143"/>
      <c r="Y575" s="143"/>
      <c r="Z575" s="143"/>
    </row>
    <row r="576">
      <c r="A576" s="143"/>
      <c r="B576" s="143"/>
      <c r="C576" s="143"/>
      <c r="D576" s="143"/>
      <c r="E576" s="143"/>
      <c r="F576" s="143"/>
      <c r="G576" s="143"/>
      <c r="H576" s="143"/>
      <c r="I576" s="143"/>
      <c r="J576" s="143"/>
      <c r="K576" s="143"/>
      <c r="L576" s="143"/>
      <c r="M576" s="143"/>
      <c r="N576" s="143"/>
      <c r="O576" s="143"/>
      <c r="P576" s="143"/>
      <c r="Q576" s="143"/>
      <c r="R576" s="143"/>
      <c r="S576" s="143"/>
      <c r="T576" s="143"/>
      <c r="U576" s="143"/>
      <c r="V576" s="143"/>
      <c r="W576" s="143"/>
      <c r="X576" s="143"/>
      <c r="Y576" s="143"/>
      <c r="Z576" s="143"/>
    </row>
    <row r="577">
      <c r="A577" s="143"/>
      <c r="B577" s="143"/>
      <c r="C577" s="143"/>
      <c r="D577" s="143"/>
      <c r="E577" s="143"/>
      <c r="F577" s="143"/>
      <c r="G577" s="143"/>
      <c r="H577" s="143"/>
      <c r="I577" s="143"/>
      <c r="J577" s="143"/>
      <c r="K577" s="143"/>
      <c r="L577" s="143"/>
      <c r="M577" s="143"/>
      <c r="N577" s="143"/>
      <c r="O577" s="143"/>
      <c r="P577" s="143"/>
      <c r="Q577" s="143"/>
      <c r="R577" s="143"/>
      <c r="S577" s="143"/>
      <c r="T577" s="143"/>
      <c r="U577" s="143"/>
      <c r="V577" s="143"/>
      <c r="W577" s="143"/>
      <c r="X577" s="143"/>
      <c r="Y577" s="143"/>
      <c r="Z577" s="143"/>
    </row>
    <row r="578">
      <c r="A578" s="143"/>
      <c r="B578" s="143"/>
      <c r="C578" s="143"/>
      <c r="D578" s="143"/>
      <c r="E578" s="143"/>
      <c r="F578" s="143"/>
      <c r="G578" s="143"/>
      <c r="H578" s="143"/>
      <c r="I578" s="143"/>
      <c r="J578" s="143"/>
      <c r="K578" s="143"/>
      <c r="L578" s="143"/>
      <c r="M578" s="143"/>
      <c r="N578" s="143"/>
      <c r="O578" s="143"/>
      <c r="P578" s="143"/>
      <c r="Q578" s="143"/>
      <c r="R578" s="143"/>
      <c r="S578" s="143"/>
      <c r="T578" s="143"/>
      <c r="U578" s="143"/>
      <c r="V578" s="143"/>
      <c r="W578" s="143"/>
      <c r="X578" s="143"/>
      <c r="Y578" s="143"/>
      <c r="Z578" s="143"/>
    </row>
    <row r="579">
      <c r="A579" s="143"/>
      <c r="B579" s="143"/>
      <c r="C579" s="143"/>
      <c r="D579" s="143"/>
      <c r="E579" s="143"/>
      <c r="F579" s="143"/>
      <c r="G579" s="143"/>
      <c r="H579" s="143"/>
      <c r="I579" s="143"/>
      <c r="J579" s="143"/>
      <c r="K579" s="143"/>
      <c r="L579" s="143"/>
      <c r="M579" s="143"/>
      <c r="N579" s="143"/>
      <c r="O579" s="143"/>
      <c r="P579" s="143"/>
      <c r="Q579" s="143"/>
      <c r="R579" s="143"/>
      <c r="S579" s="143"/>
      <c r="T579" s="143"/>
      <c r="U579" s="143"/>
      <c r="V579" s="143"/>
      <c r="W579" s="143"/>
      <c r="X579" s="143"/>
      <c r="Y579" s="143"/>
      <c r="Z579" s="143"/>
    </row>
    <row r="580">
      <c r="A580" s="143"/>
      <c r="B580" s="143"/>
      <c r="C580" s="143"/>
      <c r="D580" s="143"/>
      <c r="E580" s="143"/>
      <c r="F580" s="143"/>
      <c r="G580" s="143"/>
      <c r="H580" s="143"/>
      <c r="I580" s="143"/>
      <c r="J580" s="143"/>
      <c r="K580" s="143"/>
      <c r="L580" s="143"/>
      <c r="M580" s="143"/>
      <c r="N580" s="143"/>
      <c r="O580" s="143"/>
      <c r="P580" s="143"/>
      <c r="Q580" s="143"/>
      <c r="R580" s="143"/>
      <c r="S580" s="143"/>
      <c r="T580" s="143"/>
      <c r="U580" s="143"/>
      <c r="V580" s="143"/>
      <c r="W580" s="143"/>
      <c r="X580" s="143"/>
      <c r="Y580" s="143"/>
      <c r="Z580" s="143"/>
    </row>
    <row r="581">
      <c r="A581" s="143"/>
      <c r="B581" s="143"/>
      <c r="C581" s="143"/>
      <c r="D581" s="143"/>
      <c r="E581" s="143"/>
      <c r="F581" s="143"/>
      <c r="G581" s="143"/>
      <c r="H581" s="143"/>
      <c r="I581" s="143"/>
      <c r="J581" s="143"/>
      <c r="K581" s="143"/>
      <c r="L581" s="143"/>
      <c r="M581" s="143"/>
      <c r="N581" s="143"/>
      <c r="O581" s="143"/>
      <c r="P581" s="143"/>
      <c r="Q581" s="143"/>
      <c r="R581" s="143"/>
      <c r="S581" s="143"/>
      <c r="T581" s="143"/>
      <c r="U581" s="143"/>
      <c r="V581" s="143"/>
      <c r="W581" s="143"/>
      <c r="X581" s="143"/>
      <c r="Y581" s="143"/>
      <c r="Z581" s="143"/>
    </row>
    <row r="582">
      <c r="A582" s="143"/>
      <c r="B582" s="143"/>
      <c r="C582" s="143"/>
      <c r="D582" s="143"/>
      <c r="E582" s="143"/>
      <c r="F582" s="143"/>
      <c r="G582" s="143"/>
      <c r="H582" s="143"/>
      <c r="I582" s="143"/>
      <c r="J582" s="143"/>
      <c r="K582" s="143"/>
      <c r="L582" s="143"/>
      <c r="M582" s="143"/>
      <c r="N582" s="143"/>
      <c r="O582" s="143"/>
      <c r="P582" s="143"/>
      <c r="Q582" s="143"/>
      <c r="R582" s="143"/>
      <c r="S582" s="143"/>
      <c r="T582" s="143"/>
      <c r="U582" s="143"/>
      <c r="V582" s="143"/>
      <c r="W582" s="143"/>
      <c r="X582" s="143"/>
      <c r="Y582" s="143"/>
      <c r="Z582" s="143"/>
    </row>
    <row r="583">
      <c r="A583" s="143"/>
      <c r="B583" s="143"/>
      <c r="C583" s="143"/>
      <c r="D583" s="143"/>
      <c r="E583" s="143"/>
      <c r="F583" s="143"/>
      <c r="G583" s="143"/>
      <c r="H583" s="143"/>
      <c r="I583" s="143"/>
      <c r="J583" s="143"/>
      <c r="K583" s="143"/>
      <c r="L583" s="143"/>
      <c r="M583" s="143"/>
      <c r="N583" s="143"/>
      <c r="O583" s="143"/>
      <c r="P583" s="143"/>
      <c r="Q583" s="143"/>
      <c r="R583" s="143"/>
      <c r="S583" s="143"/>
      <c r="T583" s="143"/>
      <c r="U583" s="143"/>
      <c r="V583" s="143"/>
      <c r="W583" s="143"/>
      <c r="X583" s="143"/>
      <c r="Y583" s="143"/>
      <c r="Z583" s="143"/>
    </row>
    <row r="584">
      <c r="A584" s="143"/>
      <c r="B584" s="143"/>
      <c r="C584" s="143"/>
      <c r="D584" s="143"/>
      <c r="E584" s="143"/>
      <c r="F584" s="143"/>
      <c r="G584" s="143"/>
      <c r="H584" s="143"/>
      <c r="I584" s="143"/>
      <c r="J584" s="143"/>
      <c r="K584" s="143"/>
      <c r="L584" s="143"/>
      <c r="M584" s="143"/>
      <c r="N584" s="143"/>
      <c r="O584" s="143"/>
      <c r="P584" s="143"/>
      <c r="Q584" s="143"/>
      <c r="R584" s="143"/>
      <c r="S584" s="143"/>
      <c r="T584" s="143"/>
      <c r="U584" s="143"/>
      <c r="V584" s="143"/>
      <c r="W584" s="143"/>
      <c r="X584" s="143"/>
      <c r="Y584" s="143"/>
      <c r="Z584" s="143"/>
    </row>
    <row r="585">
      <c r="A585" s="143"/>
      <c r="B585" s="143"/>
      <c r="C585" s="143"/>
      <c r="D585" s="143"/>
      <c r="E585" s="143"/>
      <c r="F585" s="143"/>
      <c r="G585" s="143"/>
      <c r="H585" s="143"/>
      <c r="I585" s="143"/>
      <c r="J585" s="143"/>
      <c r="K585" s="143"/>
      <c r="L585" s="143"/>
      <c r="M585" s="143"/>
      <c r="N585" s="143"/>
      <c r="O585" s="143"/>
      <c r="P585" s="143"/>
      <c r="Q585" s="143"/>
      <c r="R585" s="143"/>
      <c r="S585" s="143"/>
      <c r="T585" s="143"/>
      <c r="U585" s="143"/>
      <c r="V585" s="143"/>
      <c r="W585" s="143"/>
      <c r="X585" s="143"/>
      <c r="Y585" s="143"/>
      <c r="Z585" s="143"/>
    </row>
    <row r="586">
      <c r="A586" s="143"/>
      <c r="B586" s="143"/>
      <c r="C586" s="143"/>
      <c r="D586" s="143"/>
      <c r="E586" s="143"/>
      <c r="F586" s="143"/>
      <c r="G586" s="143"/>
      <c r="H586" s="143"/>
      <c r="I586" s="143"/>
      <c r="J586" s="143"/>
      <c r="K586" s="143"/>
      <c r="L586" s="143"/>
      <c r="M586" s="143"/>
      <c r="N586" s="143"/>
      <c r="O586" s="143"/>
      <c r="P586" s="143"/>
      <c r="Q586" s="143"/>
      <c r="R586" s="143"/>
      <c r="S586" s="143"/>
      <c r="T586" s="143"/>
      <c r="U586" s="143"/>
      <c r="V586" s="143"/>
      <c r="W586" s="143"/>
      <c r="X586" s="143"/>
      <c r="Y586" s="143"/>
      <c r="Z586" s="143"/>
    </row>
    <row r="587">
      <c r="A587" s="143"/>
      <c r="B587" s="143"/>
      <c r="C587" s="143"/>
      <c r="D587" s="143"/>
      <c r="E587" s="143"/>
      <c r="F587" s="143"/>
      <c r="G587" s="143"/>
      <c r="H587" s="143"/>
      <c r="I587" s="143"/>
      <c r="J587" s="143"/>
      <c r="K587" s="143"/>
      <c r="L587" s="143"/>
      <c r="M587" s="143"/>
      <c r="N587" s="143"/>
      <c r="O587" s="143"/>
      <c r="P587" s="143"/>
      <c r="Q587" s="143"/>
      <c r="R587" s="143"/>
      <c r="S587" s="143"/>
      <c r="T587" s="143"/>
      <c r="U587" s="143"/>
      <c r="V587" s="143"/>
      <c r="W587" s="143"/>
      <c r="X587" s="143"/>
      <c r="Y587" s="143"/>
      <c r="Z587" s="143"/>
    </row>
    <row r="588">
      <c r="A588" s="143"/>
      <c r="B588" s="143"/>
      <c r="C588" s="143"/>
      <c r="D588" s="143"/>
      <c r="E588" s="143"/>
      <c r="F588" s="143"/>
      <c r="G588" s="143"/>
      <c r="H588" s="143"/>
      <c r="I588" s="143"/>
      <c r="J588" s="143"/>
      <c r="K588" s="143"/>
      <c r="L588" s="143"/>
      <c r="M588" s="143"/>
      <c r="N588" s="143"/>
      <c r="O588" s="143"/>
      <c r="P588" s="143"/>
      <c r="Q588" s="143"/>
      <c r="R588" s="143"/>
      <c r="S588" s="143"/>
      <c r="T588" s="143"/>
      <c r="U588" s="143"/>
      <c r="V588" s="143"/>
      <c r="W588" s="143"/>
      <c r="X588" s="143"/>
      <c r="Y588" s="143"/>
      <c r="Z588" s="143"/>
    </row>
    <row r="589">
      <c r="A589" s="143"/>
      <c r="B589" s="143"/>
      <c r="C589" s="143"/>
      <c r="D589" s="143"/>
      <c r="E589" s="143"/>
      <c r="F589" s="143"/>
      <c r="G589" s="143"/>
      <c r="H589" s="143"/>
      <c r="I589" s="143"/>
      <c r="J589" s="143"/>
      <c r="K589" s="143"/>
      <c r="L589" s="143"/>
      <c r="M589" s="143"/>
      <c r="N589" s="143"/>
      <c r="O589" s="143"/>
      <c r="P589" s="143"/>
      <c r="Q589" s="143"/>
      <c r="R589" s="143"/>
      <c r="S589" s="143"/>
      <c r="T589" s="143"/>
      <c r="U589" s="143"/>
      <c r="V589" s="143"/>
      <c r="W589" s="143"/>
      <c r="X589" s="143"/>
      <c r="Y589" s="143"/>
      <c r="Z589" s="143"/>
    </row>
    <row r="590">
      <c r="A590" s="143"/>
      <c r="B590" s="143"/>
      <c r="C590" s="143"/>
      <c r="D590" s="143"/>
      <c r="E590" s="143"/>
      <c r="F590" s="143"/>
      <c r="G590" s="143"/>
      <c r="H590" s="143"/>
      <c r="I590" s="143"/>
      <c r="J590" s="143"/>
      <c r="K590" s="143"/>
      <c r="L590" s="143"/>
      <c r="M590" s="143"/>
      <c r="N590" s="143"/>
      <c r="O590" s="143"/>
      <c r="P590" s="143"/>
      <c r="Q590" s="143"/>
      <c r="R590" s="143"/>
      <c r="S590" s="143"/>
      <c r="T590" s="143"/>
      <c r="U590" s="143"/>
      <c r="V590" s="143"/>
      <c r="W590" s="143"/>
      <c r="X590" s="143"/>
      <c r="Y590" s="143"/>
      <c r="Z590" s="143"/>
    </row>
    <row r="591">
      <c r="A591" s="143"/>
      <c r="B591" s="143"/>
      <c r="C591" s="143"/>
      <c r="D591" s="143"/>
      <c r="E591" s="143"/>
      <c r="F591" s="143"/>
      <c r="G591" s="143"/>
      <c r="H591" s="143"/>
      <c r="I591" s="143"/>
      <c r="J591" s="143"/>
      <c r="K591" s="143"/>
      <c r="L591" s="143"/>
      <c r="M591" s="143"/>
      <c r="N591" s="143"/>
      <c r="O591" s="143"/>
      <c r="P591" s="143"/>
      <c r="Q591" s="143"/>
      <c r="R591" s="143"/>
      <c r="S591" s="143"/>
      <c r="T591" s="143"/>
      <c r="U591" s="143"/>
      <c r="V591" s="143"/>
      <c r="W591" s="143"/>
      <c r="X591" s="143"/>
      <c r="Y591" s="143"/>
      <c r="Z591" s="143"/>
    </row>
    <row r="592">
      <c r="A592" s="143"/>
      <c r="B592" s="143"/>
      <c r="C592" s="143"/>
      <c r="D592" s="143"/>
      <c r="E592" s="143"/>
      <c r="F592" s="143"/>
      <c r="G592" s="143"/>
      <c r="H592" s="143"/>
      <c r="I592" s="143"/>
      <c r="J592" s="143"/>
      <c r="K592" s="143"/>
      <c r="L592" s="143"/>
      <c r="M592" s="143"/>
      <c r="N592" s="143"/>
      <c r="O592" s="143"/>
      <c r="P592" s="143"/>
      <c r="Q592" s="143"/>
      <c r="R592" s="143"/>
      <c r="S592" s="143"/>
      <c r="T592" s="143"/>
      <c r="U592" s="143"/>
      <c r="V592" s="143"/>
      <c r="W592" s="143"/>
      <c r="X592" s="143"/>
      <c r="Y592" s="143"/>
      <c r="Z592" s="143"/>
    </row>
    <row r="593">
      <c r="A593" s="143"/>
      <c r="B593" s="143"/>
      <c r="C593" s="143"/>
      <c r="D593" s="143"/>
      <c r="E593" s="143"/>
      <c r="F593" s="143"/>
      <c r="G593" s="143"/>
      <c r="H593" s="143"/>
      <c r="I593" s="143"/>
      <c r="J593" s="143"/>
      <c r="K593" s="143"/>
      <c r="L593" s="143"/>
      <c r="M593" s="143"/>
      <c r="N593" s="143"/>
      <c r="O593" s="143"/>
      <c r="P593" s="143"/>
      <c r="Q593" s="143"/>
      <c r="R593" s="143"/>
      <c r="S593" s="143"/>
      <c r="T593" s="143"/>
      <c r="U593" s="143"/>
      <c r="V593" s="143"/>
      <c r="W593" s="143"/>
      <c r="X593" s="143"/>
      <c r="Y593" s="143"/>
      <c r="Z593" s="143"/>
    </row>
    <row r="594">
      <c r="A594" s="143"/>
      <c r="B594" s="143"/>
      <c r="C594" s="143"/>
      <c r="D594" s="143"/>
      <c r="E594" s="143"/>
      <c r="F594" s="143"/>
      <c r="G594" s="143"/>
      <c r="H594" s="143"/>
      <c r="I594" s="143"/>
      <c r="J594" s="143"/>
      <c r="K594" s="143"/>
      <c r="L594" s="143"/>
      <c r="M594" s="143"/>
      <c r="N594" s="143"/>
      <c r="O594" s="143"/>
      <c r="P594" s="143"/>
      <c r="Q594" s="143"/>
      <c r="R594" s="143"/>
      <c r="S594" s="143"/>
      <c r="T594" s="143"/>
      <c r="U594" s="143"/>
      <c r="V594" s="143"/>
      <c r="W594" s="143"/>
      <c r="X594" s="143"/>
      <c r="Y594" s="143"/>
      <c r="Z594" s="143"/>
    </row>
    <row r="595">
      <c r="A595" s="143"/>
      <c r="B595" s="143"/>
      <c r="C595" s="143"/>
      <c r="D595" s="143"/>
      <c r="E595" s="143"/>
      <c r="F595" s="143"/>
      <c r="G595" s="143"/>
      <c r="H595" s="143"/>
      <c r="I595" s="143"/>
      <c r="J595" s="143"/>
      <c r="K595" s="143"/>
      <c r="L595" s="143"/>
      <c r="M595" s="143"/>
      <c r="N595" s="143"/>
      <c r="O595" s="143"/>
      <c r="P595" s="143"/>
      <c r="Q595" s="143"/>
      <c r="R595" s="143"/>
      <c r="S595" s="143"/>
      <c r="T595" s="143"/>
      <c r="U595" s="143"/>
      <c r="V595" s="143"/>
      <c r="W595" s="143"/>
      <c r="X595" s="143"/>
      <c r="Y595" s="143"/>
      <c r="Z595" s="143"/>
    </row>
    <row r="596">
      <c r="A596" s="143"/>
      <c r="B596" s="143"/>
      <c r="C596" s="143"/>
      <c r="D596" s="143"/>
      <c r="E596" s="143"/>
      <c r="F596" s="143"/>
      <c r="G596" s="143"/>
      <c r="H596" s="143"/>
      <c r="I596" s="143"/>
      <c r="J596" s="143"/>
      <c r="K596" s="143"/>
      <c r="L596" s="143"/>
      <c r="M596" s="143"/>
      <c r="N596" s="143"/>
      <c r="O596" s="143"/>
      <c r="P596" s="143"/>
      <c r="Q596" s="143"/>
      <c r="R596" s="143"/>
      <c r="S596" s="143"/>
      <c r="T596" s="143"/>
      <c r="U596" s="143"/>
      <c r="V596" s="143"/>
      <c r="W596" s="143"/>
      <c r="X596" s="143"/>
      <c r="Y596" s="143"/>
      <c r="Z596" s="143"/>
    </row>
    <row r="597">
      <c r="A597" s="143"/>
      <c r="B597" s="143"/>
      <c r="C597" s="143"/>
      <c r="D597" s="143"/>
      <c r="E597" s="143"/>
      <c r="F597" s="143"/>
      <c r="G597" s="143"/>
      <c r="H597" s="143"/>
      <c r="I597" s="143"/>
      <c r="J597" s="143"/>
      <c r="K597" s="143"/>
      <c r="L597" s="143"/>
      <c r="M597" s="143"/>
      <c r="N597" s="143"/>
      <c r="O597" s="143"/>
      <c r="P597" s="143"/>
      <c r="Q597" s="143"/>
      <c r="R597" s="143"/>
      <c r="S597" s="143"/>
      <c r="T597" s="143"/>
      <c r="U597" s="143"/>
      <c r="V597" s="143"/>
      <c r="W597" s="143"/>
      <c r="X597" s="143"/>
      <c r="Y597" s="143"/>
      <c r="Z597" s="143"/>
    </row>
    <row r="598">
      <c r="A598" s="143"/>
      <c r="B598" s="143"/>
      <c r="C598" s="143"/>
      <c r="D598" s="143"/>
      <c r="E598" s="143"/>
      <c r="F598" s="143"/>
      <c r="G598" s="143"/>
      <c r="H598" s="143"/>
      <c r="I598" s="143"/>
      <c r="J598" s="143"/>
      <c r="K598" s="143"/>
      <c r="L598" s="143"/>
      <c r="M598" s="143"/>
      <c r="N598" s="143"/>
      <c r="O598" s="143"/>
      <c r="P598" s="143"/>
      <c r="Q598" s="143"/>
      <c r="R598" s="143"/>
      <c r="S598" s="143"/>
      <c r="T598" s="143"/>
      <c r="U598" s="143"/>
      <c r="V598" s="143"/>
      <c r="W598" s="143"/>
      <c r="X598" s="143"/>
      <c r="Y598" s="143"/>
      <c r="Z598" s="143"/>
    </row>
    <row r="599">
      <c r="A599" s="143"/>
      <c r="B599" s="143"/>
      <c r="C599" s="143"/>
      <c r="D599" s="143"/>
      <c r="E599" s="143"/>
      <c r="F599" s="143"/>
      <c r="G599" s="143"/>
      <c r="H599" s="143"/>
      <c r="I599" s="143"/>
      <c r="J599" s="143"/>
      <c r="K599" s="143"/>
      <c r="L599" s="143"/>
      <c r="M599" s="143"/>
      <c r="N599" s="143"/>
      <c r="O599" s="143"/>
      <c r="P599" s="143"/>
      <c r="Q599" s="143"/>
      <c r="R599" s="143"/>
      <c r="S599" s="143"/>
      <c r="T599" s="143"/>
      <c r="U599" s="143"/>
      <c r="V599" s="143"/>
      <c r="W599" s="143"/>
      <c r="X599" s="143"/>
      <c r="Y599" s="143"/>
      <c r="Z599" s="143"/>
    </row>
    <row r="600">
      <c r="A600" s="143"/>
      <c r="B600" s="143"/>
      <c r="C600" s="143"/>
      <c r="D600" s="143"/>
      <c r="E600" s="143"/>
      <c r="F600" s="143"/>
      <c r="G600" s="143"/>
      <c r="H600" s="143"/>
      <c r="I600" s="143"/>
      <c r="J600" s="143"/>
      <c r="K600" s="143"/>
      <c r="L600" s="143"/>
      <c r="M600" s="143"/>
      <c r="N600" s="143"/>
      <c r="O600" s="143"/>
      <c r="P600" s="143"/>
      <c r="Q600" s="143"/>
      <c r="R600" s="143"/>
      <c r="S600" s="143"/>
      <c r="T600" s="143"/>
      <c r="U600" s="143"/>
      <c r="V600" s="143"/>
      <c r="W600" s="143"/>
      <c r="X600" s="143"/>
      <c r="Y600" s="143"/>
      <c r="Z600" s="143"/>
    </row>
    <row r="601">
      <c r="A601" s="143"/>
      <c r="B601" s="143"/>
      <c r="C601" s="143"/>
      <c r="D601" s="143"/>
      <c r="E601" s="143"/>
      <c r="F601" s="143"/>
      <c r="G601" s="143"/>
      <c r="H601" s="143"/>
      <c r="I601" s="143"/>
      <c r="J601" s="143"/>
      <c r="K601" s="143"/>
      <c r="L601" s="143"/>
      <c r="M601" s="143"/>
      <c r="N601" s="143"/>
      <c r="O601" s="143"/>
      <c r="P601" s="143"/>
      <c r="Q601" s="143"/>
      <c r="R601" s="143"/>
      <c r="S601" s="143"/>
      <c r="T601" s="143"/>
      <c r="U601" s="143"/>
      <c r="V601" s="143"/>
      <c r="W601" s="143"/>
      <c r="X601" s="143"/>
      <c r="Y601" s="143"/>
      <c r="Z601" s="143"/>
    </row>
    <row r="602">
      <c r="A602" s="143"/>
      <c r="B602" s="143"/>
      <c r="C602" s="143"/>
      <c r="D602" s="143"/>
      <c r="E602" s="143"/>
      <c r="F602" s="143"/>
      <c r="G602" s="143"/>
      <c r="H602" s="143"/>
      <c r="I602" s="143"/>
      <c r="J602" s="143"/>
      <c r="K602" s="143"/>
      <c r="L602" s="143"/>
      <c r="M602" s="143"/>
      <c r="N602" s="143"/>
      <c r="O602" s="143"/>
      <c r="P602" s="143"/>
      <c r="Q602" s="143"/>
      <c r="R602" s="143"/>
      <c r="S602" s="143"/>
      <c r="T602" s="143"/>
      <c r="U602" s="143"/>
      <c r="V602" s="143"/>
      <c r="W602" s="143"/>
      <c r="X602" s="143"/>
      <c r="Y602" s="143"/>
      <c r="Z602" s="143"/>
    </row>
    <row r="603">
      <c r="A603" s="143"/>
      <c r="B603" s="143"/>
      <c r="C603" s="143"/>
      <c r="D603" s="143"/>
      <c r="E603" s="143"/>
      <c r="F603" s="143"/>
      <c r="G603" s="143"/>
      <c r="H603" s="143"/>
      <c r="I603" s="143"/>
      <c r="J603" s="143"/>
      <c r="K603" s="143"/>
      <c r="L603" s="143"/>
      <c r="M603" s="143"/>
      <c r="N603" s="143"/>
      <c r="O603" s="143"/>
      <c r="P603" s="143"/>
      <c r="Q603" s="143"/>
      <c r="R603" s="143"/>
      <c r="S603" s="143"/>
      <c r="T603" s="143"/>
      <c r="U603" s="143"/>
      <c r="V603" s="143"/>
      <c r="W603" s="143"/>
      <c r="X603" s="143"/>
      <c r="Y603" s="143"/>
      <c r="Z603" s="143"/>
    </row>
    <row r="604">
      <c r="A604" s="143"/>
      <c r="B604" s="143"/>
      <c r="C604" s="143"/>
      <c r="D604" s="143"/>
      <c r="E604" s="143"/>
      <c r="F604" s="143"/>
      <c r="G604" s="143"/>
      <c r="H604" s="143"/>
      <c r="I604" s="143"/>
      <c r="J604" s="143"/>
      <c r="K604" s="143"/>
      <c r="L604" s="143"/>
      <c r="M604" s="143"/>
      <c r="N604" s="143"/>
      <c r="O604" s="143"/>
      <c r="P604" s="143"/>
      <c r="Q604" s="143"/>
      <c r="R604" s="143"/>
      <c r="S604" s="143"/>
      <c r="T604" s="143"/>
      <c r="U604" s="143"/>
      <c r="V604" s="143"/>
      <c r="W604" s="143"/>
      <c r="X604" s="143"/>
      <c r="Y604" s="143"/>
      <c r="Z604" s="143"/>
    </row>
    <row r="605">
      <c r="A605" s="143"/>
      <c r="B605" s="143"/>
      <c r="C605" s="143"/>
      <c r="D605" s="143"/>
      <c r="E605" s="143"/>
      <c r="F605" s="143"/>
      <c r="G605" s="143"/>
      <c r="H605" s="143"/>
      <c r="I605" s="143"/>
      <c r="J605" s="143"/>
      <c r="K605" s="143"/>
      <c r="L605" s="143"/>
      <c r="M605" s="143"/>
      <c r="N605" s="143"/>
      <c r="O605" s="143"/>
      <c r="P605" s="143"/>
      <c r="Q605" s="143"/>
      <c r="R605" s="143"/>
      <c r="S605" s="143"/>
      <c r="T605" s="143"/>
      <c r="U605" s="143"/>
      <c r="V605" s="143"/>
      <c r="W605" s="143"/>
      <c r="X605" s="143"/>
      <c r="Y605" s="143"/>
      <c r="Z605" s="143"/>
    </row>
    <row r="606">
      <c r="A606" s="143"/>
      <c r="B606" s="143"/>
      <c r="C606" s="143"/>
      <c r="D606" s="143"/>
      <c r="E606" s="143"/>
      <c r="F606" s="143"/>
      <c r="G606" s="143"/>
      <c r="H606" s="143"/>
      <c r="I606" s="143"/>
      <c r="J606" s="143"/>
      <c r="K606" s="143"/>
      <c r="L606" s="143"/>
      <c r="M606" s="143"/>
      <c r="N606" s="143"/>
      <c r="O606" s="143"/>
      <c r="P606" s="143"/>
      <c r="Q606" s="143"/>
      <c r="R606" s="143"/>
      <c r="S606" s="143"/>
      <c r="T606" s="143"/>
      <c r="U606" s="143"/>
      <c r="V606" s="143"/>
      <c r="W606" s="143"/>
      <c r="X606" s="143"/>
      <c r="Y606" s="143"/>
      <c r="Z606" s="143"/>
    </row>
    <row r="607">
      <c r="A607" s="143"/>
      <c r="B607" s="143"/>
      <c r="C607" s="143"/>
      <c r="D607" s="143"/>
      <c r="E607" s="143"/>
      <c r="F607" s="143"/>
      <c r="G607" s="143"/>
      <c r="H607" s="143"/>
      <c r="I607" s="143"/>
      <c r="J607" s="143"/>
      <c r="K607" s="143"/>
      <c r="L607" s="143"/>
      <c r="M607" s="143"/>
      <c r="N607" s="143"/>
      <c r="O607" s="143"/>
      <c r="P607" s="143"/>
      <c r="Q607" s="143"/>
      <c r="R607" s="143"/>
      <c r="S607" s="143"/>
      <c r="T607" s="143"/>
      <c r="U607" s="143"/>
      <c r="V607" s="143"/>
      <c r="W607" s="143"/>
      <c r="X607" s="143"/>
      <c r="Y607" s="143"/>
      <c r="Z607" s="143"/>
    </row>
    <row r="608">
      <c r="A608" s="143"/>
      <c r="B608" s="143"/>
      <c r="C608" s="143"/>
      <c r="D608" s="143"/>
      <c r="E608" s="143"/>
      <c r="F608" s="143"/>
      <c r="G608" s="143"/>
      <c r="H608" s="143"/>
      <c r="I608" s="143"/>
      <c r="J608" s="143"/>
      <c r="K608" s="143"/>
      <c r="L608" s="143"/>
      <c r="M608" s="143"/>
      <c r="N608" s="143"/>
      <c r="O608" s="143"/>
      <c r="P608" s="143"/>
      <c r="Q608" s="143"/>
      <c r="R608" s="143"/>
      <c r="S608" s="143"/>
      <c r="T608" s="143"/>
      <c r="U608" s="143"/>
      <c r="V608" s="143"/>
      <c r="W608" s="143"/>
      <c r="X608" s="143"/>
      <c r="Y608" s="143"/>
      <c r="Z608" s="143"/>
    </row>
    <row r="609">
      <c r="A609" s="143"/>
      <c r="B609" s="143"/>
      <c r="C609" s="143"/>
      <c r="D609" s="143"/>
      <c r="E609" s="143"/>
      <c r="F609" s="143"/>
      <c r="G609" s="143"/>
      <c r="H609" s="143"/>
      <c r="I609" s="143"/>
      <c r="J609" s="143"/>
      <c r="K609" s="143"/>
      <c r="L609" s="143"/>
      <c r="M609" s="143"/>
      <c r="N609" s="143"/>
      <c r="O609" s="143"/>
      <c r="P609" s="143"/>
      <c r="Q609" s="143"/>
      <c r="R609" s="143"/>
      <c r="S609" s="143"/>
      <c r="T609" s="143"/>
      <c r="U609" s="143"/>
      <c r="V609" s="143"/>
      <c r="W609" s="143"/>
      <c r="X609" s="143"/>
      <c r="Y609" s="143"/>
      <c r="Z609" s="143"/>
    </row>
    <row r="610">
      <c r="A610" s="143"/>
      <c r="B610" s="143"/>
      <c r="C610" s="143"/>
      <c r="D610" s="143"/>
      <c r="E610" s="143"/>
      <c r="F610" s="143"/>
      <c r="G610" s="143"/>
      <c r="H610" s="143"/>
      <c r="I610" s="143"/>
      <c r="J610" s="143"/>
      <c r="K610" s="143"/>
      <c r="L610" s="143"/>
      <c r="M610" s="143"/>
      <c r="N610" s="143"/>
      <c r="O610" s="143"/>
      <c r="P610" s="143"/>
      <c r="Q610" s="143"/>
      <c r="R610" s="143"/>
      <c r="S610" s="143"/>
      <c r="T610" s="143"/>
      <c r="U610" s="143"/>
      <c r="V610" s="143"/>
      <c r="W610" s="143"/>
      <c r="X610" s="143"/>
      <c r="Y610" s="143"/>
      <c r="Z610" s="143"/>
    </row>
    <row r="611">
      <c r="A611" s="143"/>
      <c r="B611" s="143"/>
      <c r="C611" s="143"/>
      <c r="D611" s="143"/>
      <c r="E611" s="143"/>
      <c r="F611" s="143"/>
      <c r="G611" s="143"/>
      <c r="H611" s="143"/>
      <c r="I611" s="143"/>
      <c r="J611" s="143"/>
      <c r="K611" s="143"/>
      <c r="L611" s="143"/>
      <c r="M611" s="143"/>
      <c r="N611" s="143"/>
      <c r="O611" s="143"/>
      <c r="P611" s="143"/>
      <c r="Q611" s="143"/>
      <c r="R611" s="143"/>
      <c r="S611" s="143"/>
      <c r="T611" s="143"/>
      <c r="U611" s="143"/>
      <c r="V611" s="143"/>
      <c r="W611" s="143"/>
      <c r="X611" s="143"/>
      <c r="Y611" s="143"/>
      <c r="Z611" s="143"/>
    </row>
    <row r="612">
      <c r="A612" s="143"/>
      <c r="B612" s="143"/>
      <c r="C612" s="143"/>
      <c r="D612" s="143"/>
      <c r="E612" s="143"/>
      <c r="F612" s="143"/>
      <c r="G612" s="143"/>
      <c r="H612" s="143"/>
      <c r="I612" s="143"/>
      <c r="J612" s="143"/>
      <c r="K612" s="143"/>
      <c r="L612" s="143"/>
      <c r="M612" s="143"/>
      <c r="N612" s="143"/>
      <c r="O612" s="143"/>
      <c r="P612" s="143"/>
      <c r="Q612" s="143"/>
      <c r="R612" s="143"/>
      <c r="S612" s="143"/>
      <c r="T612" s="143"/>
      <c r="U612" s="143"/>
      <c r="V612" s="143"/>
      <c r="W612" s="143"/>
      <c r="X612" s="143"/>
      <c r="Y612" s="143"/>
      <c r="Z612" s="143"/>
    </row>
    <row r="613">
      <c r="A613" s="143"/>
      <c r="B613" s="143"/>
      <c r="C613" s="143"/>
      <c r="D613" s="143"/>
      <c r="E613" s="143"/>
      <c r="F613" s="143"/>
      <c r="G613" s="143"/>
      <c r="H613" s="143"/>
      <c r="I613" s="143"/>
      <c r="J613" s="143"/>
      <c r="K613" s="143"/>
      <c r="L613" s="143"/>
      <c r="M613" s="143"/>
      <c r="N613" s="143"/>
      <c r="O613" s="143"/>
      <c r="P613" s="143"/>
      <c r="Q613" s="143"/>
      <c r="R613" s="143"/>
      <c r="S613" s="143"/>
      <c r="T613" s="143"/>
      <c r="U613" s="143"/>
      <c r="V613" s="143"/>
      <c r="W613" s="143"/>
      <c r="X613" s="143"/>
      <c r="Y613" s="143"/>
      <c r="Z613" s="143"/>
    </row>
    <row r="614">
      <c r="A614" s="143"/>
      <c r="B614" s="143"/>
      <c r="C614" s="143"/>
      <c r="D614" s="143"/>
      <c r="E614" s="143"/>
      <c r="F614" s="143"/>
      <c r="G614" s="143"/>
      <c r="H614" s="143"/>
      <c r="I614" s="143"/>
      <c r="J614" s="143"/>
      <c r="K614" s="143"/>
      <c r="L614" s="143"/>
      <c r="M614" s="143"/>
      <c r="N614" s="143"/>
      <c r="O614" s="143"/>
      <c r="P614" s="143"/>
      <c r="Q614" s="143"/>
      <c r="R614" s="143"/>
      <c r="S614" s="143"/>
      <c r="T614" s="143"/>
      <c r="U614" s="143"/>
      <c r="V614" s="143"/>
      <c r="W614" s="143"/>
      <c r="X614" s="143"/>
      <c r="Y614" s="143"/>
      <c r="Z614" s="143"/>
    </row>
    <row r="615">
      <c r="A615" s="143"/>
      <c r="B615" s="143"/>
      <c r="C615" s="143"/>
      <c r="D615" s="143"/>
      <c r="E615" s="143"/>
      <c r="F615" s="143"/>
      <c r="G615" s="143"/>
      <c r="H615" s="143"/>
      <c r="I615" s="143"/>
      <c r="J615" s="143"/>
      <c r="K615" s="143"/>
      <c r="L615" s="143"/>
      <c r="M615" s="143"/>
      <c r="N615" s="143"/>
      <c r="O615" s="143"/>
      <c r="P615" s="143"/>
      <c r="Q615" s="143"/>
      <c r="R615" s="143"/>
      <c r="S615" s="143"/>
      <c r="T615" s="143"/>
      <c r="U615" s="143"/>
      <c r="V615" s="143"/>
      <c r="W615" s="143"/>
      <c r="X615" s="143"/>
      <c r="Y615" s="143"/>
      <c r="Z615" s="143"/>
    </row>
    <row r="616">
      <c r="A616" s="143"/>
      <c r="B616" s="143"/>
      <c r="C616" s="143"/>
      <c r="D616" s="143"/>
      <c r="E616" s="143"/>
      <c r="F616" s="143"/>
      <c r="G616" s="143"/>
      <c r="H616" s="143"/>
      <c r="I616" s="143"/>
      <c r="J616" s="143"/>
      <c r="K616" s="143"/>
      <c r="L616" s="143"/>
      <c r="M616" s="143"/>
      <c r="N616" s="143"/>
      <c r="O616" s="143"/>
      <c r="P616" s="143"/>
      <c r="Q616" s="143"/>
      <c r="R616" s="143"/>
      <c r="S616" s="143"/>
      <c r="T616" s="143"/>
      <c r="U616" s="143"/>
      <c r="V616" s="143"/>
      <c r="W616" s="143"/>
      <c r="X616" s="143"/>
      <c r="Y616" s="143"/>
      <c r="Z616" s="143"/>
    </row>
    <row r="617">
      <c r="A617" s="143"/>
      <c r="B617" s="143"/>
      <c r="C617" s="143"/>
      <c r="D617" s="143"/>
      <c r="E617" s="143"/>
      <c r="F617" s="143"/>
      <c r="G617" s="143"/>
      <c r="H617" s="143"/>
      <c r="I617" s="143"/>
      <c r="J617" s="143"/>
      <c r="K617" s="143"/>
      <c r="L617" s="143"/>
      <c r="M617" s="143"/>
      <c r="N617" s="143"/>
      <c r="O617" s="143"/>
      <c r="P617" s="143"/>
      <c r="Q617" s="143"/>
      <c r="R617" s="143"/>
      <c r="S617" s="143"/>
      <c r="T617" s="143"/>
      <c r="U617" s="143"/>
      <c r="V617" s="143"/>
      <c r="W617" s="143"/>
      <c r="X617" s="143"/>
      <c r="Y617" s="143"/>
      <c r="Z617" s="143"/>
    </row>
    <row r="618">
      <c r="A618" s="143"/>
      <c r="B618" s="143"/>
      <c r="C618" s="143"/>
      <c r="D618" s="143"/>
      <c r="E618" s="143"/>
      <c r="F618" s="143"/>
      <c r="G618" s="143"/>
      <c r="H618" s="143"/>
      <c r="I618" s="143"/>
      <c r="J618" s="143"/>
      <c r="K618" s="143"/>
      <c r="L618" s="143"/>
      <c r="M618" s="143"/>
      <c r="N618" s="143"/>
      <c r="O618" s="143"/>
      <c r="P618" s="143"/>
      <c r="Q618" s="143"/>
      <c r="R618" s="143"/>
      <c r="S618" s="143"/>
      <c r="T618" s="143"/>
      <c r="U618" s="143"/>
      <c r="V618" s="143"/>
      <c r="W618" s="143"/>
      <c r="X618" s="143"/>
      <c r="Y618" s="143"/>
      <c r="Z618" s="143"/>
    </row>
    <row r="619">
      <c r="A619" s="143"/>
      <c r="B619" s="143"/>
      <c r="C619" s="143"/>
      <c r="D619" s="143"/>
      <c r="E619" s="143"/>
      <c r="F619" s="143"/>
      <c r="G619" s="143"/>
      <c r="H619" s="143"/>
      <c r="I619" s="143"/>
      <c r="J619" s="143"/>
      <c r="K619" s="143"/>
      <c r="L619" s="143"/>
      <c r="M619" s="143"/>
      <c r="N619" s="143"/>
      <c r="O619" s="143"/>
      <c r="P619" s="143"/>
      <c r="Q619" s="143"/>
      <c r="R619" s="143"/>
      <c r="S619" s="143"/>
      <c r="T619" s="143"/>
      <c r="U619" s="143"/>
      <c r="V619" s="143"/>
      <c r="W619" s="143"/>
      <c r="X619" s="143"/>
      <c r="Y619" s="143"/>
      <c r="Z619" s="143"/>
    </row>
    <row r="620">
      <c r="A620" s="143"/>
      <c r="B620" s="143"/>
      <c r="C620" s="143"/>
      <c r="D620" s="143"/>
      <c r="E620" s="143"/>
      <c r="F620" s="143"/>
      <c r="G620" s="143"/>
      <c r="H620" s="143"/>
      <c r="I620" s="143"/>
      <c r="J620" s="143"/>
      <c r="K620" s="143"/>
      <c r="L620" s="143"/>
      <c r="M620" s="143"/>
      <c r="N620" s="143"/>
      <c r="O620" s="143"/>
      <c r="P620" s="143"/>
      <c r="Q620" s="143"/>
      <c r="R620" s="143"/>
      <c r="S620" s="143"/>
      <c r="T620" s="143"/>
      <c r="U620" s="143"/>
      <c r="V620" s="143"/>
      <c r="W620" s="143"/>
      <c r="X620" s="143"/>
      <c r="Y620" s="143"/>
      <c r="Z620" s="143"/>
    </row>
    <row r="621">
      <c r="A621" s="143"/>
      <c r="B621" s="143"/>
      <c r="C621" s="143"/>
      <c r="D621" s="143"/>
      <c r="E621" s="143"/>
      <c r="F621" s="143"/>
      <c r="G621" s="143"/>
      <c r="H621" s="143"/>
      <c r="I621" s="143"/>
      <c r="J621" s="143"/>
      <c r="K621" s="143"/>
      <c r="L621" s="143"/>
      <c r="M621" s="143"/>
      <c r="N621" s="143"/>
      <c r="O621" s="143"/>
      <c r="P621" s="143"/>
      <c r="Q621" s="143"/>
      <c r="R621" s="143"/>
      <c r="S621" s="143"/>
      <c r="T621" s="143"/>
      <c r="U621" s="143"/>
      <c r="V621" s="143"/>
      <c r="W621" s="143"/>
      <c r="X621" s="143"/>
      <c r="Y621" s="143"/>
      <c r="Z621" s="143"/>
    </row>
    <row r="622">
      <c r="A622" s="143"/>
      <c r="B622" s="143"/>
      <c r="C622" s="143"/>
      <c r="D622" s="143"/>
      <c r="E622" s="143"/>
      <c r="F622" s="143"/>
      <c r="G622" s="143"/>
      <c r="H622" s="143"/>
      <c r="I622" s="143"/>
      <c r="J622" s="143"/>
      <c r="K622" s="143"/>
      <c r="L622" s="143"/>
      <c r="M622" s="143"/>
      <c r="N622" s="143"/>
      <c r="O622" s="143"/>
      <c r="P622" s="143"/>
      <c r="Q622" s="143"/>
      <c r="R622" s="143"/>
      <c r="S622" s="143"/>
      <c r="T622" s="143"/>
      <c r="U622" s="143"/>
      <c r="V622" s="143"/>
      <c r="W622" s="143"/>
      <c r="X622" s="143"/>
      <c r="Y622" s="143"/>
      <c r="Z622" s="143"/>
    </row>
    <row r="623">
      <c r="A623" s="143"/>
      <c r="B623" s="143"/>
      <c r="C623" s="143"/>
      <c r="D623" s="143"/>
      <c r="E623" s="143"/>
      <c r="F623" s="143"/>
      <c r="G623" s="143"/>
      <c r="H623" s="143"/>
      <c r="I623" s="143"/>
      <c r="J623" s="143"/>
      <c r="K623" s="143"/>
      <c r="L623" s="143"/>
      <c r="M623" s="143"/>
      <c r="N623" s="143"/>
      <c r="O623" s="143"/>
      <c r="P623" s="143"/>
      <c r="Q623" s="143"/>
      <c r="R623" s="143"/>
      <c r="S623" s="143"/>
      <c r="T623" s="143"/>
      <c r="U623" s="143"/>
      <c r="V623" s="143"/>
      <c r="W623" s="143"/>
      <c r="X623" s="143"/>
      <c r="Y623" s="143"/>
      <c r="Z623" s="143"/>
    </row>
    <row r="624">
      <c r="A624" s="143"/>
      <c r="B624" s="143"/>
      <c r="C624" s="143"/>
      <c r="D624" s="143"/>
      <c r="E624" s="143"/>
      <c r="F624" s="143"/>
      <c r="G624" s="143"/>
      <c r="H624" s="143"/>
      <c r="I624" s="143"/>
      <c r="J624" s="143"/>
      <c r="K624" s="143"/>
      <c r="L624" s="143"/>
      <c r="M624" s="143"/>
      <c r="N624" s="143"/>
      <c r="O624" s="143"/>
      <c r="P624" s="143"/>
      <c r="Q624" s="143"/>
      <c r="R624" s="143"/>
      <c r="S624" s="143"/>
      <c r="T624" s="143"/>
      <c r="U624" s="143"/>
      <c r="V624" s="143"/>
      <c r="W624" s="143"/>
      <c r="X624" s="143"/>
      <c r="Y624" s="143"/>
      <c r="Z624" s="143"/>
    </row>
    <row r="625">
      <c r="A625" s="143"/>
      <c r="B625" s="143"/>
      <c r="C625" s="143"/>
      <c r="D625" s="143"/>
      <c r="E625" s="143"/>
      <c r="F625" s="143"/>
      <c r="G625" s="143"/>
      <c r="H625" s="143"/>
      <c r="I625" s="143"/>
      <c r="J625" s="143"/>
      <c r="K625" s="143"/>
      <c r="L625" s="143"/>
      <c r="M625" s="143"/>
      <c r="N625" s="143"/>
      <c r="O625" s="143"/>
      <c r="P625" s="143"/>
      <c r="Q625" s="143"/>
      <c r="R625" s="143"/>
      <c r="S625" s="143"/>
      <c r="T625" s="143"/>
      <c r="U625" s="143"/>
      <c r="V625" s="143"/>
      <c r="W625" s="143"/>
      <c r="X625" s="143"/>
      <c r="Y625" s="143"/>
      <c r="Z625" s="143"/>
    </row>
    <row r="626">
      <c r="A626" s="143"/>
      <c r="B626" s="143"/>
      <c r="C626" s="143"/>
      <c r="D626" s="143"/>
      <c r="E626" s="143"/>
      <c r="F626" s="143"/>
      <c r="G626" s="143"/>
      <c r="H626" s="143"/>
      <c r="I626" s="143"/>
      <c r="J626" s="143"/>
      <c r="K626" s="143"/>
      <c r="L626" s="143"/>
      <c r="M626" s="143"/>
      <c r="N626" s="143"/>
      <c r="O626" s="143"/>
      <c r="P626" s="143"/>
      <c r="Q626" s="143"/>
      <c r="R626" s="143"/>
      <c r="S626" s="143"/>
      <c r="T626" s="143"/>
      <c r="U626" s="143"/>
      <c r="V626" s="143"/>
      <c r="W626" s="143"/>
      <c r="X626" s="143"/>
      <c r="Y626" s="143"/>
      <c r="Z626" s="143"/>
    </row>
    <row r="627">
      <c r="A627" s="143"/>
      <c r="B627" s="143"/>
      <c r="C627" s="143"/>
      <c r="D627" s="143"/>
      <c r="E627" s="143"/>
      <c r="F627" s="143"/>
      <c r="G627" s="143"/>
      <c r="H627" s="143"/>
      <c r="I627" s="143"/>
      <c r="J627" s="143"/>
      <c r="K627" s="143"/>
      <c r="L627" s="143"/>
      <c r="M627" s="143"/>
      <c r="N627" s="143"/>
      <c r="O627" s="143"/>
      <c r="P627" s="143"/>
      <c r="Q627" s="143"/>
      <c r="R627" s="143"/>
      <c r="S627" s="143"/>
      <c r="T627" s="143"/>
      <c r="U627" s="143"/>
      <c r="V627" s="143"/>
      <c r="W627" s="143"/>
      <c r="X627" s="143"/>
      <c r="Y627" s="143"/>
      <c r="Z627" s="143"/>
    </row>
    <row r="628">
      <c r="A628" s="143"/>
      <c r="B628" s="143"/>
      <c r="C628" s="143"/>
      <c r="D628" s="143"/>
      <c r="E628" s="143"/>
      <c r="F628" s="143"/>
      <c r="G628" s="143"/>
      <c r="H628" s="143"/>
      <c r="I628" s="143"/>
      <c r="J628" s="143"/>
      <c r="K628" s="143"/>
      <c r="L628" s="143"/>
      <c r="M628" s="143"/>
      <c r="N628" s="143"/>
      <c r="O628" s="143"/>
      <c r="P628" s="143"/>
      <c r="Q628" s="143"/>
      <c r="R628" s="143"/>
      <c r="S628" s="143"/>
      <c r="T628" s="143"/>
      <c r="U628" s="143"/>
      <c r="V628" s="143"/>
      <c r="W628" s="143"/>
      <c r="X628" s="143"/>
      <c r="Y628" s="143"/>
      <c r="Z628" s="143"/>
    </row>
    <row r="629">
      <c r="A629" s="143"/>
      <c r="B629" s="143"/>
      <c r="C629" s="143"/>
      <c r="D629" s="143"/>
      <c r="E629" s="143"/>
      <c r="F629" s="143"/>
      <c r="G629" s="143"/>
      <c r="H629" s="143"/>
      <c r="I629" s="143"/>
      <c r="J629" s="143"/>
      <c r="K629" s="143"/>
      <c r="L629" s="143"/>
      <c r="M629" s="143"/>
      <c r="N629" s="143"/>
      <c r="O629" s="143"/>
      <c r="P629" s="143"/>
      <c r="Q629" s="143"/>
      <c r="R629" s="143"/>
      <c r="S629" s="143"/>
      <c r="T629" s="143"/>
      <c r="U629" s="143"/>
      <c r="V629" s="143"/>
      <c r="W629" s="143"/>
      <c r="X629" s="143"/>
      <c r="Y629" s="143"/>
      <c r="Z629" s="143"/>
    </row>
    <row r="630">
      <c r="A630" s="143"/>
      <c r="B630" s="143"/>
      <c r="C630" s="143"/>
      <c r="D630" s="143"/>
      <c r="E630" s="143"/>
      <c r="F630" s="143"/>
      <c r="G630" s="143"/>
      <c r="H630" s="143"/>
      <c r="I630" s="143"/>
      <c r="J630" s="143"/>
      <c r="K630" s="143"/>
      <c r="L630" s="143"/>
      <c r="M630" s="143"/>
      <c r="N630" s="143"/>
      <c r="O630" s="143"/>
      <c r="P630" s="143"/>
      <c r="Q630" s="143"/>
      <c r="R630" s="143"/>
      <c r="S630" s="143"/>
      <c r="T630" s="143"/>
      <c r="U630" s="143"/>
      <c r="V630" s="143"/>
      <c r="W630" s="143"/>
      <c r="X630" s="143"/>
      <c r="Y630" s="143"/>
      <c r="Z630" s="143"/>
    </row>
    <row r="631">
      <c r="A631" s="143"/>
      <c r="B631" s="143"/>
      <c r="C631" s="143"/>
      <c r="D631" s="143"/>
      <c r="E631" s="143"/>
      <c r="F631" s="143"/>
      <c r="G631" s="143"/>
      <c r="H631" s="143"/>
      <c r="I631" s="143"/>
      <c r="J631" s="143"/>
      <c r="K631" s="143"/>
      <c r="L631" s="143"/>
      <c r="M631" s="143"/>
      <c r="N631" s="143"/>
      <c r="O631" s="143"/>
      <c r="P631" s="143"/>
      <c r="Q631" s="143"/>
      <c r="R631" s="143"/>
      <c r="S631" s="143"/>
      <c r="T631" s="143"/>
      <c r="U631" s="143"/>
      <c r="V631" s="143"/>
      <c r="W631" s="143"/>
      <c r="X631" s="143"/>
      <c r="Y631" s="143"/>
      <c r="Z631" s="143"/>
    </row>
    <row r="632">
      <c r="A632" s="143"/>
      <c r="B632" s="143"/>
      <c r="C632" s="143"/>
      <c r="D632" s="143"/>
      <c r="E632" s="143"/>
      <c r="F632" s="143"/>
      <c r="G632" s="143"/>
      <c r="H632" s="143"/>
      <c r="I632" s="143"/>
      <c r="J632" s="143"/>
      <c r="K632" s="143"/>
      <c r="L632" s="143"/>
      <c r="M632" s="143"/>
      <c r="N632" s="143"/>
      <c r="O632" s="143"/>
      <c r="P632" s="143"/>
      <c r="Q632" s="143"/>
      <c r="R632" s="143"/>
      <c r="S632" s="143"/>
      <c r="T632" s="143"/>
      <c r="U632" s="143"/>
      <c r="V632" s="143"/>
      <c r="W632" s="143"/>
      <c r="X632" s="143"/>
      <c r="Y632" s="143"/>
      <c r="Z632" s="143"/>
    </row>
    <row r="633">
      <c r="A633" s="143"/>
      <c r="B633" s="143"/>
      <c r="C633" s="143"/>
      <c r="D633" s="143"/>
      <c r="E633" s="143"/>
      <c r="F633" s="143"/>
      <c r="G633" s="143"/>
      <c r="H633" s="143"/>
      <c r="I633" s="143"/>
      <c r="J633" s="143"/>
      <c r="K633" s="143"/>
      <c r="L633" s="143"/>
      <c r="M633" s="143"/>
      <c r="N633" s="143"/>
      <c r="O633" s="143"/>
      <c r="P633" s="143"/>
      <c r="Q633" s="143"/>
      <c r="R633" s="143"/>
      <c r="S633" s="143"/>
      <c r="T633" s="143"/>
      <c r="U633" s="143"/>
      <c r="V633" s="143"/>
      <c r="W633" s="143"/>
      <c r="X633" s="143"/>
      <c r="Y633" s="143"/>
      <c r="Z633" s="143"/>
    </row>
    <row r="634">
      <c r="A634" s="143"/>
      <c r="B634" s="143"/>
      <c r="C634" s="143"/>
      <c r="D634" s="143"/>
      <c r="E634" s="143"/>
      <c r="F634" s="143"/>
      <c r="G634" s="143"/>
      <c r="H634" s="143"/>
      <c r="I634" s="143"/>
      <c r="J634" s="143"/>
      <c r="K634" s="143"/>
      <c r="L634" s="143"/>
      <c r="M634" s="143"/>
      <c r="N634" s="143"/>
      <c r="O634" s="143"/>
      <c r="P634" s="143"/>
      <c r="Q634" s="143"/>
      <c r="R634" s="143"/>
      <c r="S634" s="143"/>
      <c r="T634" s="143"/>
      <c r="U634" s="143"/>
      <c r="V634" s="143"/>
      <c r="W634" s="143"/>
      <c r="X634" s="143"/>
      <c r="Y634" s="143"/>
      <c r="Z634" s="143"/>
    </row>
    <row r="635">
      <c r="A635" s="143"/>
      <c r="B635" s="143"/>
      <c r="C635" s="143"/>
      <c r="D635" s="143"/>
      <c r="E635" s="143"/>
      <c r="F635" s="143"/>
      <c r="G635" s="143"/>
      <c r="H635" s="143"/>
      <c r="I635" s="143"/>
      <c r="J635" s="143"/>
      <c r="K635" s="143"/>
      <c r="L635" s="143"/>
      <c r="M635" s="143"/>
      <c r="N635" s="143"/>
      <c r="O635" s="143"/>
      <c r="P635" s="143"/>
      <c r="Q635" s="143"/>
      <c r="R635" s="143"/>
      <c r="S635" s="143"/>
      <c r="T635" s="143"/>
      <c r="U635" s="143"/>
      <c r="V635" s="143"/>
      <c r="W635" s="143"/>
      <c r="X635" s="143"/>
      <c r="Y635" s="143"/>
      <c r="Z635" s="143"/>
    </row>
    <row r="636">
      <c r="A636" s="143"/>
      <c r="B636" s="143"/>
      <c r="C636" s="143"/>
      <c r="D636" s="143"/>
      <c r="E636" s="143"/>
      <c r="F636" s="143"/>
      <c r="G636" s="143"/>
      <c r="H636" s="143"/>
      <c r="I636" s="143"/>
      <c r="J636" s="143"/>
      <c r="K636" s="143"/>
      <c r="L636" s="143"/>
      <c r="M636" s="143"/>
      <c r="N636" s="143"/>
      <c r="O636" s="143"/>
      <c r="P636" s="143"/>
      <c r="Q636" s="143"/>
      <c r="R636" s="143"/>
      <c r="S636" s="143"/>
      <c r="T636" s="143"/>
      <c r="U636" s="143"/>
      <c r="V636" s="143"/>
      <c r="W636" s="143"/>
      <c r="X636" s="143"/>
      <c r="Y636" s="143"/>
      <c r="Z636" s="143"/>
    </row>
    <row r="637">
      <c r="A637" s="143"/>
      <c r="B637" s="143"/>
      <c r="C637" s="143"/>
      <c r="D637" s="143"/>
      <c r="E637" s="143"/>
      <c r="F637" s="143"/>
      <c r="G637" s="143"/>
      <c r="H637" s="143"/>
      <c r="I637" s="143"/>
      <c r="J637" s="143"/>
      <c r="K637" s="143"/>
      <c r="L637" s="143"/>
      <c r="M637" s="143"/>
      <c r="N637" s="143"/>
      <c r="O637" s="143"/>
      <c r="P637" s="143"/>
      <c r="Q637" s="143"/>
      <c r="R637" s="143"/>
      <c r="S637" s="143"/>
      <c r="T637" s="143"/>
      <c r="U637" s="143"/>
      <c r="V637" s="143"/>
      <c r="W637" s="143"/>
      <c r="X637" s="143"/>
      <c r="Y637" s="143"/>
      <c r="Z637" s="143"/>
    </row>
    <row r="638">
      <c r="A638" s="143"/>
      <c r="B638" s="143"/>
      <c r="C638" s="143"/>
      <c r="D638" s="143"/>
      <c r="E638" s="143"/>
      <c r="F638" s="143"/>
      <c r="G638" s="143"/>
      <c r="H638" s="143"/>
      <c r="I638" s="143"/>
      <c r="J638" s="143"/>
      <c r="K638" s="143"/>
      <c r="L638" s="143"/>
      <c r="M638" s="143"/>
      <c r="N638" s="143"/>
      <c r="O638" s="143"/>
      <c r="P638" s="143"/>
      <c r="Q638" s="143"/>
      <c r="R638" s="143"/>
      <c r="S638" s="143"/>
      <c r="T638" s="143"/>
      <c r="U638" s="143"/>
      <c r="V638" s="143"/>
      <c r="W638" s="143"/>
      <c r="X638" s="143"/>
      <c r="Y638" s="143"/>
      <c r="Z638" s="143"/>
    </row>
    <row r="639">
      <c r="A639" s="143"/>
      <c r="B639" s="143"/>
      <c r="C639" s="143"/>
      <c r="D639" s="143"/>
      <c r="E639" s="143"/>
      <c r="F639" s="143"/>
      <c r="G639" s="143"/>
      <c r="H639" s="143"/>
      <c r="I639" s="143"/>
      <c r="J639" s="143"/>
      <c r="K639" s="143"/>
      <c r="L639" s="143"/>
      <c r="M639" s="143"/>
      <c r="N639" s="143"/>
      <c r="O639" s="143"/>
      <c r="P639" s="143"/>
      <c r="Q639" s="143"/>
      <c r="R639" s="143"/>
      <c r="S639" s="143"/>
      <c r="T639" s="143"/>
      <c r="U639" s="143"/>
      <c r="V639" s="143"/>
      <c r="W639" s="143"/>
      <c r="X639" s="143"/>
      <c r="Y639" s="143"/>
      <c r="Z639" s="143"/>
    </row>
    <row r="640">
      <c r="A640" s="143"/>
      <c r="B640" s="143"/>
      <c r="C640" s="143"/>
      <c r="D640" s="143"/>
      <c r="E640" s="143"/>
      <c r="F640" s="143"/>
      <c r="G640" s="143"/>
      <c r="H640" s="143"/>
      <c r="I640" s="143"/>
      <c r="J640" s="143"/>
      <c r="K640" s="143"/>
      <c r="L640" s="143"/>
      <c r="M640" s="143"/>
      <c r="N640" s="143"/>
      <c r="O640" s="143"/>
      <c r="P640" s="143"/>
      <c r="Q640" s="143"/>
      <c r="R640" s="143"/>
      <c r="S640" s="143"/>
      <c r="T640" s="143"/>
      <c r="U640" s="143"/>
      <c r="V640" s="143"/>
      <c r="W640" s="143"/>
      <c r="X640" s="143"/>
      <c r="Y640" s="143"/>
      <c r="Z640" s="143"/>
    </row>
    <row r="641">
      <c r="A641" s="143"/>
      <c r="B641" s="143"/>
      <c r="C641" s="143"/>
      <c r="D641" s="143"/>
      <c r="E641" s="143"/>
      <c r="F641" s="143"/>
      <c r="G641" s="143"/>
      <c r="H641" s="143"/>
      <c r="I641" s="143"/>
      <c r="J641" s="143"/>
      <c r="K641" s="143"/>
      <c r="L641" s="143"/>
      <c r="M641" s="143"/>
      <c r="N641" s="143"/>
      <c r="O641" s="143"/>
      <c r="P641" s="143"/>
      <c r="Q641" s="143"/>
      <c r="R641" s="143"/>
      <c r="S641" s="143"/>
      <c r="T641" s="143"/>
      <c r="U641" s="143"/>
      <c r="V641" s="143"/>
      <c r="W641" s="143"/>
      <c r="X641" s="143"/>
      <c r="Y641" s="143"/>
      <c r="Z641" s="143"/>
    </row>
    <row r="642">
      <c r="A642" s="143"/>
      <c r="B642" s="143"/>
      <c r="C642" s="143"/>
      <c r="D642" s="143"/>
      <c r="E642" s="143"/>
      <c r="F642" s="143"/>
      <c r="G642" s="143"/>
      <c r="H642" s="143"/>
      <c r="I642" s="143"/>
      <c r="J642" s="143"/>
      <c r="K642" s="143"/>
      <c r="L642" s="143"/>
      <c r="M642" s="143"/>
      <c r="N642" s="143"/>
      <c r="O642" s="143"/>
      <c r="P642" s="143"/>
      <c r="Q642" s="143"/>
      <c r="R642" s="143"/>
      <c r="S642" s="143"/>
      <c r="T642" s="143"/>
      <c r="U642" s="143"/>
      <c r="V642" s="143"/>
      <c r="W642" s="143"/>
      <c r="X642" s="143"/>
      <c r="Y642" s="143"/>
      <c r="Z642" s="143"/>
    </row>
    <row r="643">
      <c r="A643" s="143"/>
      <c r="B643" s="143"/>
      <c r="C643" s="143"/>
      <c r="D643" s="143"/>
      <c r="E643" s="143"/>
      <c r="F643" s="143"/>
      <c r="G643" s="143"/>
      <c r="H643" s="143"/>
      <c r="I643" s="143"/>
      <c r="J643" s="143"/>
      <c r="K643" s="143"/>
      <c r="L643" s="143"/>
      <c r="M643" s="143"/>
      <c r="N643" s="143"/>
      <c r="O643" s="143"/>
      <c r="P643" s="143"/>
      <c r="Q643" s="143"/>
      <c r="R643" s="143"/>
      <c r="S643" s="143"/>
      <c r="T643" s="143"/>
      <c r="U643" s="143"/>
      <c r="V643" s="143"/>
      <c r="W643" s="143"/>
      <c r="X643" s="143"/>
      <c r="Y643" s="143"/>
      <c r="Z643" s="143"/>
    </row>
    <row r="644">
      <c r="A644" s="143"/>
      <c r="B644" s="143"/>
      <c r="C644" s="143"/>
      <c r="D644" s="143"/>
      <c r="E644" s="143"/>
      <c r="F644" s="143"/>
      <c r="G644" s="143"/>
      <c r="H644" s="143"/>
      <c r="I644" s="143"/>
      <c r="J644" s="143"/>
      <c r="K644" s="143"/>
      <c r="L644" s="143"/>
      <c r="M644" s="143"/>
      <c r="N644" s="143"/>
      <c r="O644" s="143"/>
      <c r="P644" s="143"/>
      <c r="Q644" s="143"/>
      <c r="R644" s="143"/>
      <c r="S644" s="143"/>
      <c r="T644" s="143"/>
      <c r="U644" s="143"/>
      <c r="V644" s="143"/>
      <c r="W644" s="143"/>
      <c r="X644" s="143"/>
      <c r="Y644" s="143"/>
      <c r="Z644" s="143"/>
    </row>
    <row r="645">
      <c r="A645" s="143"/>
      <c r="B645" s="143"/>
      <c r="C645" s="143"/>
      <c r="D645" s="143"/>
      <c r="E645" s="143"/>
      <c r="F645" s="143"/>
      <c r="G645" s="143"/>
      <c r="H645" s="143"/>
      <c r="I645" s="143"/>
      <c r="J645" s="143"/>
      <c r="K645" s="143"/>
      <c r="L645" s="143"/>
      <c r="M645" s="143"/>
      <c r="N645" s="143"/>
      <c r="O645" s="143"/>
      <c r="P645" s="143"/>
      <c r="Q645" s="143"/>
      <c r="R645" s="143"/>
      <c r="S645" s="143"/>
      <c r="T645" s="143"/>
      <c r="U645" s="143"/>
      <c r="V645" s="143"/>
      <c r="W645" s="143"/>
      <c r="X645" s="143"/>
      <c r="Y645" s="143"/>
      <c r="Z645" s="143"/>
    </row>
    <row r="646">
      <c r="A646" s="143"/>
      <c r="B646" s="143"/>
      <c r="C646" s="143"/>
      <c r="D646" s="143"/>
      <c r="E646" s="143"/>
      <c r="F646" s="143"/>
      <c r="G646" s="143"/>
      <c r="H646" s="143"/>
      <c r="I646" s="143"/>
      <c r="J646" s="143"/>
      <c r="K646" s="143"/>
      <c r="L646" s="143"/>
      <c r="M646" s="143"/>
      <c r="N646" s="143"/>
      <c r="O646" s="143"/>
      <c r="P646" s="143"/>
      <c r="Q646" s="143"/>
      <c r="R646" s="143"/>
      <c r="S646" s="143"/>
      <c r="T646" s="143"/>
      <c r="U646" s="143"/>
      <c r="V646" s="143"/>
      <c r="W646" s="143"/>
      <c r="X646" s="143"/>
      <c r="Y646" s="143"/>
      <c r="Z646" s="143"/>
    </row>
    <row r="647">
      <c r="A647" s="143"/>
      <c r="B647" s="143"/>
      <c r="C647" s="143"/>
      <c r="D647" s="143"/>
      <c r="E647" s="143"/>
      <c r="F647" s="143"/>
      <c r="G647" s="143"/>
      <c r="H647" s="143"/>
      <c r="I647" s="143"/>
      <c r="J647" s="143"/>
      <c r="K647" s="143"/>
      <c r="L647" s="143"/>
      <c r="M647" s="143"/>
      <c r="N647" s="143"/>
      <c r="O647" s="143"/>
      <c r="P647" s="143"/>
      <c r="Q647" s="143"/>
      <c r="R647" s="143"/>
      <c r="S647" s="143"/>
      <c r="T647" s="143"/>
      <c r="U647" s="143"/>
      <c r="V647" s="143"/>
      <c r="W647" s="143"/>
      <c r="X647" s="143"/>
      <c r="Y647" s="143"/>
      <c r="Z647" s="143"/>
    </row>
    <row r="648">
      <c r="A648" s="143"/>
      <c r="B648" s="143"/>
      <c r="C648" s="143"/>
      <c r="D648" s="143"/>
      <c r="E648" s="143"/>
      <c r="F648" s="143"/>
      <c r="G648" s="143"/>
      <c r="H648" s="143"/>
      <c r="I648" s="143"/>
      <c r="J648" s="143"/>
      <c r="K648" s="143"/>
      <c r="L648" s="143"/>
      <c r="M648" s="143"/>
      <c r="N648" s="143"/>
      <c r="O648" s="143"/>
      <c r="P648" s="143"/>
      <c r="Q648" s="143"/>
      <c r="R648" s="143"/>
      <c r="S648" s="143"/>
      <c r="T648" s="143"/>
      <c r="U648" s="143"/>
      <c r="V648" s="143"/>
      <c r="W648" s="143"/>
      <c r="X648" s="143"/>
      <c r="Y648" s="143"/>
      <c r="Z648" s="143"/>
    </row>
    <row r="649">
      <c r="A649" s="143"/>
      <c r="B649" s="143"/>
      <c r="C649" s="143"/>
      <c r="D649" s="143"/>
      <c r="E649" s="143"/>
      <c r="F649" s="143"/>
      <c r="G649" s="143"/>
      <c r="H649" s="143"/>
      <c r="I649" s="143"/>
      <c r="J649" s="143"/>
      <c r="K649" s="143"/>
      <c r="L649" s="143"/>
      <c r="M649" s="143"/>
      <c r="N649" s="143"/>
      <c r="O649" s="143"/>
      <c r="P649" s="143"/>
      <c r="Q649" s="143"/>
      <c r="R649" s="143"/>
      <c r="S649" s="143"/>
      <c r="T649" s="143"/>
      <c r="U649" s="143"/>
      <c r="V649" s="143"/>
      <c r="W649" s="143"/>
      <c r="X649" s="143"/>
      <c r="Y649" s="143"/>
      <c r="Z649" s="143"/>
    </row>
    <row r="650">
      <c r="A650" s="143"/>
      <c r="B650" s="143"/>
      <c r="C650" s="143"/>
      <c r="D650" s="143"/>
      <c r="E650" s="143"/>
      <c r="F650" s="143"/>
      <c r="G650" s="143"/>
      <c r="H650" s="143"/>
      <c r="I650" s="143"/>
      <c r="J650" s="143"/>
      <c r="K650" s="143"/>
      <c r="L650" s="143"/>
      <c r="M650" s="143"/>
      <c r="N650" s="143"/>
      <c r="O650" s="143"/>
      <c r="P650" s="143"/>
      <c r="Q650" s="143"/>
      <c r="R650" s="143"/>
      <c r="S650" s="143"/>
      <c r="T650" s="143"/>
      <c r="U650" s="143"/>
      <c r="V650" s="143"/>
      <c r="W650" s="143"/>
      <c r="X650" s="143"/>
      <c r="Y650" s="143"/>
      <c r="Z650" s="143"/>
    </row>
    <row r="651">
      <c r="A651" s="143"/>
      <c r="B651" s="143"/>
      <c r="C651" s="143"/>
      <c r="D651" s="143"/>
      <c r="E651" s="143"/>
      <c r="F651" s="143"/>
      <c r="G651" s="143"/>
      <c r="H651" s="143"/>
      <c r="I651" s="143"/>
      <c r="J651" s="143"/>
      <c r="K651" s="143"/>
      <c r="L651" s="143"/>
      <c r="M651" s="143"/>
      <c r="N651" s="143"/>
      <c r="O651" s="143"/>
      <c r="P651" s="143"/>
      <c r="Q651" s="143"/>
      <c r="R651" s="143"/>
      <c r="S651" s="143"/>
      <c r="T651" s="143"/>
      <c r="U651" s="143"/>
      <c r="V651" s="143"/>
      <c r="W651" s="143"/>
      <c r="X651" s="143"/>
      <c r="Y651" s="143"/>
      <c r="Z651" s="143"/>
    </row>
    <row r="652">
      <c r="A652" s="143"/>
      <c r="B652" s="143"/>
      <c r="C652" s="143"/>
      <c r="D652" s="143"/>
      <c r="E652" s="143"/>
      <c r="F652" s="143"/>
      <c r="G652" s="143"/>
      <c r="H652" s="143"/>
      <c r="I652" s="143"/>
      <c r="J652" s="143"/>
      <c r="K652" s="143"/>
      <c r="L652" s="143"/>
      <c r="M652" s="143"/>
      <c r="N652" s="143"/>
      <c r="O652" s="143"/>
      <c r="P652" s="143"/>
      <c r="Q652" s="143"/>
      <c r="R652" s="143"/>
      <c r="S652" s="143"/>
      <c r="T652" s="143"/>
      <c r="U652" s="143"/>
      <c r="V652" s="143"/>
      <c r="W652" s="143"/>
      <c r="X652" s="143"/>
      <c r="Y652" s="143"/>
      <c r="Z652" s="143"/>
    </row>
    <row r="653">
      <c r="A653" s="143"/>
      <c r="B653" s="143"/>
      <c r="C653" s="143"/>
      <c r="D653" s="143"/>
      <c r="E653" s="143"/>
      <c r="F653" s="143"/>
      <c r="G653" s="143"/>
      <c r="H653" s="143"/>
      <c r="I653" s="143"/>
      <c r="J653" s="143"/>
      <c r="K653" s="143"/>
      <c r="L653" s="143"/>
      <c r="M653" s="143"/>
      <c r="N653" s="143"/>
      <c r="O653" s="143"/>
      <c r="P653" s="143"/>
      <c r="Q653" s="143"/>
      <c r="R653" s="143"/>
      <c r="S653" s="143"/>
      <c r="T653" s="143"/>
      <c r="U653" s="143"/>
      <c r="V653" s="143"/>
      <c r="W653" s="143"/>
      <c r="X653" s="143"/>
      <c r="Y653" s="143"/>
      <c r="Z653" s="143"/>
    </row>
    <row r="654">
      <c r="A654" s="143"/>
      <c r="B654" s="143"/>
      <c r="C654" s="143"/>
      <c r="D654" s="143"/>
      <c r="E654" s="143"/>
      <c r="F654" s="143"/>
      <c r="G654" s="143"/>
      <c r="H654" s="143"/>
      <c r="I654" s="143"/>
      <c r="J654" s="143"/>
      <c r="K654" s="143"/>
      <c r="L654" s="143"/>
      <c r="M654" s="143"/>
      <c r="N654" s="143"/>
      <c r="O654" s="143"/>
      <c r="P654" s="143"/>
      <c r="Q654" s="143"/>
      <c r="R654" s="143"/>
      <c r="S654" s="143"/>
      <c r="T654" s="143"/>
      <c r="U654" s="143"/>
      <c r="V654" s="143"/>
      <c r="W654" s="143"/>
      <c r="X654" s="143"/>
      <c r="Y654" s="143"/>
      <c r="Z654" s="143"/>
    </row>
    <row r="655">
      <c r="A655" s="143"/>
      <c r="B655" s="143"/>
      <c r="C655" s="143"/>
      <c r="D655" s="143"/>
      <c r="E655" s="143"/>
      <c r="F655" s="143"/>
      <c r="G655" s="143"/>
      <c r="H655" s="143"/>
      <c r="I655" s="143"/>
      <c r="J655" s="143"/>
      <c r="K655" s="143"/>
      <c r="L655" s="143"/>
      <c r="M655" s="143"/>
      <c r="N655" s="143"/>
      <c r="O655" s="143"/>
      <c r="P655" s="143"/>
      <c r="Q655" s="143"/>
      <c r="R655" s="143"/>
      <c r="S655" s="143"/>
      <c r="T655" s="143"/>
      <c r="U655" s="143"/>
      <c r="V655" s="143"/>
      <c r="W655" s="143"/>
      <c r="X655" s="143"/>
      <c r="Y655" s="143"/>
      <c r="Z655" s="143"/>
    </row>
    <row r="656">
      <c r="A656" s="143"/>
      <c r="B656" s="143"/>
      <c r="C656" s="143"/>
      <c r="D656" s="143"/>
      <c r="E656" s="143"/>
      <c r="F656" s="143"/>
      <c r="G656" s="143"/>
      <c r="H656" s="143"/>
      <c r="I656" s="143"/>
      <c r="J656" s="143"/>
      <c r="K656" s="143"/>
      <c r="L656" s="143"/>
      <c r="M656" s="143"/>
      <c r="N656" s="143"/>
      <c r="O656" s="143"/>
      <c r="P656" s="143"/>
      <c r="Q656" s="143"/>
      <c r="R656" s="143"/>
      <c r="S656" s="143"/>
      <c r="T656" s="143"/>
      <c r="U656" s="143"/>
      <c r="V656" s="143"/>
      <c r="W656" s="143"/>
      <c r="X656" s="143"/>
      <c r="Y656" s="143"/>
      <c r="Z656" s="143"/>
    </row>
    <row r="657">
      <c r="A657" s="143"/>
      <c r="B657" s="143"/>
      <c r="C657" s="143"/>
      <c r="D657" s="143"/>
      <c r="E657" s="143"/>
      <c r="F657" s="143"/>
      <c r="G657" s="143"/>
      <c r="H657" s="143"/>
      <c r="I657" s="143"/>
      <c r="J657" s="143"/>
      <c r="K657" s="143"/>
      <c r="L657" s="143"/>
      <c r="M657" s="143"/>
      <c r="N657" s="143"/>
      <c r="O657" s="143"/>
      <c r="P657" s="143"/>
      <c r="Q657" s="143"/>
      <c r="R657" s="143"/>
      <c r="S657" s="143"/>
      <c r="T657" s="143"/>
      <c r="U657" s="143"/>
      <c r="V657" s="143"/>
      <c r="W657" s="143"/>
      <c r="X657" s="143"/>
      <c r="Y657" s="143"/>
      <c r="Z657" s="143"/>
    </row>
    <row r="658">
      <c r="A658" s="143"/>
      <c r="B658" s="143"/>
      <c r="C658" s="143"/>
      <c r="D658" s="143"/>
      <c r="E658" s="143"/>
      <c r="F658" s="143"/>
      <c r="G658" s="143"/>
      <c r="H658" s="143"/>
      <c r="I658" s="143"/>
      <c r="J658" s="143"/>
      <c r="K658" s="143"/>
      <c r="L658" s="143"/>
      <c r="M658" s="143"/>
      <c r="N658" s="143"/>
      <c r="O658" s="143"/>
      <c r="P658" s="143"/>
      <c r="Q658" s="143"/>
      <c r="R658" s="143"/>
      <c r="S658" s="143"/>
      <c r="T658" s="143"/>
      <c r="U658" s="143"/>
      <c r="V658" s="143"/>
      <c r="W658" s="143"/>
      <c r="X658" s="143"/>
      <c r="Y658" s="143"/>
      <c r="Z658" s="143"/>
    </row>
    <row r="659">
      <c r="A659" s="143"/>
      <c r="B659" s="143"/>
      <c r="C659" s="143"/>
      <c r="D659" s="143"/>
      <c r="E659" s="143"/>
      <c r="F659" s="143"/>
      <c r="G659" s="143"/>
      <c r="H659" s="143"/>
      <c r="I659" s="143"/>
      <c r="J659" s="143"/>
      <c r="K659" s="143"/>
      <c r="L659" s="143"/>
      <c r="M659" s="143"/>
      <c r="N659" s="143"/>
      <c r="O659" s="143"/>
      <c r="P659" s="143"/>
      <c r="Q659" s="143"/>
      <c r="R659" s="143"/>
      <c r="S659" s="143"/>
      <c r="T659" s="143"/>
      <c r="U659" s="143"/>
      <c r="V659" s="143"/>
      <c r="W659" s="143"/>
      <c r="X659" s="143"/>
      <c r="Y659" s="143"/>
      <c r="Z659" s="143"/>
    </row>
    <row r="660">
      <c r="A660" s="143"/>
      <c r="B660" s="143"/>
      <c r="C660" s="143"/>
      <c r="D660" s="143"/>
      <c r="E660" s="143"/>
      <c r="F660" s="143"/>
      <c r="G660" s="143"/>
      <c r="H660" s="143"/>
      <c r="I660" s="143"/>
      <c r="J660" s="143"/>
      <c r="K660" s="143"/>
      <c r="L660" s="143"/>
      <c r="M660" s="143"/>
      <c r="N660" s="143"/>
      <c r="O660" s="143"/>
      <c r="P660" s="143"/>
      <c r="Q660" s="143"/>
      <c r="R660" s="143"/>
      <c r="S660" s="143"/>
      <c r="T660" s="143"/>
      <c r="U660" s="143"/>
      <c r="V660" s="143"/>
      <c r="W660" s="143"/>
      <c r="X660" s="143"/>
      <c r="Y660" s="143"/>
      <c r="Z660" s="143"/>
    </row>
    <row r="661">
      <c r="A661" s="143"/>
      <c r="B661" s="143"/>
      <c r="C661" s="143"/>
      <c r="D661" s="143"/>
      <c r="E661" s="143"/>
      <c r="F661" s="143"/>
      <c r="G661" s="143"/>
      <c r="H661" s="143"/>
      <c r="I661" s="143"/>
      <c r="J661" s="143"/>
      <c r="K661" s="143"/>
      <c r="L661" s="143"/>
      <c r="M661" s="143"/>
      <c r="N661" s="143"/>
      <c r="O661" s="143"/>
      <c r="P661" s="143"/>
      <c r="Q661" s="143"/>
      <c r="R661" s="143"/>
      <c r="S661" s="143"/>
      <c r="T661" s="143"/>
      <c r="U661" s="143"/>
      <c r="V661" s="143"/>
      <c r="W661" s="143"/>
      <c r="X661" s="143"/>
      <c r="Y661" s="143"/>
      <c r="Z661" s="143"/>
    </row>
    <row r="662">
      <c r="A662" s="143"/>
      <c r="B662" s="143"/>
      <c r="C662" s="143"/>
      <c r="D662" s="143"/>
      <c r="E662" s="143"/>
      <c r="F662" s="143"/>
      <c r="G662" s="143"/>
      <c r="H662" s="143"/>
      <c r="I662" s="143"/>
      <c r="J662" s="143"/>
      <c r="K662" s="143"/>
      <c r="L662" s="143"/>
      <c r="M662" s="143"/>
      <c r="N662" s="143"/>
      <c r="O662" s="143"/>
      <c r="P662" s="143"/>
      <c r="Q662" s="143"/>
      <c r="R662" s="143"/>
      <c r="S662" s="143"/>
      <c r="T662" s="143"/>
      <c r="U662" s="143"/>
      <c r="V662" s="143"/>
      <c r="W662" s="143"/>
      <c r="X662" s="143"/>
      <c r="Y662" s="143"/>
      <c r="Z662" s="143"/>
    </row>
    <row r="663">
      <c r="A663" s="143"/>
      <c r="B663" s="143"/>
      <c r="C663" s="143"/>
      <c r="D663" s="143"/>
      <c r="E663" s="143"/>
      <c r="F663" s="143"/>
      <c r="G663" s="143"/>
      <c r="H663" s="143"/>
      <c r="I663" s="143"/>
      <c r="J663" s="143"/>
      <c r="K663" s="143"/>
      <c r="L663" s="143"/>
      <c r="M663" s="143"/>
      <c r="N663" s="143"/>
      <c r="O663" s="143"/>
      <c r="P663" s="143"/>
      <c r="Q663" s="143"/>
      <c r="R663" s="143"/>
      <c r="S663" s="143"/>
      <c r="T663" s="143"/>
      <c r="U663" s="143"/>
      <c r="V663" s="143"/>
      <c r="W663" s="143"/>
      <c r="X663" s="143"/>
      <c r="Y663" s="143"/>
      <c r="Z663" s="143"/>
    </row>
    <row r="664">
      <c r="A664" s="143"/>
      <c r="B664" s="143"/>
      <c r="C664" s="143"/>
      <c r="D664" s="143"/>
      <c r="E664" s="143"/>
      <c r="F664" s="143"/>
      <c r="G664" s="143"/>
      <c r="H664" s="143"/>
      <c r="I664" s="143"/>
      <c r="J664" s="143"/>
      <c r="K664" s="143"/>
      <c r="L664" s="143"/>
      <c r="M664" s="143"/>
      <c r="N664" s="143"/>
      <c r="O664" s="143"/>
      <c r="P664" s="143"/>
      <c r="Q664" s="143"/>
      <c r="R664" s="143"/>
      <c r="S664" s="143"/>
      <c r="T664" s="143"/>
      <c r="U664" s="143"/>
      <c r="V664" s="143"/>
      <c r="W664" s="143"/>
      <c r="X664" s="143"/>
      <c r="Y664" s="143"/>
      <c r="Z664" s="143"/>
    </row>
    <row r="665">
      <c r="A665" s="143"/>
      <c r="B665" s="143"/>
      <c r="C665" s="143"/>
      <c r="D665" s="143"/>
      <c r="E665" s="143"/>
      <c r="F665" s="143"/>
      <c r="G665" s="143"/>
      <c r="H665" s="143"/>
      <c r="I665" s="143"/>
      <c r="J665" s="143"/>
      <c r="K665" s="143"/>
      <c r="L665" s="143"/>
      <c r="M665" s="143"/>
      <c r="N665" s="143"/>
      <c r="O665" s="143"/>
      <c r="P665" s="143"/>
      <c r="Q665" s="143"/>
      <c r="R665" s="143"/>
      <c r="S665" s="143"/>
      <c r="T665" s="143"/>
      <c r="U665" s="143"/>
      <c r="V665" s="143"/>
      <c r="W665" s="143"/>
      <c r="X665" s="143"/>
      <c r="Y665" s="143"/>
      <c r="Z665" s="143"/>
    </row>
    <row r="666">
      <c r="A666" s="143"/>
      <c r="B666" s="143"/>
      <c r="C666" s="143"/>
      <c r="D666" s="143"/>
      <c r="E666" s="143"/>
      <c r="F666" s="143"/>
      <c r="G666" s="143"/>
      <c r="H666" s="143"/>
      <c r="I666" s="143"/>
      <c r="J666" s="143"/>
      <c r="K666" s="143"/>
      <c r="L666" s="143"/>
      <c r="M666" s="143"/>
      <c r="N666" s="143"/>
      <c r="O666" s="143"/>
      <c r="P666" s="143"/>
      <c r="Q666" s="143"/>
      <c r="R666" s="143"/>
      <c r="S666" s="143"/>
      <c r="T666" s="143"/>
      <c r="U666" s="143"/>
      <c r="V666" s="143"/>
      <c r="W666" s="143"/>
      <c r="X666" s="143"/>
      <c r="Y666" s="143"/>
      <c r="Z666" s="143"/>
    </row>
    <row r="667">
      <c r="A667" s="143"/>
      <c r="B667" s="143"/>
      <c r="C667" s="143"/>
      <c r="D667" s="143"/>
      <c r="E667" s="143"/>
      <c r="F667" s="143"/>
      <c r="G667" s="143"/>
      <c r="H667" s="143"/>
      <c r="I667" s="143"/>
      <c r="J667" s="143"/>
      <c r="K667" s="143"/>
      <c r="L667" s="143"/>
      <c r="M667" s="143"/>
      <c r="N667" s="143"/>
      <c r="O667" s="143"/>
      <c r="P667" s="143"/>
      <c r="Q667" s="143"/>
      <c r="R667" s="143"/>
      <c r="S667" s="143"/>
      <c r="T667" s="143"/>
      <c r="U667" s="143"/>
      <c r="V667" s="143"/>
      <c r="W667" s="143"/>
      <c r="X667" s="143"/>
      <c r="Y667" s="143"/>
      <c r="Z667" s="143"/>
    </row>
    <row r="668">
      <c r="A668" s="143"/>
      <c r="B668" s="143"/>
      <c r="C668" s="143"/>
      <c r="D668" s="143"/>
      <c r="E668" s="143"/>
      <c r="F668" s="143"/>
      <c r="G668" s="143"/>
      <c r="H668" s="143"/>
      <c r="I668" s="143"/>
      <c r="J668" s="143"/>
      <c r="K668" s="143"/>
      <c r="L668" s="143"/>
      <c r="M668" s="143"/>
      <c r="N668" s="143"/>
      <c r="O668" s="143"/>
      <c r="P668" s="143"/>
      <c r="Q668" s="143"/>
      <c r="R668" s="143"/>
      <c r="S668" s="143"/>
      <c r="T668" s="143"/>
      <c r="U668" s="143"/>
      <c r="V668" s="143"/>
      <c r="W668" s="143"/>
      <c r="X668" s="143"/>
      <c r="Y668" s="143"/>
      <c r="Z668" s="143"/>
    </row>
    <row r="669">
      <c r="A669" s="143"/>
      <c r="B669" s="143"/>
      <c r="C669" s="143"/>
      <c r="D669" s="143"/>
      <c r="E669" s="143"/>
      <c r="F669" s="143"/>
      <c r="G669" s="143"/>
      <c r="H669" s="143"/>
      <c r="I669" s="143"/>
      <c r="J669" s="143"/>
      <c r="K669" s="143"/>
      <c r="L669" s="143"/>
      <c r="M669" s="143"/>
      <c r="N669" s="143"/>
      <c r="O669" s="143"/>
      <c r="P669" s="143"/>
      <c r="Q669" s="143"/>
      <c r="R669" s="143"/>
      <c r="S669" s="143"/>
      <c r="T669" s="143"/>
      <c r="U669" s="143"/>
      <c r="V669" s="143"/>
      <c r="W669" s="143"/>
      <c r="X669" s="143"/>
      <c r="Y669" s="143"/>
      <c r="Z669" s="143"/>
    </row>
    <row r="670">
      <c r="A670" s="143"/>
      <c r="B670" s="143"/>
      <c r="C670" s="143"/>
      <c r="D670" s="143"/>
      <c r="E670" s="143"/>
      <c r="F670" s="143"/>
      <c r="G670" s="143"/>
      <c r="H670" s="143"/>
      <c r="I670" s="143"/>
      <c r="J670" s="143"/>
      <c r="K670" s="143"/>
      <c r="L670" s="143"/>
      <c r="M670" s="143"/>
      <c r="N670" s="143"/>
      <c r="O670" s="143"/>
      <c r="P670" s="143"/>
      <c r="Q670" s="143"/>
      <c r="R670" s="143"/>
      <c r="S670" s="143"/>
      <c r="T670" s="143"/>
      <c r="U670" s="143"/>
      <c r="V670" s="143"/>
      <c r="W670" s="143"/>
      <c r="X670" s="143"/>
      <c r="Y670" s="143"/>
      <c r="Z670" s="143"/>
    </row>
    <row r="671">
      <c r="A671" s="143"/>
      <c r="B671" s="143"/>
      <c r="C671" s="143"/>
      <c r="D671" s="143"/>
      <c r="E671" s="143"/>
      <c r="F671" s="143"/>
      <c r="G671" s="143"/>
      <c r="H671" s="143"/>
      <c r="I671" s="143"/>
      <c r="J671" s="143"/>
      <c r="K671" s="143"/>
      <c r="L671" s="143"/>
      <c r="M671" s="143"/>
      <c r="N671" s="143"/>
      <c r="O671" s="143"/>
      <c r="P671" s="143"/>
      <c r="Q671" s="143"/>
      <c r="R671" s="143"/>
      <c r="S671" s="143"/>
      <c r="T671" s="143"/>
      <c r="U671" s="143"/>
      <c r="V671" s="143"/>
      <c r="W671" s="143"/>
      <c r="X671" s="143"/>
      <c r="Y671" s="143"/>
      <c r="Z671" s="143"/>
    </row>
    <row r="672">
      <c r="A672" s="143"/>
      <c r="B672" s="143"/>
      <c r="C672" s="143"/>
      <c r="D672" s="143"/>
      <c r="E672" s="143"/>
      <c r="F672" s="143"/>
      <c r="G672" s="143"/>
      <c r="H672" s="143"/>
      <c r="I672" s="143"/>
      <c r="J672" s="143"/>
      <c r="K672" s="143"/>
      <c r="L672" s="143"/>
      <c r="M672" s="143"/>
      <c r="N672" s="143"/>
      <c r="O672" s="143"/>
      <c r="P672" s="143"/>
      <c r="Q672" s="143"/>
      <c r="R672" s="143"/>
      <c r="S672" s="143"/>
      <c r="T672" s="143"/>
      <c r="U672" s="143"/>
      <c r="V672" s="143"/>
      <c r="W672" s="143"/>
      <c r="X672" s="143"/>
      <c r="Y672" s="143"/>
      <c r="Z672" s="143"/>
    </row>
    <row r="673">
      <c r="A673" s="143"/>
      <c r="B673" s="143"/>
      <c r="C673" s="143"/>
      <c r="D673" s="143"/>
      <c r="E673" s="143"/>
      <c r="F673" s="143"/>
      <c r="G673" s="143"/>
      <c r="H673" s="143"/>
      <c r="I673" s="143"/>
      <c r="J673" s="143"/>
      <c r="K673" s="143"/>
      <c r="L673" s="143"/>
      <c r="M673" s="143"/>
      <c r="N673" s="143"/>
      <c r="O673" s="143"/>
      <c r="P673" s="143"/>
      <c r="Q673" s="143"/>
      <c r="R673" s="143"/>
      <c r="S673" s="143"/>
      <c r="T673" s="143"/>
      <c r="U673" s="143"/>
      <c r="V673" s="143"/>
      <c r="W673" s="143"/>
      <c r="X673" s="143"/>
      <c r="Y673" s="143"/>
      <c r="Z673" s="143"/>
    </row>
    <row r="674">
      <c r="A674" s="143"/>
      <c r="B674" s="143"/>
      <c r="C674" s="143"/>
      <c r="D674" s="143"/>
      <c r="E674" s="143"/>
      <c r="F674" s="143"/>
      <c r="G674" s="143"/>
      <c r="H674" s="143"/>
      <c r="I674" s="143"/>
      <c r="J674" s="143"/>
      <c r="K674" s="143"/>
      <c r="L674" s="143"/>
      <c r="M674" s="143"/>
      <c r="N674" s="143"/>
      <c r="O674" s="143"/>
      <c r="P674" s="143"/>
      <c r="Q674" s="143"/>
      <c r="R674" s="143"/>
      <c r="S674" s="143"/>
      <c r="T674" s="143"/>
      <c r="U674" s="143"/>
      <c r="V674" s="143"/>
      <c r="W674" s="143"/>
      <c r="X674" s="143"/>
      <c r="Y674" s="143"/>
      <c r="Z674" s="143"/>
    </row>
    <row r="675">
      <c r="A675" s="143"/>
      <c r="B675" s="143"/>
      <c r="C675" s="143"/>
      <c r="D675" s="143"/>
      <c r="E675" s="143"/>
      <c r="F675" s="143"/>
      <c r="G675" s="143"/>
      <c r="H675" s="143"/>
      <c r="I675" s="143"/>
      <c r="J675" s="143"/>
      <c r="K675" s="143"/>
      <c r="L675" s="143"/>
      <c r="M675" s="143"/>
      <c r="N675" s="143"/>
      <c r="O675" s="143"/>
      <c r="P675" s="143"/>
      <c r="Q675" s="143"/>
      <c r="R675" s="143"/>
      <c r="S675" s="143"/>
      <c r="T675" s="143"/>
      <c r="U675" s="143"/>
      <c r="V675" s="143"/>
      <c r="W675" s="143"/>
      <c r="X675" s="143"/>
      <c r="Y675" s="143"/>
      <c r="Z675" s="143"/>
    </row>
    <row r="676">
      <c r="A676" s="143"/>
      <c r="B676" s="143"/>
      <c r="C676" s="143"/>
      <c r="D676" s="143"/>
      <c r="E676" s="143"/>
      <c r="F676" s="143"/>
      <c r="G676" s="143"/>
      <c r="H676" s="143"/>
      <c r="I676" s="143"/>
      <c r="J676" s="143"/>
      <c r="K676" s="143"/>
      <c r="L676" s="143"/>
      <c r="M676" s="143"/>
      <c r="N676" s="143"/>
      <c r="O676" s="143"/>
      <c r="P676" s="143"/>
      <c r="Q676" s="143"/>
      <c r="R676" s="143"/>
      <c r="S676" s="143"/>
      <c r="T676" s="143"/>
      <c r="U676" s="143"/>
      <c r="V676" s="143"/>
      <c r="W676" s="143"/>
      <c r="X676" s="143"/>
      <c r="Y676" s="143"/>
      <c r="Z676" s="143"/>
    </row>
    <row r="677">
      <c r="A677" s="143"/>
      <c r="B677" s="143"/>
      <c r="C677" s="143"/>
      <c r="D677" s="143"/>
      <c r="E677" s="143"/>
      <c r="F677" s="143"/>
      <c r="G677" s="143"/>
      <c r="H677" s="143"/>
      <c r="I677" s="143"/>
      <c r="J677" s="143"/>
      <c r="K677" s="143"/>
      <c r="L677" s="143"/>
      <c r="M677" s="143"/>
      <c r="N677" s="143"/>
      <c r="O677" s="143"/>
      <c r="P677" s="143"/>
      <c r="Q677" s="143"/>
      <c r="R677" s="143"/>
      <c r="S677" s="143"/>
      <c r="T677" s="143"/>
      <c r="U677" s="143"/>
      <c r="V677" s="143"/>
      <c r="W677" s="143"/>
      <c r="X677" s="143"/>
      <c r="Y677" s="143"/>
      <c r="Z677" s="143"/>
    </row>
    <row r="678">
      <c r="A678" s="143"/>
      <c r="B678" s="143"/>
      <c r="C678" s="143"/>
      <c r="D678" s="143"/>
      <c r="E678" s="143"/>
      <c r="F678" s="143"/>
      <c r="G678" s="143"/>
      <c r="H678" s="143"/>
      <c r="I678" s="143"/>
      <c r="J678" s="143"/>
      <c r="K678" s="143"/>
      <c r="L678" s="143"/>
      <c r="M678" s="143"/>
      <c r="N678" s="143"/>
      <c r="O678" s="143"/>
      <c r="P678" s="143"/>
      <c r="Q678" s="143"/>
      <c r="R678" s="143"/>
      <c r="S678" s="143"/>
      <c r="T678" s="143"/>
      <c r="U678" s="143"/>
      <c r="V678" s="143"/>
      <c r="W678" s="143"/>
      <c r="X678" s="143"/>
      <c r="Y678" s="143"/>
      <c r="Z678" s="143"/>
    </row>
    <row r="679">
      <c r="A679" s="143"/>
      <c r="B679" s="143"/>
      <c r="C679" s="143"/>
      <c r="D679" s="143"/>
      <c r="E679" s="143"/>
      <c r="F679" s="143"/>
      <c r="G679" s="143"/>
      <c r="H679" s="143"/>
      <c r="I679" s="143"/>
      <c r="J679" s="143"/>
      <c r="K679" s="143"/>
      <c r="L679" s="143"/>
      <c r="M679" s="143"/>
      <c r="N679" s="143"/>
      <c r="O679" s="143"/>
      <c r="P679" s="143"/>
      <c r="Q679" s="143"/>
      <c r="R679" s="143"/>
      <c r="S679" s="143"/>
      <c r="T679" s="143"/>
      <c r="U679" s="143"/>
      <c r="V679" s="143"/>
      <c r="W679" s="143"/>
      <c r="X679" s="143"/>
      <c r="Y679" s="143"/>
      <c r="Z679" s="143"/>
    </row>
    <row r="680">
      <c r="A680" s="143"/>
      <c r="B680" s="143"/>
      <c r="C680" s="143"/>
      <c r="D680" s="143"/>
      <c r="E680" s="143"/>
      <c r="F680" s="143"/>
      <c r="G680" s="143"/>
      <c r="H680" s="143"/>
      <c r="I680" s="143"/>
      <c r="J680" s="143"/>
      <c r="K680" s="143"/>
      <c r="L680" s="143"/>
      <c r="M680" s="143"/>
      <c r="N680" s="143"/>
      <c r="O680" s="143"/>
      <c r="P680" s="143"/>
      <c r="Q680" s="143"/>
      <c r="R680" s="143"/>
      <c r="S680" s="143"/>
      <c r="T680" s="143"/>
      <c r="U680" s="143"/>
      <c r="V680" s="143"/>
      <c r="W680" s="143"/>
      <c r="X680" s="143"/>
      <c r="Y680" s="143"/>
      <c r="Z680" s="143"/>
    </row>
    <row r="681">
      <c r="A681" s="143"/>
      <c r="B681" s="143"/>
      <c r="C681" s="143"/>
      <c r="D681" s="143"/>
      <c r="E681" s="143"/>
      <c r="F681" s="143"/>
      <c r="G681" s="143"/>
      <c r="H681" s="143"/>
      <c r="I681" s="143"/>
      <c r="J681" s="143"/>
      <c r="K681" s="143"/>
      <c r="L681" s="143"/>
      <c r="M681" s="143"/>
      <c r="N681" s="143"/>
      <c r="O681" s="143"/>
      <c r="P681" s="143"/>
      <c r="Q681" s="143"/>
      <c r="R681" s="143"/>
      <c r="S681" s="143"/>
      <c r="T681" s="143"/>
      <c r="U681" s="143"/>
      <c r="V681" s="143"/>
      <c r="W681" s="143"/>
      <c r="X681" s="143"/>
      <c r="Y681" s="143"/>
      <c r="Z681" s="143"/>
    </row>
    <row r="682">
      <c r="A682" s="143"/>
      <c r="B682" s="143"/>
      <c r="C682" s="143"/>
      <c r="D682" s="143"/>
      <c r="E682" s="143"/>
      <c r="F682" s="143"/>
      <c r="G682" s="143"/>
      <c r="H682" s="143"/>
      <c r="I682" s="143"/>
      <c r="J682" s="143"/>
      <c r="K682" s="143"/>
      <c r="L682" s="143"/>
      <c r="M682" s="143"/>
      <c r="N682" s="143"/>
      <c r="O682" s="143"/>
      <c r="P682" s="143"/>
      <c r="Q682" s="143"/>
      <c r="R682" s="143"/>
      <c r="S682" s="143"/>
      <c r="T682" s="143"/>
      <c r="U682" s="143"/>
      <c r="V682" s="143"/>
      <c r="W682" s="143"/>
      <c r="X682" s="143"/>
      <c r="Y682" s="143"/>
      <c r="Z682" s="143"/>
    </row>
    <row r="683">
      <c r="A683" s="143"/>
      <c r="B683" s="143"/>
      <c r="C683" s="143"/>
      <c r="D683" s="143"/>
      <c r="E683" s="143"/>
      <c r="F683" s="143"/>
      <c r="G683" s="143"/>
      <c r="H683" s="143"/>
      <c r="I683" s="143"/>
      <c r="J683" s="143"/>
      <c r="K683" s="143"/>
      <c r="L683" s="143"/>
      <c r="M683" s="143"/>
      <c r="N683" s="143"/>
      <c r="O683" s="143"/>
      <c r="P683" s="143"/>
      <c r="Q683" s="143"/>
      <c r="R683" s="143"/>
      <c r="S683" s="143"/>
      <c r="T683" s="143"/>
      <c r="U683" s="143"/>
      <c r="V683" s="143"/>
      <c r="W683" s="143"/>
      <c r="X683" s="143"/>
      <c r="Y683" s="143"/>
      <c r="Z683" s="143"/>
    </row>
    <row r="684">
      <c r="A684" s="143"/>
      <c r="B684" s="143"/>
      <c r="C684" s="143"/>
      <c r="D684" s="143"/>
      <c r="E684" s="143"/>
      <c r="F684" s="143"/>
      <c r="G684" s="143"/>
      <c r="H684" s="143"/>
      <c r="I684" s="143"/>
      <c r="J684" s="143"/>
      <c r="K684" s="143"/>
      <c r="L684" s="143"/>
      <c r="M684" s="143"/>
      <c r="N684" s="143"/>
      <c r="O684" s="143"/>
      <c r="P684" s="143"/>
      <c r="Q684" s="143"/>
      <c r="R684" s="143"/>
      <c r="S684" s="143"/>
      <c r="T684" s="143"/>
      <c r="U684" s="143"/>
      <c r="V684" s="143"/>
      <c r="W684" s="143"/>
      <c r="X684" s="143"/>
      <c r="Y684" s="143"/>
      <c r="Z684" s="143"/>
    </row>
    <row r="685">
      <c r="A685" s="143"/>
      <c r="B685" s="143"/>
      <c r="C685" s="143"/>
      <c r="D685" s="143"/>
      <c r="E685" s="143"/>
      <c r="F685" s="143"/>
      <c r="G685" s="143"/>
      <c r="H685" s="143"/>
      <c r="I685" s="143"/>
      <c r="J685" s="143"/>
      <c r="K685" s="143"/>
      <c r="L685" s="143"/>
      <c r="M685" s="143"/>
      <c r="N685" s="143"/>
      <c r="O685" s="143"/>
      <c r="P685" s="143"/>
      <c r="Q685" s="143"/>
      <c r="R685" s="143"/>
      <c r="S685" s="143"/>
      <c r="T685" s="143"/>
      <c r="U685" s="143"/>
      <c r="V685" s="143"/>
      <c r="W685" s="143"/>
      <c r="X685" s="143"/>
      <c r="Y685" s="143"/>
      <c r="Z685" s="143"/>
    </row>
    <row r="686">
      <c r="A686" s="143"/>
      <c r="B686" s="143"/>
      <c r="C686" s="143"/>
      <c r="D686" s="143"/>
      <c r="E686" s="143"/>
      <c r="F686" s="143"/>
      <c r="G686" s="143"/>
      <c r="H686" s="143"/>
      <c r="I686" s="143"/>
      <c r="J686" s="143"/>
      <c r="K686" s="143"/>
      <c r="L686" s="143"/>
      <c r="M686" s="143"/>
      <c r="N686" s="143"/>
      <c r="O686" s="143"/>
      <c r="P686" s="143"/>
      <c r="Q686" s="143"/>
      <c r="R686" s="143"/>
      <c r="S686" s="143"/>
      <c r="T686" s="143"/>
      <c r="U686" s="143"/>
      <c r="V686" s="143"/>
      <c r="W686" s="143"/>
      <c r="X686" s="143"/>
      <c r="Y686" s="143"/>
      <c r="Z686" s="143"/>
    </row>
    <row r="687">
      <c r="A687" s="143"/>
      <c r="B687" s="143"/>
      <c r="C687" s="143"/>
      <c r="D687" s="143"/>
      <c r="E687" s="143"/>
      <c r="F687" s="143"/>
      <c r="G687" s="143"/>
      <c r="H687" s="143"/>
      <c r="I687" s="143"/>
      <c r="J687" s="143"/>
      <c r="K687" s="143"/>
      <c r="L687" s="143"/>
      <c r="M687" s="143"/>
      <c r="N687" s="143"/>
      <c r="O687" s="143"/>
      <c r="P687" s="143"/>
      <c r="Q687" s="143"/>
      <c r="R687" s="143"/>
      <c r="S687" s="143"/>
      <c r="T687" s="143"/>
      <c r="U687" s="143"/>
      <c r="V687" s="143"/>
      <c r="W687" s="143"/>
      <c r="X687" s="143"/>
      <c r="Y687" s="143"/>
      <c r="Z687" s="143"/>
    </row>
    <row r="688">
      <c r="A688" s="143"/>
      <c r="B688" s="143"/>
      <c r="C688" s="143"/>
      <c r="D688" s="143"/>
      <c r="E688" s="143"/>
      <c r="F688" s="143"/>
      <c r="G688" s="143"/>
      <c r="H688" s="143"/>
      <c r="I688" s="143"/>
      <c r="J688" s="143"/>
      <c r="K688" s="143"/>
      <c r="L688" s="143"/>
      <c r="M688" s="143"/>
      <c r="N688" s="143"/>
      <c r="O688" s="143"/>
      <c r="P688" s="143"/>
      <c r="Q688" s="143"/>
      <c r="R688" s="143"/>
      <c r="S688" s="143"/>
      <c r="T688" s="143"/>
      <c r="U688" s="143"/>
      <c r="V688" s="143"/>
      <c r="W688" s="143"/>
      <c r="X688" s="143"/>
      <c r="Y688" s="143"/>
      <c r="Z688" s="143"/>
    </row>
    <row r="689">
      <c r="A689" s="143"/>
      <c r="B689" s="143"/>
      <c r="C689" s="143"/>
      <c r="D689" s="143"/>
      <c r="E689" s="143"/>
      <c r="F689" s="143"/>
      <c r="G689" s="143"/>
      <c r="H689" s="143"/>
      <c r="I689" s="143"/>
      <c r="J689" s="143"/>
      <c r="K689" s="143"/>
      <c r="L689" s="143"/>
      <c r="M689" s="143"/>
      <c r="N689" s="143"/>
      <c r="O689" s="143"/>
      <c r="P689" s="143"/>
      <c r="Q689" s="143"/>
      <c r="R689" s="143"/>
      <c r="S689" s="143"/>
      <c r="T689" s="143"/>
      <c r="U689" s="143"/>
      <c r="V689" s="143"/>
      <c r="W689" s="143"/>
      <c r="X689" s="143"/>
      <c r="Y689" s="143"/>
      <c r="Z689" s="143"/>
    </row>
    <row r="690">
      <c r="A690" s="143"/>
      <c r="B690" s="143"/>
      <c r="C690" s="143"/>
      <c r="D690" s="143"/>
      <c r="E690" s="143"/>
      <c r="F690" s="143"/>
      <c r="G690" s="143"/>
      <c r="H690" s="143"/>
      <c r="I690" s="143"/>
      <c r="J690" s="143"/>
      <c r="K690" s="143"/>
      <c r="L690" s="143"/>
      <c r="M690" s="143"/>
      <c r="N690" s="143"/>
      <c r="O690" s="143"/>
      <c r="P690" s="143"/>
      <c r="Q690" s="143"/>
      <c r="R690" s="143"/>
      <c r="S690" s="143"/>
      <c r="T690" s="143"/>
      <c r="U690" s="143"/>
      <c r="V690" s="143"/>
      <c r="W690" s="143"/>
      <c r="X690" s="143"/>
      <c r="Y690" s="143"/>
      <c r="Z690" s="143"/>
    </row>
    <row r="691">
      <c r="A691" s="143"/>
      <c r="B691" s="143"/>
      <c r="C691" s="143"/>
      <c r="D691" s="143"/>
      <c r="E691" s="143"/>
      <c r="F691" s="143"/>
      <c r="G691" s="143"/>
      <c r="H691" s="143"/>
      <c r="I691" s="143"/>
      <c r="J691" s="143"/>
      <c r="K691" s="143"/>
      <c r="L691" s="143"/>
      <c r="M691" s="143"/>
      <c r="N691" s="143"/>
      <c r="O691" s="143"/>
      <c r="P691" s="143"/>
      <c r="Q691" s="143"/>
      <c r="R691" s="143"/>
      <c r="S691" s="143"/>
      <c r="T691" s="143"/>
      <c r="U691" s="143"/>
      <c r="V691" s="143"/>
      <c r="W691" s="143"/>
      <c r="X691" s="143"/>
      <c r="Y691" s="143"/>
      <c r="Z691" s="143"/>
    </row>
    <row r="692">
      <c r="A692" s="143"/>
      <c r="B692" s="143"/>
      <c r="C692" s="143"/>
      <c r="D692" s="143"/>
      <c r="E692" s="143"/>
      <c r="F692" s="143"/>
      <c r="G692" s="143"/>
      <c r="H692" s="143"/>
      <c r="I692" s="143"/>
      <c r="J692" s="143"/>
      <c r="K692" s="143"/>
      <c r="L692" s="143"/>
      <c r="M692" s="143"/>
      <c r="N692" s="143"/>
      <c r="O692" s="143"/>
      <c r="P692" s="143"/>
      <c r="Q692" s="143"/>
      <c r="R692" s="143"/>
      <c r="S692" s="143"/>
      <c r="T692" s="143"/>
      <c r="U692" s="143"/>
      <c r="V692" s="143"/>
      <c r="W692" s="143"/>
      <c r="X692" s="143"/>
      <c r="Y692" s="143"/>
      <c r="Z692" s="143"/>
    </row>
    <row r="693">
      <c r="A693" s="143"/>
      <c r="B693" s="143"/>
      <c r="C693" s="143"/>
      <c r="D693" s="143"/>
      <c r="E693" s="143"/>
      <c r="F693" s="143"/>
      <c r="G693" s="143"/>
      <c r="H693" s="143"/>
      <c r="I693" s="143"/>
      <c r="J693" s="143"/>
      <c r="K693" s="143"/>
      <c r="L693" s="143"/>
      <c r="M693" s="143"/>
      <c r="N693" s="143"/>
      <c r="O693" s="143"/>
      <c r="P693" s="143"/>
      <c r="Q693" s="143"/>
      <c r="R693" s="143"/>
      <c r="S693" s="143"/>
      <c r="T693" s="143"/>
      <c r="U693" s="143"/>
      <c r="V693" s="143"/>
      <c r="W693" s="143"/>
      <c r="X693" s="143"/>
      <c r="Y693" s="143"/>
      <c r="Z693" s="143"/>
    </row>
    <row r="694">
      <c r="A694" s="143"/>
      <c r="B694" s="143"/>
      <c r="C694" s="143"/>
      <c r="D694" s="143"/>
      <c r="E694" s="143"/>
      <c r="F694" s="143"/>
      <c r="G694" s="143"/>
      <c r="H694" s="143"/>
      <c r="I694" s="143"/>
      <c r="J694" s="143"/>
      <c r="K694" s="143"/>
      <c r="L694" s="143"/>
      <c r="M694" s="143"/>
      <c r="N694" s="143"/>
      <c r="O694" s="143"/>
      <c r="P694" s="143"/>
      <c r="Q694" s="143"/>
      <c r="R694" s="143"/>
      <c r="S694" s="143"/>
      <c r="T694" s="143"/>
      <c r="U694" s="143"/>
      <c r="V694" s="143"/>
      <c r="W694" s="143"/>
      <c r="X694" s="143"/>
      <c r="Y694" s="143"/>
      <c r="Z694" s="143"/>
    </row>
    <row r="695">
      <c r="A695" s="143"/>
      <c r="B695" s="143"/>
      <c r="C695" s="143"/>
      <c r="D695" s="143"/>
      <c r="E695" s="143"/>
      <c r="F695" s="143"/>
      <c r="G695" s="143"/>
      <c r="H695" s="143"/>
      <c r="I695" s="143"/>
      <c r="J695" s="143"/>
      <c r="K695" s="143"/>
      <c r="L695" s="143"/>
      <c r="M695" s="143"/>
      <c r="N695" s="143"/>
      <c r="O695" s="143"/>
      <c r="P695" s="143"/>
      <c r="Q695" s="143"/>
      <c r="R695" s="143"/>
      <c r="S695" s="143"/>
      <c r="T695" s="143"/>
      <c r="U695" s="143"/>
      <c r="V695" s="143"/>
      <c r="W695" s="143"/>
      <c r="X695" s="143"/>
      <c r="Y695" s="143"/>
      <c r="Z695" s="143"/>
    </row>
    <row r="696">
      <c r="A696" s="143"/>
      <c r="B696" s="143"/>
      <c r="C696" s="143"/>
      <c r="D696" s="143"/>
      <c r="E696" s="143"/>
      <c r="F696" s="143"/>
      <c r="G696" s="143"/>
      <c r="H696" s="143"/>
      <c r="I696" s="143"/>
      <c r="J696" s="143"/>
      <c r="K696" s="143"/>
      <c r="L696" s="143"/>
      <c r="M696" s="143"/>
      <c r="N696" s="143"/>
      <c r="O696" s="143"/>
      <c r="P696" s="143"/>
      <c r="Q696" s="143"/>
      <c r="R696" s="143"/>
      <c r="S696" s="143"/>
      <c r="T696" s="143"/>
      <c r="U696" s="143"/>
      <c r="V696" s="143"/>
      <c r="W696" s="143"/>
      <c r="X696" s="143"/>
      <c r="Y696" s="143"/>
      <c r="Z696" s="143"/>
    </row>
    <row r="697">
      <c r="A697" s="143"/>
      <c r="B697" s="143"/>
      <c r="C697" s="143"/>
      <c r="D697" s="143"/>
      <c r="E697" s="143"/>
      <c r="F697" s="143"/>
      <c r="G697" s="143"/>
      <c r="H697" s="143"/>
      <c r="I697" s="143"/>
      <c r="J697" s="143"/>
      <c r="K697" s="143"/>
      <c r="L697" s="143"/>
      <c r="M697" s="143"/>
      <c r="N697" s="143"/>
      <c r="O697" s="143"/>
      <c r="P697" s="143"/>
      <c r="Q697" s="143"/>
      <c r="R697" s="143"/>
      <c r="S697" s="143"/>
      <c r="T697" s="143"/>
      <c r="U697" s="143"/>
      <c r="V697" s="143"/>
      <c r="W697" s="143"/>
      <c r="X697" s="143"/>
      <c r="Y697" s="143"/>
      <c r="Z697" s="143"/>
    </row>
    <row r="698">
      <c r="A698" s="143"/>
      <c r="B698" s="143"/>
      <c r="C698" s="143"/>
      <c r="D698" s="143"/>
      <c r="E698" s="143"/>
      <c r="F698" s="143"/>
      <c r="G698" s="143"/>
      <c r="H698" s="143"/>
      <c r="I698" s="143"/>
      <c r="J698" s="143"/>
      <c r="K698" s="143"/>
      <c r="L698" s="143"/>
      <c r="M698" s="143"/>
      <c r="N698" s="143"/>
      <c r="O698" s="143"/>
      <c r="P698" s="143"/>
      <c r="Q698" s="143"/>
      <c r="R698" s="143"/>
      <c r="S698" s="143"/>
      <c r="T698" s="143"/>
      <c r="U698" s="143"/>
      <c r="V698" s="143"/>
      <c r="W698" s="143"/>
      <c r="X698" s="143"/>
      <c r="Y698" s="143"/>
      <c r="Z698" s="143"/>
    </row>
    <row r="699">
      <c r="A699" s="143"/>
      <c r="B699" s="143"/>
      <c r="C699" s="143"/>
      <c r="D699" s="143"/>
      <c r="E699" s="143"/>
      <c r="F699" s="143"/>
      <c r="G699" s="143"/>
      <c r="H699" s="143"/>
      <c r="I699" s="143"/>
      <c r="J699" s="143"/>
      <c r="K699" s="143"/>
      <c r="L699" s="143"/>
      <c r="M699" s="143"/>
      <c r="N699" s="143"/>
      <c r="O699" s="143"/>
      <c r="P699" s="143"/>
      <c r="Q699" s="143"/>
      <c r="R699" s="143"/>
      <c r="S699" s="143"/>
      <c r="T699" s="143"/>
      <c r="U699" s="143"/>
      <c r="V699" s="143"/>
      <c r="W699" s="143"/>
      <c r="X699" s="143"/>
      <c r="Y699" s="143"/>
      <c r="Z699" s="143"/>
    </row>
    <row r="700">
      <c r="A700" s="143"/>
      <c r="B700" s="143"/>
      <c r="C700" s="143"/>
      <c r="D700" s="143"/>
      <c r="E700" s="143"/>
      <c r="F700" s="143"/>
      <c r="G700" s="143"/>
      <c r="H700" s="143"/>
      <c r="I700" s="143"/>
      <c r="J700" s="143"/>
      <c r="K700" s="143"/>
      <c r="L700" s="143"/>
      <c r="M700" s="143"/>
      <c r="N700" s="143"/>
      <c r="O700" s="143"/>
      <c r="P700" s="143"/>
      <c r="Q700" s="143"/>
      <c r="R700" s="143"/>
      <c r="S700" s="143"/>
      <c r="T700" s="143"/>
      <c r="U700" s="143"/>
      <c r="V700" s="143"/>
      <c r="W700" s="143"/>
      <c r="X700" s="143"/>
      <c r="Y700" s="143"/>
      <c r="Z700" s="143"/>
    </row>
    <row r="701">
      <c r="A701" s="143"/>
      <c r="B701" s="143"/>
      <c r="C701" s="143"/>
      <c r="D701" s="143"/>
      <c r="E701" s="143"/>
      <c r="F701" s="143"/>
      <c r="G701" s="143"/>
      <c r="H701" s="143"/>
      <c r="I701" s="143"/>
      <c r="J701" s="143"/>
      <c r="K701" s="143"/>
      <c r="L701" s="143"/>
      <c r="M701" s="143"/>
      <c r="N701" s="143"/>
      <c r="O701" s="143"/>
      <c r="P701" s="143"/>
      <c r="Q701" s="143"/>
      <c r="R701" s="143"/>
      <c r="S701" s="143"/>
      <c r="T701" s="143"/>
      <c r="U701" s="143"/>
      <c r="V701" s="143"/>
      <c r="W701" s="143"/>
      <c r="X701" s="143"/>
      <c r="Y701" s="143"/>
      <c r="Z701" s="143"/>
    </row>
    <row r="702">
      <c r="A702" s="143"/>
      <c r="B702" s="143"/>
      <c r="C702" s="143"/>
      <c r="D702" s="143"/>
      <c r="E702" s="143"/>
      <c r="F702" s="143"/>
      <c r="G702" s="143"/>
      <c r="H702" s="143"/>
      <c r="I702" s="143"/>
      <c r="J702" s="143"/>
      <c r="K702" s="143"/>
      <c r="L702" s="143"/>
      <c r="M702" s="143"/>
      <c r="N702" s="143"/>
      <c r="O702" s="143"/>
      <c r="P702" s="143"/>
      <c r="Q702" s="143"/>
      <c r="R702" s="143"/>
      <c r="S702" s="143"/>
      <c r="T702" s="143"/>
      <c r="U702" s="143"/>
      <c r="V702" s="143"/>
      <c r="W702" s="143"/>
      <c r="X702" s="143"/>
      <c r="Y702" s="143"/>
      <c r="Z702" s="143"/>
    </row>
    <row r="703">
      <c r="A703" s="143"/>
      <c r="B703" s="143"/>
      <c r="C703" s="143"/>
      <c r="D703" s="143"/>
      <c r="E703" s="143"/>
      <c r="F703" s="143"/>
      <c r="G703" s="143"/>
      <c r="H703" s="143"/>
      <c r="I703" s="143"/>
      <c r="J703" s="143"/>
      <c r="K703" s="143"/>
      <c r="L703" s="143"/>
      <c r="M703" s="143"/>
      <c r="N703" s="143"/>
      <c r="O703" s="143"/>
      <c r="P703" s="143"/>
      <c r="Q703" s="143"/>
      <c r="R703" s="143"/>
      <c r="S703" s="143"/>
      <c r="T703" s="143"/>
      <c r="U703" s="143"/>
      <c r="V703" s="143"/>
      <c r="W703" s="143"/>
      <c r="X703" s="143"/>
      <c r="Y703" s="143"/>
      <c r="Z703" s="143"/>
    </row>
    <row r="704">
      <c r="A704" s="143"/>
      <c r="B704" s="143"/>
      <c r="C704" s="143"/>
      <c r="D704" s="143"/>
      <c r="E704" s="143"/>
      <c r="F704" s="143"/>
      <c r="G704" s="143"/>
      <c r="H704" s="143"/>
      <c r="I704" s="143"/>
      <c r="J704" s="143"/>
      <c r="K704" s="143"/>
      <c r="L704" s="143"/>
      <c r="M704" s="143"/>
      <c r="N704" s="143"/>
      <c r="O704" s="143"/>
      <c r="P704" s="143"/>
      <c r="Q704" s="143"/>
      <c r="R704" s="143"/>
      <c r="S704" s="143"/>
      <c r="T704" s="143"/>
      <c r="U704" s="143"/>
      <c r="V704" s="143"/>
      <c r="W704" s="143"/>
      <c r="X704" s="143"/>
      <c r="Y704" s="143"/>
      <c r="Z704" s="143"/>
    </row>
    <row r="705">
      <c r="A705" s="143"/>
      <c r="B705" s="143"/>
      <c r="C705" s="143"/>
      <c r="D705" s="143"/>
      <c r="E705" s="143"/>
      <c r="F705" s="143"/>
      <c r="G705" s="143"/>
      <c r="H705" s="143"/>
      <c r="I705" s="143"/>
      <c r="J705" s="143"/>
      <c r="K705" s="143"/>
      <c r="L705" s="143"/>
      <c r="M705" s="143"/>
      <c r="N705" s="143"/>
      <c r="O705" s="143"/>
      <c r="P705" s="143"/>
      <c r="Q705" s="143"/>
      <c r="R705" s="143"/>
      <c r="S705" s="143"/>
      <c r="T705" s="143"/>
      <c r="U705" s="143"/>
      <c r="V705" s="143"/>
      <c r="W705" s="143"/>
      <c r="X705" s="143"/>
      <c r="Y705" s="143"/>
      <c r="Z705" s="143"/>
    </row>
    <row r="706">
      <c r="A706" s="143"/>
      <c r="B706" s="143"/>
      <c r="C706" s="143"/>
      <c r="D706" s="143"/>
      <c r="E706" s="143"/>
      <c r="F706" s="143"/>
      <c r="G706" s="143"/>
      <c r="H706" s="143"/>
      <c r="I706" s="143"/>
      <c r="J706" s="143"/>
      <c r="K706" s="143"/>
      <c r="L706" s="143"/>
      <c r="M706" s="143"/>
      <c r="N706" s="143"/>
      <c r="O706" s="143"/>
      <c r="P706" s="143"/>
      <c r="Q706" s="143"/>
      <c r="R706" s="143"/>
      <c r="S706" s="143"/>
      <c r="T706" s="143"/>
      <c r="U706" s="143"/>
      <c r="V706" s="143"/>
      <c r="W706" s="143"/>
      <c r="X706" s="143"/>
      <c r="Y706" s="143"/>
      <c r="Z706" s="143"/>
    </row>
    <row r="707">
      <c r="A707" s="143"/>
      <c r="B707" s="143"/>
      <c r="C707" s="143"/>
      <c r="D707" s="143"/>
      <c r="E707" s="143"/>
      <c r="F707" s="143"/>
      <c r="G707" s="143"/>
      <c r="H707" s="143"/>
      <c r="I707" s="143"/>
      <c r="J707" s="143"/>
      <c r="K707" s="143"/>
      <c r="L707" s="143"/>
      <c r="M707" s="143"/>
      <c r="N707" s="143"/>
      <c r="O707" s="143"/>
      <c r="P707" s="143"/>
      <c r="Q707" s="143"/>
      <c r="R707" s="143"/>
      <c r="S707" s="143"/>
      <c r="T707" s="143"/>
      <c r="U707" s="143"/>
      <c r="V707" s="143"/>
      <c r="W707" s="143"/>
      <c r="X707" s="143"/>
      <c r="Y707" s="143"/>
      <c r="Z707" s="143"/>
    </row>
    <row r="708">
      <c r="A708" s="143"/>
      <c r="B708" s="143"/>
      <c r="C708" s="143"/>
      <c r="D708" s="143"/>
      <c r="E708" s="143"/>
      <c r="F708" s="143"/>
      <c r="G708" s="143"/>
      <c r="H708" s="143"/>
      <c r="I708" s="143"/>
      <c r="J708" s="143"/>
      <c r="K708" s="143"/>
      <c r="L708" s="143"/>
      <c r="M708" s="143"/>
      <c r="N708" s="143"/>
      <c r="O708" s="143"/>
      <c r="P708" s="143"/>
      <c r="Q708" s="143"/>
      <c r="R708" s="143"/>
      <c r="S708" s="143"/>
      <c r="T708" s="143"/>
      <c r="U708" s="143"/>
      <c r="V708" s="143"/>
      <c r="W708" s="143"/>
      <c r="X708" s="143"/>
      <c r="Y708" s="143"/>
      <c r="Z708" s="143"/>
    </row>
    <row r="709">
      <c r="A709" s="143"/>
      <c r="B709" s="143"/>
      <c r="C709" s="143"/>
      <c r="D709" s="143"/>
      <c r="E709" s="143"/>
      <c r="F709" s="143"/>
      <c r="G709" s="143"/>
      <c r="H709" s="143"/>
      <c r="I709" s="143"/>
      <c r="J709" s="143"/>
      <c r="K709" s="143"/>
      <c r="L709" s="143"/>
      <c r="M709" s="143"/>
      <c r="N709" s="143"/>
      <c r="O709" s="143"/>
      <c r="P709" s="143"/>
      <c r="Q709" s="143"/>
      <c r="R709" s="143"/>
      <c r="S709" s="143"/>
      <c r="T709" s="143"/>
      <c r="U709" s="143"/>
      <c r="V709" s="143"/>
      <c r="W709" s="143"/>
      <c r="X709" s="143"/>
      <c r="Y709" s="143"/>
      <c r="Z709" s="143"/>
    </row>
    <row r="710">
      <c r="A710" s="143"/>
      <c r="B710" s="143"/>
      <c r="C710" s="143"/>
      <c r="D710" s="143"/>
      <c r="E710" s="143"/>
      <c r="F710" s="143"/>
      <c r="G710" s="143"/>
      <c r="H710" s="143"/>
      <c r="I710" s="143"/>
      <c r="J710" s="143"/>
      <c r="K710" s="143"/>
      <c r="L710" s="143"/>
      <c r="M710" s="143"/>
      <c r="N710" s="143"/>
      <c r="O710" s="143"/>
      <c r="P710" s="143"/>
      <c r="Q710" s="143"/>
      <c r="R710" s="143"/>
      <c r="S710" s="143"/>
      <c r="T710" s="143"/>
      <c r="U710" s="143"/>
      <c r="V710" s="143"/>
      <c r="W710" s="143"/>
      <c r="X710" s="143"/>
      <c r="Y710" s="143"/>
      <c r="Z710" s="143"/>
    </row>
    <row r="711">
      <c r="A711" s="143"/>
      <c r="B711" s="143"/>
      <c r="C711" s="143"/>
      <c r="D711" s="143"/>
      <c r="E711" s="143"/>
      <c r="F711" s="143"/>
      <c r="G711" s="143"/>
      <c r="H711" s="143"/>
      <c r="I711" s="143"/>
      <c r="J711" s="143"/>
      <c r="K711" s="143"/>
      <c r="L711" s="143"/>
      <c r="M711" s="143"/>
      <c r="N711" s="143"/>
      <c r="O711" s="143"/>
      <c r="P711" s="143"/>
      <c r="Q711" s="143"/>
      <c r="R711" s="143"/>
      <c r="S711" s="143"/>
      <c r="T711" s="143"/>
      <c r="U711" s="143"/>
      <c r="V711" s="143"/>
      <c r="W711" s="143"/>
      <c r="X711" s="143"/>
      <c r="Y711" s="143"/>
      <c r="Z711" s="143"/>
    </row>
    <row r="712">
      <c r="A712" s="143"/>
      <c r="B712" s="143"/>
      <c r="C712" s="143"/>
      <c r="D712" s="143"/>
      <c r="E712" s="143"/>
      <c r="F712" s="143"/>
      <c r="G712" s="143"/>
      <c r="H712" s="143"/>
      <c r="I712" s="143"/>
      <c r="J712" s="143"/>
      <c r="K712" s="143"/>
      <c r="L712" s="143"/>
      <c r="M712" s="143"/>
      <c r="N712" s="143"/>
      <c r="O712" s="143"/>
      <c r="P712" s="143"/>
      <c r="Q712" s="143"/>
      <c r="R712" s="143"/>
      <c r="S712" s="143"/>
      <c r="T712" s="143"/>
      <c r="U712" s="143"/>
      <c r="V712" s="143"/>
      <c r="W712" s="143"/>
      <c r="X712" s="143"/>
      <c r="Y712" s="143"/>
      <c r="Z712" s="143"/>
    </row>
    <row r="713">
      <c r="A713" s="143"/>
      <c r="B713" s="143"/>
      <c r="C713" s="143"/>
      <c r="D713" s="143"/>
      <c r="E713" s="143"/>
      <c r="F713" s="143"/>
      <c r="G713" s="143"/>
      <c r="H713" s="143"/>
      <c r="I713" s="143"/>
      <c r="J713" s="143"/>
      <c r="K713" s="143"/>
      <c r="L713" s="143"/>
      <c r="M713" s="143"/>
      <c r="N713" s="143"/>
      <c r="O713" s="143"/>
      <c r="P713" s="143"/>
      <c r="Q713" s="143"/>
      <c r="R713" s="143"/>
      <c r="S713" s="143"/>
      <c r="T713" s="143"/>
      <c r="U713" s="143"/>
      <c r="V713" s="143"/>
      <c r="W713" s="143"/>
      <c r="X713" s="143"/>
      <c r="Y713" s="143"/>
      <c r="Z713" s="143"/>
    </row>
    <row r="714">
      <c r="A714" s="143"/>
      <c r="B714" s="143"/>
      <c r="C714" s="143"/>
      <c r="D714" s="143"/>
      <c r="E714" s="143"/>
      <c r="F714" s="143"/>
      <c r="G714" s="143"/>
      <c r="H714" s="143"/>
      <c r="I714" s="143"/>
      <c r="J714" s="143"/>
      <c r="K714" s="143"/>
      <c r="L714" s="143"/>
      <c r="M714" s="143"/>
      <c r="N714" s="143"/>
      <c r="O714" s="143"/>
      <c r="P714" s="143"/>
      <c r="Q714" s="143"/>
      <c r="R714" s="143"/>
      <c r="S714" s="143"/>
      <c r="T714" s="143"/>
      <c r="U714" s="143"/>
      <c r="V714" s="143"/>
      <c r="W714" s="143"/>
      <c r="X714" s="143"/>
      <c r="Y714" s="143"/>
      <c r="Z714" s="143"/>
    </row>
    <row r="715">
      <c r="A715" s="143"/>
      <c r="B715" s="143"/>
      <c r="C715" s="143"/>
      <c r="D715" s="143"/>
      <c r="E715" s="143"/>
      <c r="F715" s="143"/>
      <c r="G715" s="143"/>
      <c r="H715" s="143"/>
      <c r="I715" s="143"/>
      <c r="J715" s="143"/>
      <c r="K715" s="143"/>
      <c r="L715" s="143"/>
      <c r="M715" s="143"/>
      <c r="N715" s="143"/>
      <c r="O715" s="143"/>
      <c r="P715" s="143"/>
      <c r="Q715" s="143"/>
      <c r="R715" s="143"/>
      <c r="S715" s="143"/>
      <c r="T715" s="143"/>
      <c r="U715" s="143"/>
      <c r="V715" s="143"/>
      <c r="W715" s="143"/>
      <c r="X715" s="143"/>
      <c r="Y715" s="143"/>
      <c r="Z715" s="143"/>
    </row>
    <row r="716">
      <c r="A716" s="143"/>
      <c r="B716" s="143"/>
      <c r="C716" s="143"/>
      <c r="D716" s="143"/>
      <c r="E716" s="143"/>
      <c r="F716" s="143"/>
      <c r="G716" s="143"/>
      <c r="H716" s="143"/>
      <c r="I716" s="143"/>
      <c r="J716" s="143"/>
      <c r="K716" s="143"/>
      <c r="L716" s="143"/>
      <c r="M716" s="143"/>
      <c r="N716" s="143"/>
      <c r="O716" s="143"/>
      <c r="P716" s="143"/>
      <c r="Q716" s="143"/>
      <c r="R716" s="143"/>
      <c r="S716" s="143"/>
      <c r="T716" s="143"/>
      <c r="U716" s="143"/>
      <c r="V716" s="143"/>
      <c r="W716" s="143"/>
      <c r="X716" s="143"/>
      <c r="Y716" s="143"/>
      <c r="Z716" s="143"/>
    </row>
    <row r="717">
      <c r="A717" s="143"/>
      <c r="B717" s="143"/>
      <c r="C717" s="143"/>
      <c r="D717" s="143"/>
      <c r="E717" s="143"/>
      <c r="F717" s="143"/>
      <c r="G717" s="143"/>
      <c r="H717" s="143"/>
      <c r="I717" s="143"/>
      <c r="J717" s="143"/>
      <c r="K717" s="143"/>
      <c r="L717" s="143"/>
      <c r="M717" s="143"/>
      <c r="N717" s="143"/>
      <c r="O717" s="143"/>
      <c r="P717" s="143"/>
      <c r="Q717" s="143"/>
      <c r="R717" s="143"/>
      <c r="S717" s="143"/>
      <c r="T717" s="143"/>
      <c r="U717" s="143"/>
      <c r="V717" s="143"/>
      <c r="W717" s="143"/>
      <c r="X717" s="143"/>
      <c r="Y717" s="143"/>
      <c r="Z717" s="143"/>
    </row>
    <row r="718">
      <c r="A718" s="143"/>
      <c r="B718" s="143"/>
      <c r="C718" s="143"/>
      <c r="D718" s="143"/>
      <c r="E718" s="143"/>
      <c r="F718" s="143"/>
      <c r="G718" s="143"/>
      <c r="H718" s="143"/>
      <c r="I718" s="143"/>
      <c r="J718" s="143"/>
      <c r="K718" s="143"/>
      <c r="L718" s="143"/>
      <c r="M718" s="143"/>
      <c r="N718" s="143"/>
      <c r="O718" s="143"/>
      <c r="P718" s="143"/>
      <c r="Q718" s="143"/>
      <c r="R718" s="143"/>
      <c r="S718" s="143"/>
      <c r="T718" s="143"/>
      <c r="U718" s="143"/>
      <c r="V718" s="143"/>
      <c r="W718" s="143"/>
      <c r="X718" s="143"/>
      <c r="Y718" s="143"/>
      <c r="Z718" s="143"/>
    </row>
    <row r="719">
      <c r="A719" s="143"/>
      <c r="B719" s="143"/>
      <c r="C719" s="143"/>
      <c r="D719" s="143"/>
      <c r="E719" s="143"/>
      <c r="F719" s="143"/>
      <c r="G719" s="143"/>
      <c r="H719" s="143"/>
      <c r="I719" s="143"/>
      <c r="J719" s="143"/>
      <c r="K719" s="143"/>
      <c r="L719" s="143"/>
      <c r="M719" s="143"/>
      <c r="N719" s="143"/>
      <c r="O719" s="143"/>
      <c r="P719" s="143"/>
      <c r="Q719" s="143"/>
      <c r="R719" s="143"/>
      <c r="S719" s="143"/>
      <c r="T719" s="143"/>
      <c r="U719" s="143"/>
      <c r="V719" s="143"/>
      <c r="W719" s="143"/>
      <c r="X719" s="143"/>
      <c r="Y719" s="143"/>
      <c r="Z719" s="143"/>
    </row>
    <row r="720">
      <c r="A720" s="143"/>
      <c r="B720" s="143"/>
      <c r="C720" s="143"/>
      <c r="D720" s="143"/>
      <c r="E720" s="143"/>
      <c r="F720" s="143"/>
      <c r="G720" s="143"/>
      <c r="H720" s="143"/>
      <c r="I720" s="143"/>
      <c r="J720" s="143"/>
      <c r="K720" s="143"/>
      <c r="L720" s="143"/>
      <c r="M720" s="143"/>
      <c r="N720" s="143"/>
      <c r="O720" s="143"/>
      <c r="P720" s="143"/>
      <c r="Q720" s="143"/>
      <c r="R720" s="143"/>
      <c r="S720" s="143"/>
      <c r="T720" s="143"/>
      <c r="U720" s="143"/>
      <c r="V720" s="143"/>
      <c r="W720" s="143"/>
      <c r="X720" s="143"/>
      <c r="Y720" s="143"/>
      <c r="Z720" s="143"/>
    </row>
    <row r="721">
      <c r="A721" s="143"/>
      <c r="B721" s="143"/>
      <c r="C721" s="143"/>
      <c r="D721" s="143"/>
      <c r="E721" s="143"/>
      <c r="F721" s="143"/>
      <c r="G721" s="143"/>
      <c r="H721" s="143"/>
      <c r="I721" s="143"/>
      <c r="J721" s="143"/>
      <c r="K721" s="143"/>
      <c r="L721" s="143"/>
      <c r="M721" s="143"/>
      <c r="N721" s="143"/>
      <c r="O721" s="143"/>
      <c r="P721" s="143"/>
      <c r="Q721" s="143"/>
      <c r="R721" s="143"/>
      <c r="S721" s="143"/>
      <c r="T721" s="143"/>
      <c r="U721" s="143"/>
      <c r="V721" s="143"/>
      <c r="W721" s="143"/>
      <c r="X721" s="143"/>
      <c r="Y721" s="143"/>
      <c r="Z721" s="143"/>
    </row>
    <row r="722">
      <c r="A722" s="143"/>
      <c r="B722" s="143"/>
      <c r="C722" s="143"/>
      <c r="D722" s="143"/>
      <c r="E722" s="143"/>
      <c r="F722" s="143"/>
      <c r="G722" s="143"/>
      <c r="H722" s="143"/>
      <c r="I722" s="143"/>
      <c r="J722" s="143"/>
      <c r="K722" s="143"/>
      <c r="L722" s="143"/>
      <c r="M722" s="143"/>
      <c r="N722" s="143"/>
      <c r="O722" s="143"/>
      <c r="P722" s="143"/>
      <c r="Q722" s="143"/>
      <c r="R722" s="143"/>
      <c r="S722" s="143"/>
      <c r="T722" s="143"/>
      <c r="U722" s="143"/>
      <c r="V722" s="143"/>
      <c r="W722" s="143"/>
      <c r="X722" s="143"/>
      <c r="Y722" s="143"/>
      <c r="Z722" s="143"/>
    </row>
    <row r="723">
      <c r="A723" s="143"/>
      <c r="B723" s="143"/>
      <c r="C723" s="143"/>
      <c r="D723" s="143"/>
      <c r="E723" s="143"/>
      <c r="F723" s="143"/>
      <c r="G723" s="143"/>
      <c r="H723" s="143"/>
      <c r="I723" s="143"/>
      <c r="J723" s="143"/>
      <c r="K723" s="143"/>
      <c r="L723" s="143"/>
      <c r="M723" s="143"/>
      <c r="N723" s="143"/>
      <c r="O723" s="143"/>
      <c r="P723" s="143"/>
      <c r="Q723" s="143"/>
      <c r="R723" s="143"/>
      <c r="S723" s="143"/>
      <c r="T723" s="143"/>
      <c r="U723" s="143"/>
      <c r="V723" s="143"/>
      <c r="W723" s="143"/>
      <c r="X723" s="143"/>
      <c r="Y723" s="143"/>
      <c r="Z723" s="143"/>
    </row>
    <row r="724">
      <c r="A724" s="143"/>
      <c r="B724" s="143"/>
      <c r="C724" s="143"/>
      <c r="D724" s="143"/>
      <c r="E724" s="143"/>
      <c r="F724" s="143"/>
      <c r="G724" s="143"/>
      <c r="H724" s="143"/>
      <c r="I724" s="143"/>
      <c r="J724" s="143"/>
      <c r="K724" s="143"/>
      <c r="L724" s="143"/>
      <c r="M724" s="143"/>
      <c r="N724" s="143"/>
      <c r="O724" s="143"/>
      <c r="P724" s="143"/>
      <c r="Q724" s="143"/>
      <c r="R724" s="143"/>
      <c r="S724" s="143"/>
      <c r="T724" s="143"/>
      <c r="U724" s="143"/>
      <c r="V724" s="143"/>
      <c r="W724" s="143"/>
      <c r="X724" s="143"/>
      <c r="Y724" s="143"/>
      <c r="Z724" s="143"/>
    </row>
    <row r="725">
      <c r="A725" s="143"/>
      <c r="B725" s="143"/>
      <c r="C725" s="143"/>
      <c r="D725" s="143"/>
      <c r="E725" s="143"/>
      <c r="F725" s="143"/>
      <c r="G725" s="143"/>
      <c r="H725" s="143"/>
      <c r="I725" s="143"/>
      <c r="J725" s="143"/>
      <c r="K725" s="143"/>
      <c r="L725" s="143"/>
      <c r="M725" s="143"/>
      <c r="N725" s="143"/>
      <c r="O725" s="143"/>
      <c r="P725" s="143"/>
      <c r="Q725" s="143"/>
      <c r="R725" s="143"/>
      <c r="S725" s="143"/>
      <c r="T725" s="143"/>
      <c r="U725" s="143"/>
      <c r="V725" s="143"/>
      <c r="W725" s="143"/>
      <c r="X725" s="143"/>
      <c r="Y725" s="143"/>
      <c r="Z725" s="143"/>
    </row>
    <row r="726">
      <c r="A726" s="143"/>
      <c r="B726" s="143"/>
      <c r="C726" s="143"/>
      <c r="D726" s="143"/>
      <c r="E726" s="143"/>
      <c r="F726" s="143"/>
      <c r="G726" s="143"/>
      <c r="H726" s="143"/>
      <c r="I726" s="143"/>
      <c r="J726" s="143"/>
      <c r="K726" s="143"/>
      <c r="L726" s="143"/>
      <c r="M726" s="143"/>
      <c r="N726" s="143"/>
      <c r="O726" s="143"/>
      <c r="P726" s="143"/>
      <c r="Q726" s="143"/>
      <c r="R726" s="143"/>
      <c r="S726" s="143"/>
      <c r="T726" s="143"/>
      <c r="U726" s="143"/>
      <c r="V726" s="143"/>
      <c r="W726" s="143"/>
      <c r="X726" s="143"/>
      <c r="Y726" s="143"/>
      <c r="Z726" s="143"/>
    </row>
    <row r="727">
      <c r="A727" s="143"/>
      <c r="B727" s="143"/>
      <c r="C727" s="143"/>
      <c r="D727" s="143"/>
      <c r="E727" s="143"/>
      <c r="F727" s="143"/>
      <c r="G727" s="143"/>
      <c r="H727" s="143"/>
      <c r="I727" s="143"/>
      <c r="J727" s="143"/>
      <c r="K727" s="143"/>
      <c r="L727" s="143"/>
      <c r="M727" s="143"/>
      <c r="N727" s="143"/>
      <c r="O727" s="143"/>
      <c r="P727" s="143"/>
      <c r="Q727" s="143"/>
      <c r="R727" s="143"/>
      <c r="S727" s="143"/>
      <c r="T727" s="143"/>
      <c r="U727" s="143"/>
      <c r="V727" s="143"/>
      <c r="W727" s="143"/>
      <c r="X727" s="143"/>
      <c r="Y727" s="143"/>
      <c r="Z727" s="143"/>
    </row>
    <row r="728">
      <c r="A728" s="143"/>
      <c r="B728" s="143"/>
      <c r="C728" s="143"/>
      <c r="D728" s="143"/>
      <c r="E728" s="143"/>
      <c r="F728" s="143"/>
      <c r="G728" s="143"/>
      <c r="H728" s="143"/>
      <c r="I728" s="143"/>
      <c r="J728" s="143"/>
      <c r="K728" s="143"/>
      <c r="L728" s="143"/>
      <c r="M728" s="143"/>
      <c r="N728" s="143"/>
      <c r="O728" s="143"/>
      <c r="P728" s="143"/>
      <c r="Q728" s="143"/>
      <c r="R728" s="143"/>
      <c r="S728" s="143"/>
      <c r="T728" s="143"/>
      <c r="U728" s="143"/>
      <c r="V728" s="143"/>
      <c r="W728" s="143"/>
      <c r="X728" s="143"/>
      <c r="Y728" s="143"/>
      <c r="Z728" s="143"/>
    </row>
    <row r="729">
      <c r="A729" s="143"/>
      <c r="B729" s="143"/>
      <c r="C729" s="143"/>
      <c r="D729" s="143"/>
      <c r="E729" s="143"/>
      <c r="F729" s="143"/>
      <c r="G729" s="143"/>
      <c r="H729" s="143"/>
      <c r="I729" s="143"/>
      <c r="J729" s="143"/>
      <c r="K729" s="143"/>
      <c r="L729" s="143"/>
      <c r="M729" s="143"/>
      <c r="N729" s="143"/>
      <c r="O729" s="143"/>
      <c r="P729" s="143"/>
      <c r="Q729" s="143"/>
      <c r="R729" s="143"/>
      <c r="S729" s="143"/>
      <c r="T729" s="143"/>
      <c r="U729" s="143"/>
      <c r="V729" s="143"/>
      <c r="W729" s="143"/>
      <c r="X729" s="143"/>
      <c r="Y729" s="143"/>
      <c r="Z729" s="143"/>
    </row>
    <row r="730">
      <c r="A730" s="143"/>
      <c r="B730" s="143"/>
      <c r="C730" s="143"/>
      <c r="D730" s="143"/>
      <c r="E730" s="143"/>
      <c r="F730" s="143"/>
      <c r="G730" s="143"/>
      <c r="H730" s="143"/>
      <c r="I730" s="143"/>
      <c r="J730" s="143"/>
      <c r="K730" s="143"/>
      <c r="L730" s="143"/>
      <c r="M730" s="143"/>
      <c r="N730" s="143"/>
      <c r="O730" s="143"/>
      <c r="P730" s="143"/>
      <c r="Q730" s="143"/>
      <c r="R730" s="143"/>
      <c r="S730" s="143"/>
      <c r="T730" s="143"/>
      <c r="U730" s="143"/>
      <c r="V730" s="143"/>
      <c r="W730" s="143"/>
      <c r="X730" s="143"/>
      <c r="Y730" s="143"/>
      <c r="Z730" s="143"/>
    </row>
    <row r="731">
      <c r="A731" s="143"/>
      <c r="B731" s="143"/>
      <c r="C731" s="143"/>
      <c r="D731" s="143"/>
      <c r="E731" s="143"/>
      <c r="F731" s="143"/>
      <c r="G731" s="143"/>
      <c r="H731" s="143"/>
      <c r="I731" s="143"/>
      <c r="J731" s="143"/>
      <c r="K731" s="143"/>
      <c r="L731" s="143"/>
      <c r="M731" s="143"/>
      <c r="N731" s="143"/>
      <c r="O731" s="143"/>
      <c r="P731" s="143"/>
      <c r="Q731" s="143"/>
      <c r="R731" s="143"/>
      <c r="S731" s="143"/>
      <c r="T731" s="143"/>
      <c r="U731" s="143"/>
      <c r="V731" s="143"/>
      <c r="W731" s="143"/>
      <c r="X731" s="143"/>
      <c r="Y731" s="143"/>
      <c r="Z731" s="143"/>
    </row>
    <row r="732">
      <c r="A732" s="143"/>
      <c r="B732" s="143"/>
      <c r="C732" s="143"/>
      <c r="D732" s="143"/>
      <c r="E732" s="143"/>
      <c r="F732" s="143"/>
      <c r="G732" s="143"/>
      <c r="H732" s="143"/>
      <c r="I732" s="143"/>
      <c r="J732" s="143"/>
      <c r="K732" s="143"/>
      <c r="L732" s="143"/>
      <c r="M732" s="143"/>
      <c r="N732" s="143"/>
      <c r="O732" s="143"/>
      <c r="P732" s="143"/>
      <c r="Q732" s="143"/>
      <c r="R732" s="143"/>
      <c r="S732" s="143"/>
      <c r="T732" s="143"/>
      <c r="U732" s="143"/>
      <c r="V732" s="143"/>
      <c r="W732" s="143"/>
      <c r="X732" s="143"/>
      <c r="Y732" s="143"/>
      <c r="Z732" s="143"/>
    </row>
    <row r="733">
      <c r="A733" s="143"/>
      <c r="B733" s="143"/>
      <c r="C733" s="143"/>
      <c r="D733" s="143"/>
      <c r="E733" s="143"/>
      <c r="F733" s="143"/>
      <c r="G733" s="143"/>
      <c r="H733" s="143"/>
      <c r="I733" s="143"/>
      <c r="J733" s="143"/>
      <c r="K733" s="143"/>
      <c r="L733" s="143"/>
      <c r="M733" s="143"/>
      <c r="N733" s="143"/>
      <c r="O733" s="143"/>
      <c r="P733" s="143"/>
      <c r="Q733" s="143"/>
      <c r="R733" s="143"/>
      <c r="S733" s="143"/>
      <c r="T733" s="143"/>
      <c r="U733" s="143"/>
      <c r="V733" s="143"/>
      <c r="W733" s="143"/>
      <c r="X733" s="143"/>
      <c r="Y733" s="143"/>
      <c r="Z733" s="143"/>
    </row>
    <row r="734">
      <c r="A734" s="143"/>
      <c r="B734" s="143"/>
      <c r="C734" s="143"/>
      <c r="D734" s="143"/>
      <c r="E734" s="143"/>
      <c r="F734" s="143"/>
      <c r="G734" s="143"/>
      <c r="H734" s="143"/>
      <c r="I734" s="143"/>
      <c r="J734" s="143"/>
      <c r="K734" s="143"/>
      <c r="L734" s="143"/>
      <c r="M734" s="143"/>
      <c r="N734" s="143"/>
      <c r="O734" s="143"/>
      <c r="P734" s="143"/>
      <c r="Q734" s="143"/>
      <c r="R734" s="143"/>
      <c r="S734" s="143"/>
      <c r="T734" s="143"/>
      <c r="U734" s="143"/>
      <c r="V734" s="143"/>
      <c r="W734" s="143"/>
      <c r="X734" s="143"/>
      <c r="Y734" s="143"/>
      <c r="Z734" s="143"/>
    </row>
    <row r="735">
      <c r="A735" s="143"/>
      <c r="B735" s="143"/>
      <c r="C735" s="143"/>
      <c r="D735" s="143"/>
      <c r="E735" s="143"/>
      <c r="F735" s="143"/>
      <c r="G735" s="143"/>
      <c r="H735" s="143"/>
      <c r="I735" s="143"/>
      <c r="J735" s="143"/>
      <c r="K735" s="143"/>
      <c r="L735" s="143"/>
      <c r="M735" s="143"/>
      <c r="N735" s="143"/>
      <c r="O735" s="143"/>
      <c r="P735" s="143"/>
      <c r="Q735" s="143"/>
      <c r="R735" s="143"/>
      <c r="S735" s="143"/>
      <c r="T735" s="143"/>
      <c r="U735" s="143"/>
      <c r="V735" s="143"/>
      <c r="W735" s="143"/>
      <c r="X735" s="143"/>
      <c r="Y735" s="143"/>
      <c r="Z735" s="143"/>
    </row>
    <row r="736">
      <c r="A736" s="143"/>
      <c r="B736" s="143"/>
      <c r="C736" s="143"/>
      <c r="D736" s="143"/>
      <c r="E736" s="143"/>
      <c r="F736" s="143"/>
      <c r="G736" s="143"/>
      <c r="H736" s="143"/>
      <c r="I736" s="143"/>
      <c r="J736" s="143"/>
      <c r="K736" s="143"/>
      <c r="L736" s="143"/>
      <c r="M736" s="143"/>
      <c r="N736" s="143"/>
      <c r="O736" s="143"/>
      <c r="P736" s="143"/>
      <c r="Q736" s="143"/>
      <c r="R736" s="143"/>
      <c r="S736" s="143"/>
      <c r="T736" s="143"/>
      <c r="U736" s="143"/>
      <c r="V736" s="143"/>
      <c r="W736" s="143"/>
      <c r="X736" s="143"/>
      <c r="Y736" s="143"/>
      <c r="Z736" s="143"/>
    </row>
    <row r="737">
      <c r="A737" s="143"/>
      <c r="B737" s="143"/>
      <c r="C737" s="143"/>
      <c r="D737" s="143"/>
      <c r="E737" s="143"/>
      <c r="F737" s="143"/>
      <c r="G737" s="143"/>
      <c r="H737" s="143"/>
      <c r="I737" s="143"/>
      <c r="J737" s="143"/>
      <c r="K737" s="143"/>
      <c r="L737" s="143"/>
      <c r="M737" s="143"/>
      <c r="N737" s="143"/>
      <c r="O737" s="143"/>
      <c r="P737" s="143"/>
      <c r="Q737" s="143"/>
      <c r="R737" s="143"/>
      <c r="S737" s="143"/>
      <c r="T737" s="143"/>
      <c r="U737" s="143"/>
      <c r="V737" s="143"/>
      <c r="W737" s="143"/>
      <c r="X737" s="143"/>
      <c r="Y737" s="143"/>
      <c r="Z737" s="143"/>
    </row>
    <row r="738">
      <c r="A738" s="143"/>
      <c r="B738" s="143"/>
      <c r="C738" s="143"/>
      <c r="D738" s="143"/>
      <c r="E738" s="143"/>
      <c r="F738" s="143"/>
      <c r="G738" s="143"/>
      <c r="H738" s="143"/>
      <c r="I738" s="143"/>
      <c r="J738" s="143"/>
      <c r="K738" s="143"/>
      <c r="L738" s="143"/>
      <c r="M738" s="143"/>
      <c r="N738" s="143"/>
      <c r="O738" s="143"/>
      <c r="P738" s="143"/>
      <c r="Q738" s="143"/>
      <c r="R738" s="143"/>
      <c r="S738" s="143"/>
      <c r="T738" s="143"/>
      <c r="U738" s="143"/>
      <c r="V738" s="143"/>
      <c r="W738" s="143"/>
      <c r="X738" s="143"/>
      <c r="Y738" s="143"/>
      <c r="Z738" s="143"/>
    </row>
    <row r="739">
      <c r="A739" s="143"/>
      <c r="B739" s="143"/>
      <c r="C739" s="143"/>
      <c r="D739" s="143"/>
      <c r="E739" s="143"/>
      <c r="F739" s="143"/>
      <c r="G739" s="143"/>
      <c r="H739" s="143"/>
      <c r="I739" s="143"/>
      <c r="J739" s="143"/>
      <c r="K739" s="143"/>
      <c r="L739" s="143"/>
      <c r="M739" s="143"/>
      <c r="N739" s="143"/>
      <c r="O739" s="143"/>
      <c r="P739" s="143"/>
      <c r="Q739" s="143"/>
      <c r="R739" s="143"/>
      <c r="S739" s="143"/>
      <c r="T739" s="143"/>
      <c r="U739" s="143"/>
      <c r="V739" s="143"/>
      <c r="W739" s="143"/>
      <c r="X739" s="143"/>
      <c r="Y739" s="143"/>
      <c r="Z739" s="143"/>
    </row>
    <row r="740">
      <c r="A740" s="143"/>
      <c r="B740" s="143"/>
      <c r="C740" s="143"/>
      <c r="D740" s="143"/>
      <c r="E740" s="143"/>
      <c r="F740" s="143"/>
      <c r="G740" s="143"/>
      <c r="H740" s="143"/>
      <c r="I740" s="143"/>
      <c r="J740" s="143"/>
      <c r="K740" s="143"/>
      <c r="L740" s="143"/>
      <c r="M740" s="143"/>
      <c r="N740" s="143"/>
      <c r="O740" s="143"/>
      <c r="P740" s="143"/>
      <c r="Q740" s="143"/>
      <c r="R740" s="143"/>
      <c r="S740" s="143"/>
      <c r="T740" s="143"/>
      <c r="U740" s="143"/>
      <c r="V740" s="143"/>
      <c r="W740" s="143"/>
      <c r="X740" s="143"/>
      <c r="Y740" s="143"/>
      <c r="Z740" s="143"/>
    </row>
    <row r="741">
      <c r="A741" s="143"/>
      <c r="B741" s="143"/>
      <c r="C741" s="143"/>
      <c r="D741" s="143"/>
      <c r="E741" s="143"/>
      <c r="F741" s="143"/>
      <c r="G741" s="143"/>
      <c r="H741" s="143"/>
      <c r="I741" s="143"/>
      <c r="J741" s="143"/>
      <c r="K741" s="143"/>
      <c r="L741" s="143"/>
      <c r="M741" s="143"/>
      <c r="N741" s="143"/>
      <c r="O741" s="143"/>
      <c r="P741" s="143"/>
      <c r="Q741" s="143"/>
      <c r="R741" s="143"/>
      <c r="S741" s="143"/>
      <c r="T741" s="143"/>
      <c r="U741" s="143"/>
      <c r="V741" s="143"/>
      <c r="W741" s="143"/>
      <c r="X741" s="143"/>
      <c r="Y741" s="143"/>
      <c r="Z741" s="143"/>
    </row>
    <row r="742">
      <c r="A742" s="143"/>
      <c r="B742" s="143"/>
      <c r="C742" s="143"/>
      <c r="D742" s="143"/>
      <c r="E742" s="143"/>
      <c r="F742" s="143"/>
      <c r="G742" s="143"/>
      <c r="H742" s="143"/>
      <c r="I742" s="143"/>
      <c r="J742" s="143"/>
      <c r="K742" s="143"/>
      <c r="L742" s="143"/>
      <c r="M742" s="143"/>
      <c r="N742" s="143"/>
      <c r="O742" s="143"/>
      <c r="P742" s="143"/>
      <c r="Q742" s="143"/>
      <c r="R742" s="143"/>
      <c r="S742" s="143"/>
      <c r="T742" s="143"/>
      <c r="U742" s="143"/>
      <c r="V742" s="143"/>
      <c r="W742" s="143"/>
      <c r="X742" s="143"/>
      <c r="Y742" s="143"/>
      <c r="Z742" s="143"/>
    </row>
    <row r="743">
      <c r="A743" s="143"/>
      <c r="B743" s="143"/>
      <c r="C743" s="143"/>
      <c r="D743" s="143"/>
      <c r="E743" s="143"/>
      <c r="F743" s="143"/>
      <c r="G743" s="143"/>
      <c r="H743" s="143"/>
      <c r="I743" s="143"/>
      <c r="J743" s="143"/>
      <c r="K743" s="143"/>
      <c r="L743" s="143"/>
      <c r="M743" s="143"/>
      <c r="N743" s="143"/>
      <c r="O743" s="143"/>
      <c r="P743" s="143"/>
      <c r="Q743" s="143"/>
      <c r="R743" s="143"/>
      <c r="S743" s="143"/>
      <c r="T743" s="143"/>
      <c r="U743" s="143"/>
      <c r="V743" s="143"/>
      <c r="W743" s="143"/>
      <c r="X743" s="143"/>
      <c r="Y743" s="143"/>
      <c r="Z743" s="143"/>
    </row>
    <row r="744">
      <c r="A744" s="143"/>
      <c r="B744" s="143"/>
      <c r="C744" s="143"/>
      <c r="D744" s="143"/>
      <c r="E744" s="143"/>
      <c r="F744" s="143"/>
      <c r="G744" s="143"/>
      <c r="H744" s="143"/>
      <c r="I744" s="143"/>
      <c r="J744" s="143"/>
      <c r="K744" s="143"/>
      <c r="L744" s="143"/>
      <c r="M744" s="143"/>
      <c r="N744" s="143"/>
      <c r="O744" s="143"/>
      <c r="P744" s="143"/>
      <c r="Q744" s="143"/>
      <c r="R744" s="143"/>
      <c r="S744" s="143"/>
      <c r="T744" s="143"/>
      <c r="U744" s="143"/>
      <c r="V744" s="143"/>
      <c r="W744" s="143"/>
      <c r="X744" s="143"/>
      <c r="Y744" s="143"/>
      <c r="Z744" s="143"/>
    </row>
    <row r="745">
      <c r="A745" s="143"/>
      <c r="B745" s="143"/>
      <c r="C745" s="143"/>
      <c r="D745" s="143"/>
      <c r="E745" s="143"/>
      <c r="F745" s="143"/>
      <c r="G745" s="143"/>
      <c r="H745" s="143"/>
      <c r="I745" s="143"/>
      <c r="J745" s="143"/>
      <c r="K745" s="143"/>
      <c r="L745" s="143"/>
      <c r="M745" s="143"/>
      <c r="N745" s="143"/>
      <c r="O745" s="143"/>
      <c r="P745" s="143"/>
      <c r="Q745" s="143"/>
      <c r="R745" s="143"/>
      <c r="S745" s="143"/>
      <c r="T745" s="143"/>
      <c r="U745" s="143"/>
      <c r="V745" s="143"/>
      <c r="W745" s="143"/>
      <c r="X745" s="143"/>
      <c r="Y745" s="143"/>
      <c r="Z745" s="143"/>
    </row>
    <row r="746">
      <c r="A746" s="143"/>
      <c r="B746" s="143"/>
      <c r="C746" s="143"/>
      <c r="D746" s="143"/>
      <c r="E746" s="143"/>
      <c r="F746" s="143"/>
      <c r="G746" s="143"/>
      <c r="H746" s="143"/>
      <c r="I746" s="143"/>
      <c r="J746" s="143"/>
      <c r="K746" s="143"/>
      <c r="L746" s="143"/>
      <c r="M746" s="143"/>
      <c r="N746" s="143"/>
      <c r="O746" s="143"/>
      <c r="P746" s="143"/>
      <c r="Q746" s="143"/>
      <c r="R746" s="143"/>
      <c r="S746" s="143"/>
      <c r="T746" s="143"/>
      <c r="U746" s="143"/>
      <c r="V746" s="143"/>
      <c r="W746" s="143"/>
      <c r="X746" s="143"/>
      <c r="Y746" s="143"/>
      <c r="Z746" s="143"/>
    </row>
    <row r="747">
      <c r="A747" s="143"/>
      <c r="B747" s="143"/>
      <c r="C747" s="143"/>
      <c r="D747" s="143"/>
      <c r="E747" s="143"/>
      <c r="F747" s="143"/>
      <c r="G747" s="143"/>
      <c r="H747" s="143"/>
      <c r="I747" s="143"/>
      <c r="J747" s="143"/>
      <c r="K747" s="143"/>
      <c r="L747" s="143"/>
      <c r="M747" s="143"/>
      <c r="N747" s="143"/>
      <c r="O747" s="143"/>
      <c r="P747" s="143"/>
      <c r="Q747" s="143"/>
      <c r="R747" s="143"/>
      <c r="S747" s="143"/>
      <c r="T747" s="143"/>
      <c r="U747" s="143"/>
      <c r="V747" s="143"/>
      <c r="W747" s="143"/>
      <c r="X747" s="143"/>
      <c r="Y747" s="143"/>
      <c r="Z747" s="143"/>
    </row>
    <row r="748">
      <c r="A748" s="143"/>
      <c r="B748" s="143"/>
      <c r="C748" s="143"/>
      <c r="D748" s="143"/>
      <c r="E748" s="143"/>
      <c r="F748" s="143"/>
      <c r="G748" s="143"/>
      <c r="H748" s="143"/>
      <c r="I748" s="143"/>
      <c r="J748" s="143"/>
      <c r="K748" s="143"/>
      <c r="L748" s="143"/>
      <c r="M748" s="143"/>
      <c r="N748" s="143"/>
      <c r="O748" s="143"/>
      <c r="P748" s="143"/>
      <c r="Q748" s="143"/>
      <c r="R748" s="143"/>
      <c r="S748" s="143"/>
      <c r="T748" s="143"/>
      <c r="U748" s="143"/>
      <c r="V748" s="143"/>
      <c r="W748" s="143"/>
      <c r="X748" s="143"/>
      <c r="Y748" s="143"/>
      <c r="Z748" s="143"/>
    </row>
    <row r="749">
      <c r="A749" s="143"/>
      <c r="B749" s="143"/>
      <c r="C749" s="143"/>
      <c r="D749" s="143"/>
      <c r="E749" s="143"/>
      <c r="F749" s="143"/>
      <c r="G749" s="143"/>
      <c r="H749" s="143"/>
      <c r="I749" s="143"/>
      <c r="J749" s="143"/>
      <c r="K749" s="143"/>
      <c r="L749" s="143"/>
      <c r="M749" s="143"/>
      <c r="N749" s="143"/>
      <c r="O749" s="143"/>
      <c r="P749" s="143"/>
      <c r="Q749" s="143"/>
      <c r="R749" s="143"/>
      <c r="S749" s="143"/>
      <c r="T749" s="143"/>
      <c r="U749" s="143"/>
      <c r="V749" s="143"/>
      <c r="W749" s="143"/>
      <c r="X749" s="143"/>
      <c r="Y749" s="143"/>
      <c r="Z749" s="143"/>
    </row>
    <row r="750">
      <c r="A750" s="143"/>
      <c r="B750" s="143"/>
      <c r="C750" s="143"/>
      <c r="D750" s="143"/>
      <c r="E750" s="143"/>
      <c r="F750" s="143"/>
      <c r="G750" s="143"/>
      <c r="H750" s="143"/>
      <c r="I750" s="143"/>
      <c r="J750" s="143"/>
      <c r="K750" s="143"/>
      <c r="L750" s="143"/>
      <c r="M750" s="143"/>
      <c r="N750" s="143"/>
      <c r="O750" s="143"/>
      <c r="P750" s="143"/>
      <c r="Q750" s="143"/>
      <c r="R750" s="143"/>
      <c r="S750" s="143"/>
      <c r="T750" s="143"/>
      <c r="U750" s="143"/>
      <c r="V750" s="143"/>
      <c r="W750" s="143"/>
      <c r="X750" s="143"/>
      <c r="Y750" s="143"/>
      <c r="Z750" s="143"/>
    </row>
    <row r="751">
      <c r="A751" s="143"/>
      <c r="B751" s="143"/>
      <c r="C751" s="143"/>
      <c r="D751" s="143"/>
      <c r="E751" s="143"/>
      <c r="F751" s="143"/>
      <c r="G751" s="143"/>
      <c r="H751" s="143"/>
      <c r="I751" s="143"/>
      <c r="J751" s="143"/>
      <c r="K751" s="143"/>
      <c r="L751" s="143"/>
      <c r="M751" s="143"/>
      <c r="N751" s="143"/>
      <c r="O751" s="143"/>
      <c r="P751" s="143"/>
      <c r="Q751" s="143"/>
      <c r="R751" s="143"/>
      <c r="S751" s="143"/>
      <c r="T751" s="143"/>
      <c r="U751" s="143"/>
      <c r="V751" s="143"/>
      <c r="W751" s="143"/>
      <c r="X751" s="143"/>
      <c r="Y751" s="143"/>
      <c r="Z751" s="143"/>
    </row>
    <row r="752">
      <c r="A752" s="143"/>
      <c r="B752" s="143"/>
      <c r="C752" s="143"/>
      <c r="D752" s="143"/>
      <c r="E752" s="143"/>
      <c r="F752" s="143"/>
      <c r="G752" s="143"/>
      <c r="H752" s="143"/>
      <c r="I752" s="143"/>
      <c r="J752" s="143"/>
      <c r="K752" s="143"/>
      <c r="L752" s="143"/>
      <c r="M752" s="143"/>
      <c r="N752" s="143"/>
      <c r="O752" s="143"/>
      <c r="P752" s="143"/>
      <c r="Q752" s="143"/>
      <c r="R752" s="143"/>
      <c r="S752" s="143"/>
      <c r="T752" s="143"/>
      <c r="U752" s="143"/>
      <c r="V752" s="143"/>
      <c r="W752" s="143"/>
      <c r="X752" s="143"/>
      <c r="Y752" s="143"/>
      <c r="Z752" s="143"/>
    </row>
    <row r="753">
      <c r="A753" s="143"/>
      <c r="B753" s="143"/>
      <c r="C753" s="143"/>
      <c r="D753" s="143"/>
      <c r="E753" s="143"/>
      <c r="F753" s="143"/>
      <c r="G753" s="143"/>
      <c r="H753" s="143"/>
      <c r="I753" s="143"/>
      <c r="J753" s="143"/>
      <c r="K753" s="143"/>
      <c r="L753" s="143"/>
      <c r="M753" s="143"/>
      <c r="N753" s="143"/>
      <c r="O753" s="143"/>
      <c r="P753" s="143"/>
      <c r="Q753" s="143"/>
      <c r="R753" s="143"/>
      <c r="S753" s="143"/>
      <c r="T753" s="143"/>
      <c r="U753" s="143"/>
      <c r="V753" s="143"/>
      <c r="W753" s="143"/>
      <c r="X753" s="143"/>
      <c r="Y753" s="143"/>
      <c r="Z753" s="143"/>
    </row>
    <row r="754">
      <c r="A754" s="143"/>
      <c r="B754" s="143"/>
      <c r="C754" s="143"/>
      <c r="D754" s="143"/>
      <c r="E754" s="143"/>
      <c r="F754" s="143"/>
      <c r="G754" s="143"/>
      <c r="H754" s="143"/>
      <c r="I754" s="143"/>
      <c r="J754" s="143"/>
      <c r="K754" s="143"/>
      <c r="L754" s="143"/>
      <c r="M754" s="143"/>
      <c r="N754" s="143"/>
      <c r="O754" s="143"/>
      <c r="P754" s="143"/>
      <c r="Q754" s="143"/>
      <c r="R754" s="143"/>
      <c r="S754" s="143"/>
      <c r="T754" s="143"/>
      <c r="U754" s="143"/>
      <c r="V754" s="143"/>
      <c r="W754" s="143"/>
      <c r="X754" s="143"/>
      <c r="Y754" s="143"/>
      <c r="Z754" s="143"/>
    </row>
    <row r="755">
      <c r="A755" s="143"/>
      <c r="B755" s="143"/>
      <c r="C755" s="143"/>
      <c r="D755" s="143"/>
      <c r="E755" s="143"/>
      <c r="F755" s="143"/>
      <c r="G755" s="143"/>
      <c r="H755" s="143"/>
      <c r="I755" s="143"/>
      <c r="J755" s="143"/>
      <c r="K755" s="143"/>
      <c r="L755" s="143"/>
      <c r="M755" s="143"/>
      <c r="N755" s="143"/>
      <c r="O755" s="143"/>
      <c r="P755" s="143"/>
      <c r="Q755" s="143"/>
      <c r="R755" s="143"/>
      <c r="S755" s="143"/>
      <c r="T755" s="143"/>
      <c r="U755" s="143"/>
      <c r="V755" s="143"/>
      <c r="W755" s="143"/>
      <c r="X755" s="143"/>
      <c r="Y755" s="143"/>
      <c r="Z755" s="143"/>
    </row>
    <row r="756">
      <c r="A756" s="143"/>
      <c r="B756" s="143"/>
      <c r="C756" s="143"/>
      <c r="D756" s="143"/>
      <c r="E756" s="143"/>
      <c r="F756" s="143"/>
      <c r="G756" s="143"/>
      <c r="H756" s="143"/>
      <c r="I756" s="143"/>
      <c r="J756" s="143"/>
      <c r="K756" s="143"/>
      <c r="L756" s="143"/>
      <c r="M756" s="143"/>
      <c r="N756" s="143"/>
      <c r="O756" s="143"/>
      <c r="P756" s="143"/>
      <c r="Q756" s="143"/>
      <c r="R756" s="143"/>
      <c r="S756" s="143"/>
      <c r="T756" s="143"/>
      <c r="U756" s="143"/>
      <c r="V756" s="143"/>
      <c r="W756" s="143"/>
      <c r="X756" s="143"/>
      <c r="Y756" s="143"/>
      <c r="Z756" s="143"/>
    </row>
    <row r="757">
      <c r="A757" s="143"/>
      <c r="B757" s="143"/>
      <c r="C757" s="143"/>
      <c r="D757" s="143"/>
      <c r="E757" s="143"/>
      <c r="F757" s="143"/>
      <c r="G757" s="143"/>
      <c r="H757" s="143"/>
      <c r="I757" s="143"/>
      <c r="J757" s="143"/>
      <c r="K757" s="143"/>
      <c r="L757" s="143"/>
      <c r="M757" s="143"/>
      <c r="N757" s="143"/>
      <c r="O757" s="143"/>
      <c r="P757" s="143"/>
      <c r="Q757" s="143"/>
      <c r="R757" s="143"/>
      <c r="S757" s="143"/>
      <c r="T757" s="143"/>
      <c r="U757" s="143"/>
      <c r="V757" s="143"/>
      <c r="W757" s="143"/>
      <c r="X757" s="143"/>
      <c r="Y757" s="143"/>
      <c r="Z757" s="143"/>
    </row>
    <row r="758">
      <c r="A758" s="143"/>
      <c r="B758" s="143"/>
      <c r="C758" s="143"/>
      <c r="D758" s="143"/>
      <c r="E758" s="143"/>
      <c r="F758" s="143"/>
      <c r="G758" s="143"/>
      <c r="H758" s="143"/>
      <c r="I758" s="143"/>
      <c r="J758" s="143"/>
      <c r="K758" s="143"/>
      <c r="L758" s="143"/>
      <c r="M758" s="143"/>
      <c r="N758" s="143"/>
      <c r="O758" s="143"/>
      <c r="P758" s="143"/>
      <c r="Q758" s="143"/>
      <c r="R758" s="143"/>
      <c r="S758" s="143"/>
      <c r="T758" s="143"/>
      <c r="U758" s="143"/>
      <c r="V758" s="143"/>
      <c r="W758" s="143"/>
      <c r="X758" s="143"/>
      <c r="Y758" s="143"/>
      <c r="Z758" s="143"/>
    </row>
    <row r="759">
      <c r="A759" s="143"/>
      <c r="B759" s="143"/>
      <c r="C759" s="143"/>
      <c r="D759" s="143"/>
      <c r="E759" s="143"/>
      <c r="F759" s="143"/>
      <c r="G759" s="143"/>
      <c r="H759" s="143"/>
      <c r="I759" s="143"/>
      <c r="J759" s="143"/>
      <c r="K759" s="143"/>
      <c r="L759" s="143"/>
      <c r="M759" s="143"/>
      <c r="N759" s="143"/>
      <c r="O759" s="143"/>
      <c r="P759" s="143"/>
      <c r="Q759" s="143"/>
      <c r="R759" s="143"/>
      <c r="S759" s="143"/>
      <c r="T759" s="143"/>
      <c r="U759" s="143"/>
      <c r="V759" s="143"/>
      <c r="W759" s="143"/>
      <c r="X759" s="143"/>
      <c r="Y759" s="143"/>
      <c r="Z759" s="143"/>
    </row>
    <row r="760">
      <c r="A760" s="143"/>
      <c r="B760" s="143"/>
      <c r="C760" s="143"/>
      <c r="D760" s="143"/>
      <c r="E760" s="143"/>
      <c r="F760" s="143"/>
      <c r="G760" s="143"/>
      <c r="H760" s="143"/>
      <c r="I760" s="143"/>
      <c r="J760" s="143"/>
      <c r="K760" s="143"/>
      <c r="L760" s="143"/>
      <c r="M760" s="143"/>
      <c r="N760" s="143"/>
      <c r="O760" s="143"/>
      <c r="P760" s="143"/>
      <c r="Q760" s="143"/>
      <c r="R760" s="143"/>
      <c r="S760" s="143"/>
      <c r="T760" s="143"/>
      <c r="U760" s="143"/>
      <c r="V760" s="143"/>
      <c r="W760" s="143"/>
      <c r="X760" s="143"/>
      <c r="Y760" s="143"/>
      <c r="Z760" s="143"/>
    </row>
    <row r="761">
      <c r="A761" s="143"/>
      <c r="B761" s="143"/>
      <c r="C761" s="143"/>
      <c r="D761" s="143"/>
      <c r="E761" s="143"/>
      <c r="F761" s="143"/>
      <c r="G761" s="143"/>
      <c r="H761" s="143"/>
      <c r="I761" s="143"/>
      <c r="J761" s="143"/>
      <c r="K761" s="143"/>
      <c r="L761" s="143"/>
      <c r="M761" s="143"/>
      <c r="N761" s="143"/>
      <c r="O761" s="143"/>
      <c r="P761" s="143"/>
      <c r="Q761" s="143"/>
      <c r="R761" s="143"/>
      <c r="S761" s="143"/>
      <c r="T761" s="143"/>
      <c r="U761" s="143"/>
      <c r="V761" s="143"/>
      <c r="W761" s="143"/>
      <c r="X761" s="143"/>
      <c r="Y761" s="143"/>
      <c r="Z761" s="143"/>
    </row>
    <row r="762">
      <c r="A762" s="143"/>
      <c r="B762" s="143"/>
      <c r="C762" s="143"/>
      <c r="D762" s="143"/>
      <c r="E762" s="143"/>
      <c r="F762" s="143"/>
      <c r="G762" s="143"/>
      <c r="H762" s="143"/>
      <c r="I762" s="143"/>
      <c r="J762" s="143"/>
      <c r="K762" s="143"/>
      <c r="L762" s="143"/>
      <c r="M762" s="143"/>
      <c r="N762" s="143"/>
      <c r="O762" s="143"/>
      <c r="P762" s="143"/>
      <c r="Q762" s="143"/>
      <c r="R762" s="143"/>
      <c r="S762" s="143"/>
      <c r="T762" s="143"/>
      <c r="U762" s="143"/>
      <c r="V762" s="143"/>
      <c r="W762" s="143"/>
      <c r="X762" s="143"/>
      <c r="Y762" s="143"/>
      <c r="Z762" s="143"/>
    </row>
    <row r="763">
      <c r="A763" s="143"/>
      <c r="B763" s="143"/>
      <c r="C763" s="143"/>
      <c r="D763" s="143"/>
      <c r="E763" s="143"/>
      <c r="F763" s="143"/>
      <c r="G763" s="143"/>
      <c r="H763" s="143"/>
      <c r="I763" s="143"/>
      <c r="J763" s="143"/>
      <c r="K763" s="143"/>
      <c r="L763" s="143"/>
      <c r="M763" s="143"/>
      <c r="N763" s="143"/>
      <c r="O763" s="143"/>
      <c r="P763" s="143"/>
      <c r="Q763" s="143"/>
      <c r="R763" s="143"/>
      <c r="S763" s="143"/>
      <c r="T763" s="143"/>
      <c r="U763" s="143"/>
      <c r="V763" s="143"/>
      <c r="W763" s="143"/>
      <c r="X763" s="143"/>
      <c r="Y763" s="143"/>
      <c r="Z763" s="143"/>
    </row>
    <row r="764">
      <c r="A764" s="143"/>
      <c r="B764" s="143"/>
      <c r="C764" s="143"/>
      <c r="D764" s="143"/>
      <c r="E764" s="143"/>
      <c r="F764" s="143"/>
      <c r="G764" s="143"/>
      <c r="H764" s="143"/>
      <c r="I764" s="143"/>
      <c r="J764" s="143"/>
      <c r="K764" s="143"/>
      <c r="L764" s="143"/>
      <c r="M764" s="143"/>
      <c r="N764" s="143"/>
      <c r="O764" s="143"/>
      <c r="P764" s="143"/>
      <c r="Q764" s="143"/>
      <c r="R764" s="143"/>
      <c r="S764" s="143"/>
      <c r="T764" s="143"/>
      <c r="U764" s="143"/>
      <c r="V764" s="143"/>
      <c r="W764" s="143"/>
      <c r="X764" s="143"/>
      <c r="Y764" s="143"/>
      <c r="Z764" s="143"/>
    </row>
    <row r="765">
      <c r="A765" s="143"/>
      <c r="B765" s="143"/>
      <c r="C765" s="143"/>
      <c r="D765" s="143"/>
      <c r="E765" s="143"/>
      <c r="F765" s="143"/>
      <c r="G765" s="143"/>
      <c r="H765" s="143"/>
      <c r="I765" s="143"/>
      <c r="J765" s="143"/>
      <c r="K765" s="143"/>
      <c r="L765" s="143"/>
      <c r="M765" s="143"/>
      <c r="N765" s="143"/>
      <c r="O765" s="143"/>
      <c r="P765" s="143"/>
      <c r="Q765" s="143"/>
      <c r="R765" s="143"/>
      <c r="S765" s="143"/>
      <c r="T765" s="143"/>
      <c r="U765" s="143"/>
      <c r="V765" s="143"/>
      <c r="W765" s="143"/>
      <c r="X765" s="143"/>
      <c r="Y765" s="143"/>
      <c r="Z765" s="143"/>
    </row>
    <row r="766">
      <c r="A766" s="143"/>
      <c r="B766" s="143"/>
      <c r="C766" s="143"/>
      <c r="D766" s="143"/>
      <c r="E766" s="143"/>
      <c r="F766" s="143"/>
      <c r="G766" s="143"/>
      <c r="H766" s="143"/>
      <c r="I766" s="143"/>
      <c r="J766" s="143"/>
      <c r="K766" s="143"/>
      <c r="L766" s="143"/>
      <c r="M766" s="143"/>
      <c r="N766" s="143"/>
      <c r="O766" s="143"/>
      <c r="P766" s="143"/>
      <c r="Q766" s="143"/>
      <c r="R766" s="143"/>
      <c r="S766" s="143"/>
      <c r="T766" s="143"/>
      <c r="U766" s="143"/>
      <c r="V766" s="143"/>
      <c r="W766" s="143"/>
      <c r="X766" s="143"/>
      <c r="Y766" s="143"/>
      <c r="Z766" s="143"/>
    </row>
    <row r="767">
      <c r="A767" s="143"/>
      <c r="B767" s="143"/>
      <c r="C767" s="143"/>
      <c r="D767" s="143"/>
      <c r="E767" s="143"/>
      <c r="F767" s="143"/>
      <c r="G767" s="143"/>
      <c r="H767" s="143"/>
      <c r="I767" s="143"/>
      <c r="J767" s="143"/>
      <c r="K767" s="143"/>
      <c r="L767" s="143"/>
      <c r="M767" s="143"/>
      <c r="N767" s="143"/>
      <c r="O767" s="143"/>
      <c r="P767" s="143"/>
      <c r="Q767" s="143"/>
      <c r="R767" s="143"/>
      <c r="S767" s="143"/>
      <c r="T767" s="143"/>
      <c r="U767" s="143"/>
      <c r="V767" s="143"/>
      <c r="W767" s="143"/>
      <c r="X767" s="143"/>
      <c r="Y767" s="143"/>
      <c r="Z767" s="143"/>
    </row>
    <row r="768">
      <c r="A768" s="143"/>
      <c r="B768" s="143"/>
      <c r="C768" s="143"/>
      <c r="D768" s="143"/>
      <c r="E768" s="143"/>
      <c r="F768" s="143"/>
      <c r="G768" s="143"/>
      <c r="H768" s="143"/>
      <c r="I768" s="143"/>
      <c r="J768" s="143"/>
      <c r="K768" s="143"/>
      <c r="L768" s="143"/>
      <c r="M768" s="143"/>
      <c r="N768" s="143"/>
      <c r="O768" s="143"/>
      <c r="P768" s="143"/>
      <c r="Q768" s="143"/>
      <c r="R768" s="143"/>
      <c r="S768" s="143"/>
      <c r="T768" s="143"/>
      <c r="U768" s="143"/>
      <c r="V768" s="143"/>
      <c r="W768" s="143"/>
      <c r="X768" s="143"/>
      <c r="Y768" s="143"/>
      <c r="Z768" s="143"/>
    </row>
    <row r="769">
      <c r="A769" s="143"/>
      <c r="B769" s="143"/>
      <c r="C769" s="143"/>
      <c r="D769" s="143"/>
      <c r="E769" s="143"/>
      <c r="F769" s="143"/>
      <c r="G769" s="143"/>
      <c r="H769" s="143"/>
      <c r="I769" s="143"/>
      <c r="J769" s="143"/>
      <c r="K769" s="143"/>
      <c r="L769" s="143"/>
      <c r="M769" s="143"/>
      <c r="N769" s="143"/>
      <c r="O769" s="143"/>
      <c r="P769" s="143"/>
      <c r="Q769" s="143"/>
      <c r="R769" s="143"/>
      <c r="S769" s="143"/>
      <c r="T769" s="143"/>
      <c r="U769" s="143"/>
      <c r="V769" s="143"/>
      <c r="W769" s="143"/>
      <c r="X769" s="143"/>
      <c r="Y769" s="143"/>
      <c r="Z769" s="143"/>
    </row>
    <row r="770">
      <c r="A770" s="143"/>
      <c r="B770" s="143"/>
      <c r="C770" s="143"/>
      <c r="D770" s="143"/>
      <c r="E770" s="143"/>
      <c r="F770" s="143"/>
      <c r="G770" s="143"/>
      <c r="H770" s="143"/>
      <c r="I770" s="143"/>
      <c r="J770" s="143"/>
      <c r="K770" s="143"/>
      <c r="L770" s="143"/>
      <c r="M770" s="143"/>
      <c r="N770" s="143"/>
      <c r="O770" s="143"/>
      <c r="P770" s="143"/>
      <c r="Q770" s="143"/>
      <c r="R770" s="143"/>
      <c r="S770" s="143"/>
      <c r="T770" s="143"/>
      <c r="U770" s="143"/>
      <c r="V770" s="143"/>
      <c r="W770" s="143"/>
      <c r="X770" s="143"/>
      <c r="Y770" s="143"/>
      <c r="Z770" s="143"/>
    </row>
    <row r="771">
      <c r="A771" s="143"/>
      <c r="B771" s="143"/>
      <c r="C771" s="143"/>
      <c r="D771" s="143"/>
      <c r="E771" s="143"/>
      <c r="F771" s="143"/>
      <c r="G771" s="143"/>
      <c r="H771" s="143"/>
      <c r="I771" s="143"/>
      <c r="J771" s="143"/>
      <c r="K771" s="143"/>
      <c r="L771" s="143"/>
      <c r="M771" s="143"/>
      <c r="N771" s="143"/>
      <c r="O771" s="143"/>
      <c r="P771" s="143"/>
      <c r="Q771" s="143"/>
      <c r="R771" s="143"/>
      <c r="S771" s="143"/>
      <c r="T771" s="143"/>
      <c r="U771" s="143"/>
      <c r="V771" s="143"/>
      <c r="W771" s="143"/>
      <c r="X771" s="143"/>
      <c r="Y771" s="143"/>
      <c r="Z771" s="143"/>
    </row>
    <row r="772">
      <c r="A772" s="143"/>
      <c r="B772" s="143"/>
      <c r="C772" s="143"/>
      <c r="D772" s="143"/>
      <c r="E772" s="143"/>
      <c r="F772" s="143"/>
      <c r="G772" s="143"/>
      <c r="H772" s="143"/>
      <c r="I772" s="143"/>
      <c r="J772" s="143"/>
      <c r="K772" s="143"/>
      <c r="L772" s="143"/>
      <c r="M772" s="143"/>
      <c r="N772" s="143"/>
      <c r="O772" s="143"/>
      <c r="P772" s="143"/>
      <c r="Q772" s="143"/>
      <c r="R772" s="143"/>
      <c r="S772" s="143"/>
      <c r="T772" s="143"/>
      <c r="U772" s="143"/>
      <c r="V772" s="143"/>
      <c r="W772" s="143"/>
      <c r="X772" s="143"/>
      <c r="Y772" s="143"/>
      <c r="Z772" s="143"/>
    </row>
    <row r="773">
      <c r="A773" s="143"/>
      <c r="B773" s="143"/>
      <c r="C773" s="143"/>
      <c r="D773" s="143"/>
      <c r="E773" s="143"/>
      <c r="F773" s="143"/>
      <c r="G773" s="143"/>
      <c r="H773" s="143"/>
      <c r="I773" s="143"/>
      <c r="J773" s="143"/>
      <c r="K773" s="143"/>
      <c r="L773" s="143"/>
      <c r="M773" s="143"/>
      <c r="N773" s="143"/>
      <c r="O773" s="143"/>
      <c r="P773" s="143"/>
      <c r="Q773" s="143"/>
      <c r="R773" s="143"/>
      <c r="S773" s="143"/>
      <c r="T773" s="143"/>
      <c r="U773" s="143"/>
      <c r="V773" s="143"/>
      <c r="W773" s="143"/>
      <c r="X773" s="143"/>
      <c r="Y773" s="143"/>
      <c r="Z773" s="143"/>
    </row>
    <row r="774">
      <c r="A774" s="143"/>
      <c r="B774" s="143"/>
      <c r="C774" s="143"/>
      <c r="D774" s="143"/>
      <c r="E774" s="143"/>
      <c r="F774" s="143"/>
      <c r="G774" s="143"/>
      <c r="H774" s="143"/>
      <c r="I774" s="143"/>
      <c r="J774" s="143"/>
      <c r="K774" s="143"/>
      <c r="L774" s="143"/>
      <c r="M774" s="143"/>
      <c r="N774" s="143"/>
      <c r="O774" s="143"/>
      <c r="P774" s="143"/>
      <c r="Q774" s="143"/>
      <c r="R774" s="143"/>
      <c r="S774" s="143"/>
      <c r="T774" s="143"/>
      <c r="U774" s="143"/>
      <c r="V774" s="143"/>
      <c r="W774" s="143"/>
      <c r="X774" s="143"/>
      <c r="Y774" s="143"/>
      <c r="Z774" s="143"/>
    </row>
    <row r="775">
      <c r="A775" s="143"/>
      <c r="B775" s="143"/>
      <c r="C775" s="143"/>
      <c r="D775" s="143"/>
      <c r="E775" s="143"/>
      <c r="F775" s="143"/>
      <c r="G775" s="143"/>
      <c r="H775" s="143"/>
      <c r="I775" s="143"/>
      <c r="J775" s="143"/>
      <c r="K775" s="143"/>
      <c r="L775" s="143"/>
      <c r="M775" s="143"/>
      <c r="N775" s="143"/>
      <c r="O775" s="143"/>
      <c r="P775" s="143"/>
      <c r="Q775" s="143"/>
      <c r="R775" s="143"/>
      <c r="S775" s="143"/>
      <c r="T775" s="143"/>
      <c r="U775" s="143"/>
      <c r="V775" s="143"/>
      <c r="W775" s="143"/>
      <c r="X775" s="143"/>
      <c r="Y775" s="143"/>
      <c r="Z775" s="143"/>
    </row>
    <row r="776">
      <c r="A776" s="143"/>
      <c r="B776" s="143"/>
      <c r="C776" s="143"/>
      <c r="D776" s="143"/>
      <c r="E776" s="143"/>
      <c r="F776" s="143"/>
      <c r="G776" s="143"/>
      <c r="H776" s="143"/>
      <c r="I776" s="143"/>
      <c r="J776" s="143"/>
      <c r="K776" s="143"/>
      <c r="L776" s="143"/>
      <c r="M776" s="143"/>
      <c r="N776" s="143"/>
      <c r="O776" s="143"/>
      <c r="P776" s="143"/>
      <c r="Q776" s="143"/>
      <c r="R776" s="143"/>
      <c r="S776" s="143"/>
      <c r="T776" s="143"/>
      <c r="U776" s="143"/>
      <c r="V776" s="143"/>
      <c r="W776" s="143"/>
      <c r="X776" s="143"/>
      <c r="Y776" s="143"/>
      <c r="Z776" s="143"/>
    </row>
    <row r="777">
      <c r="A777" s="143"/>
      <c r="B777" s="143"/>
      <c r="C777" s="143"/>
      <c r="D777" s="143"/>
      <c r="E777" s="143"/>
      <c r="F777" s="143"/>
      <c r="G777" s="143"/>
      <c r="H777" s="143"/>
      <c r="I777" s="143"/>
      <c r="J777" s="143"/>
      <c r="K777" s="143"/>
      <c r="L777" s="143"/>
      <c r="M777" s="143"/>
      <c r="N777" s="143"/>
      <c r="O777" s="143"/>
      <c r="P777" s="143"/>
      <c r="Q777" s="143"/>
      <c r="R777" s="143"/>
      <c r="S777" s="143"/>
      <c r="T777" s="143"/>
      <c r="U777" s="143"/>
      <c r="V777" s="143"/>
      <c r="W777" s="143"/>
      <c r="X777" s="143"/>
      <c r="Y777" s="143"/>
      <c r="Z777" s="143"/>
    </row>
    <row r="778">
      <c r="A778" s="143"/>
      <c r="B778" s="143"/>
      <c r="C778" s="143"/>
      <c r="D778" s="143"/>
      <c r="E778" s="143"/>
      <c r="F778" s="143"/>
      <c r="G778" s="143"/>
      <c r="H778" s="143"/>
      <c r="I778" s="143"/>
      <c r="J778" s="143"/>
      <c r="K778" s="143"/>
      <c r="L778" s="143"/>
      <c r="M778" s="143"/>
      <c r="N778" s="143"/>
      <c r="O778" s="143"/>
      <c r="P778" s="143"/>
      <c r="Q778" s="143"/>
      <c r="R778" s="143"/>
      <c r="S778" s="143"/>
      <c r="T778" s="143"/>
      <c r="U778" s="143"/>
      <c r="V778" s="143"/>
      <c r="W778" s="143"/>
      <c r="X778" s="143"/>
      <c r="Y778" s="143"/>
      <c r="Z778" s="143"/>
    </row>
    <row r="779">
      <c r="A779" s="143"/>
      <c r="B779" s="143"/>
      <c r="C779" s="143"/>
      <c r="D779" s="143"/>
      <c r="E779" s="143"/>
      <c r="F779" s="143"/>
      <c r="G779" s="143"/>
      <c r="H779" s="143"/>
      <c r="I779" s="143"/>
      <c r="J779" s="143"/>
      <c r="K779" s="143"/>
      <c r="L779" s="143"/>
      <c r="M779" s="143"/>
      <c r="N779" s="143"/>
      <c r="O779" s="143"/>
      <c r="P779" s="143"/>
      <c r="Q779" s="143"/>
      <c r="R779" s="143"/>
      <c r="S779" s="143"/>
      <c r="T779" s="143"/>
      <c r="U779" s="143"/>
      <c r="V779" s="143"/>
      <c r="W779" s="143"/>
      <c r="X779" s="143"/>
      <c r="Y779" s="143"/>
      <c r="Z779" s="143"/>
    </row>
    <row r="780">
      <c r="A780" s="143"/>
      <c r="B780" s="143"/>
      <c r="C780" s="143"/>
      <c r="D780" s="143"/>
      <c r="E780" s="143"/>
      <c r="F780" s="143"/>
      <c r="G780" s="143"/>
      <c r="H780" s="143"/>
      <c r="I780" s="143"/>
      <c r="J780" s="143"/>
      <c r="K780" s="143"/>
      <c r="L780" s="143"/>
      <c r="M780" s="143"/>
      <c r="N780" s="143"/>
      <c r="O780" s="143"/>
      <c r="P780" s="143"/>
      <c r="Q780" s="143"/>
      <c r="R780" s="143"/>
      <c r="S780" s="143"/>
      <c r="T780" s="143"/>
      <c r="U780" s="143"/>
      <c r="V780" s="143"/>
      <c r="W780" s="143"/>
      <c r="X780" s="143"/>
      <c r="Y780" s="143"/>
      <c r="Z780" s="143"/>
    </row>
    <row r="781">
      <c r="A781" s="143"/>
      <c r="B781" s="143"/>
      <c r="C781" s="143"/>
      <c r="D781" s="143"/>
      <c r="E781" s="143"/>
      <c r="F781" s="143"/>
      <c r="G781" s="143"/>
      <c r="H781" s="143"/>
      <c r="I781" s="143"/>
      <c r="J781" s="143"/>
      <c r="K781" s="143"/>
      <c r="L781" s="143"/>
      <c r="M781" s="143"/>
      <c r="N781" s="143"/>
      <c r="O781" s="143"/>
      <c r="P781" s="143"/>
      <c r="Q781" s="143"/>
      <c r="R781" s="143"/>
      <c r="S781" s="143"/>
      <c r="T781" s="143"/>
      <c r="U781" s="143"/>
      <c r="V781" s="143"/>
      <c r="W781" s="143"/>
      <c r="X781" s="143"/>
      <c r="Y781" s="143"/>
      <c r="Z781" s="143"/>
    </row>
    <row r="782">
      <c r="A782" s="143"/>
      <c r="B782" s="143"/>
      <c r="C782" s="143"/>
      <c r="D782" s="143"/>
      <c r="E782" s="143"/>
      <c r="F782" s="143"/>
      <c r="G782" s="143"/>
      <c r="H782" s="143"/>
      <c r="I782" s="143"/>
      <c r="J782" s="143"/>
      <c r="K782" s="143"/>
      <c r="L782" s="143"/>
      <c r="M782" s="143"/>
      <c r="N782" s="143"/>
      <c r="O782" s="143"/>
      <c r="P782" s="143"/>
      <c r="Q782" s="143"/>
      <c r="R782" s="143"/>
      <c r="S782" s="143"/>
      <c r="T782" s="143"/>
      <c r="U782" s="143"/>
      <c r="V782" s="143"/>
      <c r="W782" s="143"/>
      <c r="X782" s="143"/>
      <c r="Y782" s="143"/>
      <c r="Z782" s="143"/>
    </row>
    <row r="783">
      <c r="A783" s="143"/>
      <c r="B783" s="143"/>
      <c r="C783" s="143"/>
      <c r="D783" s="143"/>
      <c r="E783" s="143"/>
      <c r="F783" s="143"/>
      <c r="G783" s="143"/>
      <c r="H783" s="143"/>
      <c r="I783" s="143"/>
      <c r="J783" s="143"/>
      <c r="K783" s="143"/>
      <c r="L783" s="143"/>
      <c r="M783" s="143"/>
      <c r="N783" s="143"/>
      <c r="O783" s="143"/>
      <c r="P783" s="143"/>
      <c r="Q783" s="143"/>
      <c r="R783" s="143"/>
      <c r="S783" s="143"/>
      <c r="T783" s="143"/>
      <c r="U783" s="143"/>
      <c r="V783" s="143"/>
      <c r="W783" s="143"/>
      <c r="X783" s="143"/>
      <c r="Y783" s="143"/>
      <c r="Z783" s="143"/>
    </row>
    <row r="784">
      <c r="A784" s="143"/>
      <c r="B784" s="143"/>
      <c r="C784" s="143"/>
      <c r="D784" s="143"/>
      <c r="E784" s="143"/>
      <c r="F784" s="143"/>
      <c r="G784" s="143"/>
      <c r="H784" s="143"/>
      <c r="I784" s="143"/>
      <c r="J784" s="143"/>
      <c r="K784" s="143"/>
      <c r="L784" s="143"/>
      <c r="M784" s="143"/>
      <c r="N784" s="143"/>
      <c r="O784" s="143"/>
      <c r="P784" s="143"/>
      <c r="Q784" s="143"/>
      <c r="R784" s="143"/>
      <c r="S784" s="143"/>
      <c r="T784" s="143"/>
      <c r="U784" s="143"/>
      <c r="V784" s="143"/>
      <c r="W784" s="143"/>
      <c r="X784" s="143"/>
      <c r="Y784" s="143"/>
      <c r="Z784" s="143"/>
    </row>
    <row r="785">
      <c r="A785" s="143"/>
      <c r="B785" s="143"/>
      <c r="C785" s="143"/>
      <c r="D785" s="143"/>
      <c r="E785" s="143"/>
      <c r="F785" s="143"/>
      <c r="G785" s="143"/>
      <c r="H785" s="143"/>
      <c r="I785" s="143"/>
      <c r="J785" s="143"/>
      <c r="K785" s="143"/>
      <c r="L785" s="143"/>
      <c r="M785" s="143"/>
      <c r="N785" s="143"/>
      <c r="O785" s="143"/>
      <c r="P785" s="143"/>
      <c r="Q785" s="143"/>
      <c r="R785" s="143"/>
      <c r="S785" s="143"/>
      <c r="T785" s="143"/>
      <c r="U785" s="143"/>
      <c r="V785" s="143"/>
      <c r="W785" s="143"/>
      <c r="X785" s="143"/>
      <c r="Y785" s="143"/>
      <c r="Z785" s="143"/>
    </row>
    <row r="786">
      <c r="A786" s="143"/>
      <c r="B786" s="143"/>
      <c r="C786" s="143"/>
      <c r="D786" s="143"/>
      <c r="E786" s="143"/>
      <c r="F786" s="143"/>
      <c r="G786" s="143"/>
      <c r="H786" s="143"/>
      <c r="I786" s="143"/>
      <c r="J786" s="143"/>
      <c r="K786" s="143"/>
      <c r="L786" s="143"/>
      <c r="M786" s="143"/>
      <c r="N786" s="143"/>
      <c r="O786" s="143"/>
      <c r="P786" s="143"/>
      <c r="Q786" s="143"/>
      <c r="R786" s="143"/>
      <c r="S786" s="143"/>
      <c r="T786" s="143"/>
      <c r="U786" s="143"/>
      <c r="V786" s="143"/>
      <c r="W786" s="143"/>
      <c r="X786" s="143"/>
      <c r="Y786" s="143"/>
      <c r="Z786" s="143"/>
    </row>
    <row r="787">
      <c r="A787" s="143"/>
      <c r="B787" s="143"/>
      <c r="C787" s="143"/>
      <c r="D787" s="143"/>
      <c r="E787" s="143"/>
      <c r="F787" s="143"/>
      <c r="G787" s="143"/>
      <c r="H787" s="143"/>
      <c r="I787" s="143"/>
      <c r="J787" s="143"/>
      <c r="K787" s="143"/>
      <c r="L787" s="143"/>
      <c r="M787" s="143"/>
      <c r="N787" s="143"/>
      <c r="O787" s="143"/>
      <c r="P787" s="143"/>
      <c r="Q787" s="143"/>
      <c r="R787" s="143"/>
      <c r="S787" s="143"/>
      <c r="T787" s="143"/>
      <c r="U787" s="143"/>
      <c r="V787" s="143"/>
      <c r="W787" s="143"/>
      <c r="X787" s="143"/>
      <c r="Y787" s="143"/>
      <c r="Z787" s="143"/>
    </row>
    <row r="788">
      <c r="A788" s="143"/>
      <c r="B788" s="143"/>
      <c r="C788" s="143"/>
      <c r="D788" s="143"/>
      <c r="E788" s="143"/>
      <c r="F788" s="143"/>
      <c r="G788" s="143"/>
      <c r="H788" s="143"/>
      <c r="I788" s="143"/>
      <c r="J788" s="143"/>
      <c r="K788" s="143"/>
      <c r="L788" s="143"/>
      <c r="M788" s="143"/>
      <c r="N788" s="143"/>
      <c r="O788" s="143"/>
      <c r="P788" s="143"/>
      <c r="Q788" s="143"/>
      <c r="R788" s="143"/>
      <c r="S788" s="143"/>
      <c r="T788" s="143"/>
      <c r="U788" s="143"/>
      <c r="V788" s="143"/>
      <c r="W788" s="143"/>
      <c r="X788" s="143"/>
      <c r="Y788" s="143"/>
      <c r="Z788" s="143"/>
    </row>
    <row r="789">
      <c r="A789" s="143"/>
      <c r="B789" s="143"/>
      <c r="C789" s="143"/>
      <c r="D789" s="143"/>
      <c r="E789" s="143"/>
      <c r="F789" s="143"/>
      <c r="G789" s="143"/>
      <c r="H789" s="143"/>
      <c r="I789" s="143"/>
      <c r="J789" s="143"/>
      <c r="K789" s="143"/>
      <c r="L789" s="143"/>
      <c r="M789" s="143"/>
      <c r="N789" s="143"/>
      <c r="O789" s="143"/>
      <c r="P789" s="143"/>
      <c r="Q789" s="143"/>
      <c r="R789" s="143"/>
      <c r="S789" s="143"/>
      <c r="T789" s="143"/>
      <c r="U789" s="143"/>
      <c r="V789" s="143"/>
      <c r="W789" s="143"/>
      <c r="X789" s="143"/>
      <c r="Y789" s="143"/>
      <c r="Z789" s="143"/>
    </row>
    <row r="790">
      <c r="A790" s="143"/>
      <c r="B790" s="143"/>
      <c r="C790" s="143"/>
      <c r="D790" s="143"/>
      <c r="E790" s="143"/>
      <c r="F790" s="143"/>
      <c r="G790" s="143"/>
      <c r="H790" s="143"/>
      <c r="I790" s="143"/>
      <c r="J790" s="143"/>
      <c r="K790" s="143"/>
      <c r="L790" s="143"/>
      <c r="M790" s="143"/>
      <c r="N790" s="143"/>
      <c r="O790" s="143"/>
      <c r="P790" s="143"/>
      <c r="Q790" s="143"/>
      <c r="R790" s="143"/>
      <c r="S790" s="143"/>
      <c r="T790" s="143"/>
      <c r="U790" s="143"/>
      <c r="V790" s="143"/>
      <c r="W790" s="143"/>
      <c r="X790" s="143"/>
      <c r="Y790" s="143"/>
      <c r="Z790" s="143"/>
    </row>
    <row r="791">
      <c r="A791" s="143"/>
      <c r="B791" s="143"/>
      <c r="C791" s="143"/>
      <c r="D791" s="143"/>
      <c r="E791" s="143"/>
      <c r="F791" s="143"/>
      <c r="G791" s="143"/>
      <c r="H791" s="143"/>
      <c r="I791" s="143"/>
      <c r="J791" s="143"/>
      <c r="K791" s="143"/>
      <c r="L791" s="143"/>
      <c r="M791" s="143"/>
      <c r="N791" s="143"/>
      <c r="O791" s="143"/>
      <c r="P791" s="143"/>
      <c r="Q791" s="143"/>
      <c r="R791" s="143"/>
      <c r="S791" s="143"/>
      <c r="T791" s="143"/>
      <c r="U791" s="143"/>
      <c r="V791" s="143"/>
      <c r="W791" s="143"/>
      <c r="X791" s="143"/>
      <c r="Y791" s="143"/>
      <c r="Z791" s="143"/>
    </row>
    <row r="792">
      <c r="A792" s="143"/>
      <c r="B792" s="143"/>
      <c r="C792" s="143"/>
      <c r="D792" s="143"/>
      <c r="E792" s="143"/>
      <c r="F792" s="143"/>
      <c r="G792" s="143"/>
      <c r="H792" s="143"/>
      <c r="I792" s="143"/>
      <c r="J792" s="143"/>
      <c r="K792" s="143"/>
      <c r="L792" s="143"/>
      <c r="M792" s="143"/>
      <c r="N792" s="143"/>
      <c r="O792" s="143"/>
      <c r="P792" s="143"/>
      <c r="Q792" s="143"/>
      <c r="R792" s="143"/>
      <c r="S792" s="143"/>
      <c r="T792" s="143"/>
      <c r="U792" s="143"/>
      <c r="V792" s="143"/>
      <c r="W792" s="143"/>
      <c r="X792" s="143"/>
      <c r="Y792" s="143"/>
      <c r="Z792" s="143"/>
    </row>
    <row r="793">
      <c r="A793" s="143"/>
      <c r="B793" s="143"/>
      <c r="C793" s="143"/>
      <c r="D793" s="143"/>
      <c r="E793" s="143"/>
      <c r="F793" s="143"/>
      <c r="G793" s="143"/>
      <c r="H793" s="143"/>
      <c r="I793" s="143"/>
      <c r="J793" s="143"/>
      <c r="K793" s="143"/>
      <c r="L793" s="143"/>
      <c r="M793" s="143"/>
      <c r="N793" s="143"/>
      <c r="O793" s="143"/>
      <c r="P793" s="143"/>
      <c r="Q793" s="143"/>
      <c r="R793" s="143"/>
      <c r="S793" s="143"/>
      <c r="T793" s="143"/>
      <c r="U793" s="143"/>
      <c r="V793" s="143"/>
      <c r="W793" s="143"/>
      <c r="X793" s="143"/>
      <c r="Y793" s="143"/>
      <c r="Z793" s="143"/>
    </row>
    <row r="794">
      <c r="A794" s="143"/>
      <c r="B794" s="143"/>
      <c r="C794" s="143"/>
      <c r="D794" s="143"/>
      <c r="E794" s="143"/>
      <c r="F794" s="143"/>
      <c r="G794" s="143"/>
      <c r="H794" s="143"/>
      <c r="I794" s="143"/>
      <c r="J794" s="143"/>
      <c r="K794" s="143"/>
      <c r="L794" s="143"/>
      <c r="M794" s="143"/>
      <c r="N794" s="143"/>
      <c r="O794" s="143"/>
      <c r="P794" s="143"/>
      <c r="Q794" s="143"/>
      <c r="R794" s="143"/>
      <c r="S794" s="143"/>
      <c r="T794" s="143"/>
      <c r="U794" s="143"/>
      <c r="V794" s="143"/>
      <c r="W794" s="143"/>
      <c r="X794" s="143"/>
      <c r="Y794" s="143"/>
      <c r="Z794" s="143"/>
    </row>
    <row r="795">
      <c r="A795" s="143"/>
      <c r="B795" s="143"/>
      <c r="C795" s="143"/>
      <c r="D795" s="143"/>
      <c r="E795" s="143"/>
      <c r="F795" s="143"/>
      <c r="G795" s="143"/>
      <c r="H795" s="143"/>
      <c r="I795" s="143"/>
      <c r="J795" s="143"/>
      <c r="K795" s="143"/>
      <c r="L795" s="143"/>
      <c r="M795" s="143"/>
      <c r="N795" s="143"/>
      <c r="O795" s="143"/>
      <c r="P795" s="143"/>
      <c r="Q795" s="143"/>
      <c r="R795" s="143"/>
      <c r="S795" s="143"/>
      <c r="T795" s="143"/>
      <c r="U795" s="143"/>
      <c r="V795" s="143"/>
      <c r="W795" s="143"/>
      <c r="X795" s="143"/>
      <c r="Y795" s="143"/>
      <c r="Z795" s="143"/>
    </row>
    <row r="796">
      <c r="A796" s="143"/>
      <c r="B796" s="143"/>
      <c r="C796" s="143"/>
      <c r="D796" s="143"/>
      <c r="E796" s="143"/>
      <c r="F796" s="143"/>
      <c r="G796" s="143"/>
      <c r="H796" s="143"/>
      <c r="I796" s="143"/>
      <c r="J796" s="143"/>
      <c r="K796" s="143"/>
      <c r="L796" s="143"/>
      <c r="M796" s="143"/>
      <c r="N796" s="143"/>
      <c r="O796" s="143"/>
      <c r="P796" s="143"/>
      <c r="Q796" s="143"/>
      <c r="R796" s="143"/>
      <c r="S796" s="143"/>
      <c r="T796" s="143"/>
      <c r="U796" s="143"/>
      <c r="V796" s="143"/>
      <c r="W796" s="143"/>
      <c r="X796" s="143"/>
      <c r="Y796" s="143"/>
      <c r="Z796" s="143"/>
    </row>
    <row r="797">
      <c r="A797" s="143"/>
      <c r="B797" s="143"/>
      <c r="C797" s="143"/>
      <c r="D797" s="143"/>
      <c r="E797" s="143"/>
      <c r="F797" s="143"/>
      <c r="G797" s="143"/>
      <c r="H797" s="143"/>
      <c r="I797" s="143"/>
      <c r="J797" s="143"/>
      <c r="K797" s="143"/>
      <c r="L797" s="143"/>
      <c r="M797" s="143"/>
      <c r="N797" s="143"/>
      <c r="O797" s="143"/>
      <c r="P797" s="143"/>
      <c r="Q797" s="143"/>
      <c r="R797" s="143"/>
      <c r="S797" s="143"/>
      <c r="T797" s="143"/>
      <c r="U797" s="143"/>
      <c r="V797" s="143"/>
      <c r="W797" s="143"/>
      <c r="X797" s="143"/>
      <c r="Y797" s="143"/>
      <c r="Z797" s="143"/>
    </row>
    <row r="798">
      <c r="A798" s="143"/>
      <c r="B798" s="143"/>
      <c r="C798" s="143"/>
      <c r="D798" s="143"/>
      <c r="E798" s="143"/>
      <c r="F798" s="143"/>
      <c r="G798" s="143"/>
      <c r="H798" s="143"/>
      <c r="I798" s="143"/>
      <c r="J798" s="143"/>
      <c r="K798" s="143"/>
      <c r="L798" s="143"/>
      <c r="M798" s="143"/>
      <c r="N798" s="143"/>
      <c r="O798" s="143"/>
      <c r="P798" s="143"/>
      <c r="Q798" s="143"/>
      <c r="R798" s="143"/>
      <c r="S798" s="143"/>
      <c r="T798" s="143"/>
      <c r="U798" s="143"/>
      <c r="V798" s="143"/>
      <c r="W798" s="143"/>
      <c r="X798" s="143"/>
      <c r="Y798" s="143"/>
      <c r="Z798" s="143"/>
    </row>
    <row r="799">
      <c r="A799" s="143"/>
      <c r="B799" s="143"/>
      <c r="C799" s="143"/>
      <c r="D799" s="143"/>
      <c r="E799" s="143"/>
      <c r="F799" s="143"/>
      <c r="G799" s="143"/>
      <c r="H799" s="143"/>
      <c r="I799" s="143"/>
      <c r="J799" s="143"/>
      <c r="K799" s="143"/>
      <c r="L799" s="143"/>
      <c r="M799" s="143"/>
      <c r="N799" s="143"/>
      <c r="O799" s="143"/>
      <c r="P799" s="143"/>
      <c r="Q799" s="143"/>
      <c r="R799" s="143"/>
      <c r="S799" s="143"/>
      <c r="T799" s="143"/>
      <c r="U799" s="143"/>
      <c r="V799" s="143"/>
      <c r="W799" s="143"/>
      <c r="X799" s="143"/>
      <c r="Y799" s="143"/>
      <c r="Z799" s="143"/>
    </row>
    <row r="800">
      <c r="A800" s="143"/>
      <c r="B800" s="143"/>
      <c r="C800" s="143"/>
      <c r="D800" s="143"/>
      <c r="E800" s="143"/>
      <c r="F800" s="143"/>
      <c r="G800" s="143"/>
      <c r="H800" s="143"/>
      <c r="I800" s="143"/>
      <c r="J800" s="143"/>
      <c r="K800" s="143"/>
      <c r="L800" s="143"/>
      <c r="M800" s="143"/>
      <c r="N800" s="143"/>
      <c r="O800" s="143"/>
      <c r="P800" s="143"/>
      <c r="Q800" s="143"/>
      <c r="R800" s="143"/>
      <c r="S800" s="143"/>
      <c r="T800" s="143"/>
      <c r="U800" s="143"/>
      <c r="V800" s="143"/>
      <c r="W800" s="143"/>
      <c r="X800" s="143"/>
      <c r="Y800" s="143"/>
      <c r="Z800" s="143"/>
    </row>
    <row r="801">
      <c r="A801" s="143"/>
      <c r="B801" s="143"/>
      <c r="C801" s="143"/>
      <c r="D801" s="143"/>
      <c r="E801" s="143"/>
      <c r="F801" s="143"/>
      <c r="G801" s="143"/>
      <c r="H801" s="143"/>
      <c r="I801" s="143"/>
      <c r="J801" s="143"/>
      <c r="K801" s="143"/>
      <c r="L801" s="143"/>
      <c r="M801" s="143"/>
      <c r="N801" s="143"/>
      <c r="O801" s="143"/>
      <c r="P801" s="143"/>
      <c r="Q801" s="143"/>
      <c r="R801" s="143"/>
      <c r="S801" s="143"/>
      <c r="T801" s="143"/>
      <c r="U801" s="143"/>
      <c r="V801" s="143"/>
      <c r="W801" s="143"/>
      <c r="X801" s="143"/>
      <c r="Y801" s="143"/>
      <c r="Z801" s="143"/>
    </row>
    <row r="802">
      <c r="A802" s="143"/>
      <c r="B802" s="143"/>
      <c r="C802" s="143"/>
      <c r="D802" s="143"/>
      <c r="E802" s="143"/>
      <c r="F802" s="143"/>
      <c r="G802" s="143"/>
      <c r="H802" s="143"/>
      <c r="I802" s="143"/>
      <c r="J802" s="143"/>
      <c r="K802" s="143"/>
      <c r="L802" s="143"/>
      <c r="M802" s="143"/>
      <c r="N802" s="143"/>
      <c r="O802" s="143"/>
      <c r="P802" s="143"/>
      <c r="Q802" s="143"/>
      <c r="R802" s="143"/>
      <c r="S802" s="143"/>
      <c r="T802" s="143"/>
      <c r="U802" s="143"/>
      <c r="V802" s="143"/>
      <c r="W802" s="143"/>
      <c r="X802" s="143"/>
      <c r="Y802" s="143"/>
      <c r="Z802" s="143"/>
    </row>
    <row r="803">
      <c r="A803" s="143"/>
      <c r="B803" s="143"/>
      <c r="C803" s="143"/>
      <c r="D803" s="143"/>
      <c r="E803" s="143"/>
      <c r="F803" s="143"/>
      <c r="G803" s="143"/>
      <c r="H803" s="143"/>
      <c r="I803" s="143"/>
      <c r="J803" s="143"/>
      <c r="K803" s="143"/>
      <c r="L803" s="143"/>
      <c r="M803" s="143"/>
      <c r="N803" s="143"/>
      <c r="O803" s="143"/>
      <c r="P803" s="143"/>
      <c r="Q803" s="143"/>
      <c r="R803" s="143"/>
      <c r="S803" s="143"/>
      <c r="T803" s="143"/>
      <c r="U803" s="143"/>
      <c r="V803" s="143"/>
      <c r="W803" s="143"/>
      <c r="X803" s="143"/>
      <c r="Y803" s="143"/>
      <c r="Z803" s="143"/>
    </row>
    <row r="804">
      <c r="A804" s="143"/>
      <c r="B804" s="143"/>
      <c r="C804" s="143"/>
      <c r="D804" s="143"/>
      <c r="E804" s="143"/>
      <c r="F804" s="143"/>
      <c r="G804" s="143"/>
      <c r="H804" s="143"/>
      <c r="I804" s="143"/>
      <c r="J804" s="143"/>
      <c r="K804" s="143"/>
      <c r="L804" s="143"/>
      <c r="M804" s="143"/>
      <c r="N804" s="143"/>
      <c r="O804" s="143"/>
      <c r="P804" s="143"/>
      <c r="Q804" s="143"/>
      <c r="R804" s="143"/>
      <c r="S804" s="143"/>
      <c r="T804" s="143"/>
      <c r="U804" s="143"/>
      <c r="V804" s="143"/>
      <c r="W804" s="143"/>
      <c r="X804" s="143"/>
      <c r="Y804" s="143"/>
      <c r="Z804" s="143"/>
    </row>
    <row r="805">
      <c r="A805" s="143"/>
      <c r="B805" s="143"/>
      <c r="C805" s="143"/>
      <c r="D805" s="143"/>
      <c r="E805" s="143"/>
      <c r="F805" s="143"/>
      <c r="G805" s="143"/>
      <c r="H805" s="143"/>
      <c r="I805" s="143"/>
      <c r="J805" s="143"/>
      <c r="K805" s="143"/>
      <c r="L805" s="143"/>
      <c r="M805" s="143"/>
      <c r="N805" s="143"/>
      <c r="O805" s="143"/>
      <c r="P805" s="143"/>
      <c r="Q805" s="143"/>
      <c r="R805" s="143"/>
      <c r="S805" s="143"/>
      <c r="T805" s="143"/>
      <c r="U805" s="143"/>
      <c r="V805" s="143"/>
      <c r="W805" s="143"/>
      <c r="X805" s="143"/>
      <c r="Y805" s="143"/>
      <c r="Z805" s="143"/>
    </row>
    <row r="806">
      <c r="A806" s="143"/>
      <c r="B806" s="143"/>
      <c r="C806" s="143"/>
      <c r="D806" s="143"/>
      <c r="E806" s="143"/>
      <c r="F806" s="143"/>
      <c r="G806" s="143"/>
      <c r="H806" s="143"/>
      <c r="I806" s="143"/>
      <c r="J806" s="143"/>
      <c r="K806" s="143"/>
      <c r="L806" s="143"/>
      <c r="M806" s="143"/>
      <c r="N806" s="143"/>
      <c r="O806" s="143"/>
      <c r="P806" s="143"/>
      <c r="Q806" s="143"/>
      <c r="R806" s="143"/>
      <c r="S806" s="143"/>
      <c r="T806" s="143"/>
      <c r="U806" s="143"/>
      <c r="V806" s="143"/>
      <c r="W806" s="143"/>
      <c r="X806" s="143"/>
      <c r="Y806" s="143"/>
      <c r="Z806" s="143"/>
    </row>
    <row r="807">
      <c r="A807" s="143"/>
      <c r="B807" s="143"/>
      <c r="C807" s="143"/>
      <c r="D807" s="143"/>
      <c r="E807" s="143"/>
      <c r="F807" s="143"/>
      <c r="G807" s="143"/>
      <c r="H807" s="143"/>
      <c r="I807" s="143"/>
      <c r="J807" s="143"/>
      <c r="K807" s="143"/>
      <c r="L807" s="143"/>
      <c r="M807" s="143"/>
      <c r="N807" s="143"/>
      <c r="O807" s="143"/>
      <c r="P807" s="143"/>
      <c r="Q807" s="143"/>
      <c r="R807" s="143"/>
      <c r="S807" s="143"/>
      <c r="T807" s="143"/>
      <c r="U807" s="143"/>
      <c r="V807" s="143"/>
      <c r="W807" s="143"/>
      <c r="X807" s="143"/>
      <c r="Y807" s="143"/>
      <c r="Z807" s="143"/>
    </row>
    <row r="808">
      <c r="A808" s="143"/>
      <c r="B808" s="143"/>
      <c r="C808" s="143"/>
      <c r="D808" s="143"/>
      <c r="E808" s="143"/>
      <c r="F808" s="143"/>
      <c r="G808" s="143"/>
      <c r="H808" s="143"/>
      <c r="I808" s="143"/>
      <c r="J808" s="143"/>
      <c r="K808" s="143"/>
      <c r="L808" s="143"/>
      <c r="M808" s="143"/>
      <c r="N808" s="143"/>
      <c r="O808" s="143"/>
      <c r="P808" s="143"/>
      <c r="Q808" s="143"/>
      <c r="R808" s="143"/>
      <c r="S808" s="143"/>
      <c r="T808" s="143"/>
      <c r="U808" s="143"/>
      <c r="V808" s="143"/>
      <c r="W808" s="143"/>
      <c r="X808" s="143"/>
      <c r="Y808" s="143"/>
      <c r="Z808" s="143"/>
    </row>
    <row r="809">
      <c r="A809" s="143"/>
      <c r="B809" s="143"/>
      <c r="C809" s="143"/>
      <c r="D809" s="143"/>
      <c r="E809" s="143"/>
      <c r="F809" s="143"/>
      <c r="G809" s="143"/>
      <c r="H809" s="143"/>
      <c r="I809" s="143"/>
      <c r="J809" s="143"/>
      <c r="K809" s="143"/>
      <c r="L809" s="143"/>
      <c r="M809" s="143"/>
      <c r="N809" s="143"/>
      <c r="O809" s="143"/>
      <c r="P809" s="143"/>
      <c r="Q809" s="143"/>
      <c r="R809" s="143"/>
      <c r="S809" s="143"/>
      <c r="T809" s="143"/>
      <c r="U809" s="143"/>
      <c r="V809" s="143"/>
      <c r="W809" s="143"/>
      <c r="X809" s="143"/>
      <c r="Y809" s="143"/>
      <c r="Z809" s="143"/>
    </row>
    <row r="810">
      <c r="A810" s="143"/>
      <c r="B810" s="143"/>
      <c r="C810" s="143"/>
      <c r="D810" s="143"/>
      <c r="E810" s="143"/>
      <c r="F810" s="143"/>
      <c r="G810" s="143"/>
      <c r="H810" s="143"/>
      <c r="I810" s="143"/>
      <c r="J810" s="143"/>
      <c r="K810" s="143"/>
      <c r="L810" s="143"/>
      <c r="M810" s="143"/>
      <c r="N810" s="143"/>
      <c r="O810" s="143"/>
      <c r="P810" s="143"/>
      <c r="Q810" s="143"/>
      <c r="R810" s="143"/>
      <c r="S810" s="143"/>
      <c r="T810" s="143"/>
      <c r="U810" s="143"/>
      <c r="V810" s="143"/>
      <c r="W810" s="143"/>
      <c r="X810" s="143"/>
      <c r="Y810" s="143"/>
      <c r="Z810" s="143"/>
    </row>
    <row r="811">
      <c r="A811" s="143"/>
      <c r="B811" s="143"/>
      <c r="C811" s="143"/>
      <c r="D811" s="143"/>
      <c r="E811" s="143"/>
      <c r="F811" s="143"/>
      <c r="G811" s="143"/>
      <c r="H811" s="143"/>
      <c r="I811" s="143"/>
      <c r="J811" s="143"/>
      <c r="K811" s="143"/>
      <c r="L811" s="143"/>
      <c r="M811" s="143"/>
      <c r="N811" s="143"/>
      <c r="O811" s="143"/>
      <c r="P811" s="143"/>
      <c r="Q811" s="143"/>
      <c r="R811" s="143"/>
      <c r="S811" s="143"/>
      <c r="T811" s="143"/>
      <c r="U811" s="143"/>
      <c r="V811" s="143"/>
      <c r="W811" s="143"/>
      <c r="X811" s="143"/>
      <c r="Y811" s="143"/>
      <c r="Z811" s="143"/>
    </row>
    <row r="812">
      <c r="A812" s="143"/>
      <c r="B812" s="143"/>
      <c r="C812" s="143"/>
      <c r="D812" s="143"/>
      <c r="E812" s="143"/>
      <c r="F812" s="143"/>
      <c r="G812" s="143"/>
      <c r="H812" s="143"/>
      <c r="I812" s="143"/>
      <c r="J812" s="143"/>
      <c r="K812" s="143"/>
      <c r="L812" s="143"/>
      <c r="M812" s="143"/>
      <c r="N812" s="143"/>
      <c r="O812" s="143"/>
      <c r="P812" s="143"/>
      <c r="Q812" s="143"/>
      <c r="R812" s="143"/>
      <c r="S812" s="143"/>
      <c r="T812" s="143"/>
      <c r="U812" s="143"/>
      <c r="V812" s="143"/>
      <c r="W812" s="143"/>
      <c r="X812" s="143"/>
      <c r="Y812" s="143"/>
      <c r="Z812" s="143"/>
    </row>
    <row r="813">
      <c r="A813" s="143"/>
      <c r="B813" s="143"/>
      <c r="C813" s="143"/>
      <c r="D813" s="143"/>
      <c r="E813" s="143"/>
      <c r="F813" s="143"/>
      <c r="G813" s="143"/>
      <c r="H813" s="143"/>
      <c r="I813" s="143"/>
      <c r="J813" s="143"/>
      <c r="K813" s="143"/>
      <c r="L813" s="143"/>
      <c r="M813" s="143"/>
      <c r="N813" s="143"/>
      <c r="O813" s="143"/>
      <c r="P813" s="143"/>
      <c r="Q813" s="143"/>
      <c r="R813" s="143"/>
      <c r="S813" s="143"/>
      <c r="T813" s="143"/>
      <c r="U813" s="143"/>
      <c r="V813" s="143"/>
      <c r="W813" s="143"/>
      <c r="X813" s="143"/>
      <c r="Y813" s="143"/>
      <c r="Z813" s="143"/>
    </row>
    <row r="814">
      <c r="A814" s="143"/>
      <c r="B814" s="143"/>
      <c r="C814" s="143"/>
      <c r="D814" s="143"/>
      <c r="E814" s="143"/>
      <c r="F814" s="143"/>
      <c r="G814" s="143"/>
      <c r="H814" s="143"/>
      <c r="I814" s="143"/>
      <c r="J814" s="143"/>
      <c r="K814" s="143"/>
      <c r="L814" s="143"/>
      <c r="M814" s="143"/>
      <c r="N814" s="143"/>
      <c r="O814" s="143"/>
      <c r="P814" s="143"/>
      <c r="Q814" s="143"/>
      <c r="R814" s="143"/>
      <c r="S814" s="143"/>
      <c r="T814" s="143"/>
      <c r="U814" s="143"/>
      <c r="V814" s="143"/>
      <c r="W814" s="143"/>
      <c r="X814" s="143"/>
      <c r="Y814" s="143"/>
      <c r="Z814" s="143"/>
    </row>
    <row r="815">
      <c r="A815" s="143"/>
      <c r="B815" s="143"/>
      <c r="C815" s="143"/>
      <c r="D815" s="143"/>
      <c r="E815" s="143"/>
      <c r="F815" s="143"/>
      <c r="G815" s="143"/>
      <c r="H815" s="143"/>
      <c r="I815" s="143"/>
      <c r="J815" s="143"/>
      <c r="K815" s="143"/>
      <c r="L815" s="143"/>
      <c r="M815" s="143"/>
      <c r="N815" s="143"/>
      <c r="O815" s="143"/>
      <c r="P815" s="143"/>
      <c r="Q815" s="143"/>
      <c r="R815" s="143"/>
      <c r="S815" s="143"/>
      <c r="T815" s="143"/>
      <c r="U815" s="143"/>
      <c r="V815" s="143"/>
      <c r="W815" s="143"/>
      <c r="X815" s="143"/>
      <c r="Y815" s="143"/>
      <c r="Z815" s="143"/>
    </row>
    <row r="816">
      <c r="A816" s="143"/>
      <c r="B816" s="143"/>
      <c r="C816" s="143"/>
      <c r="D816" s="143"/>
      <c r="E816" s="143"/>
      <c r="F816" s="143"/>
      <c r="G816" s="143"/>
      <c r="H816" s="143"/>
      <c r="I816" s="143"/>
      <c r="J816" s="143"/>
      <c r="K816" s="143"/>
      <c r="L816" s="143"/>
      <c r="M816" s="143"/>
      <c r="N816" s="143"/>
      <c r="O816" s="143"/>
      <c r="P816" s="143"/>
      <c r="Q816" s="143"/>
      <c r="R816" s="143"/>
      <c r="S816" s="143"/>
      <c r="T816" s="143"/>
      <c r="U816" s="143"/>
      <c r="V816" s="143"/>
      <c r="W816" s="143"/>
      <c r="X816" s="143"/>
      <c r="Y816" s="143"/>
      <c r="Z816" s="143"/>
    </row>
    <row r="817">
      <c r="A817" s="143"/>
      <c r="B817" s="143"/>
      <c r="C817" s="143"/>
      <c r="D817" s="143"/>
      <c r="E817" s="143"/>
      <c r="F817" s="143"/>
      <c r="G817" s="143"/>
      <c r="H817" s="143"/>
      <c r="I817" s="143"/>
      <c r="J817" s="143"/>
      <c r="K817" s="143"/>
      <c r="L817" s="143"/>
      <c r="M817" s="143"/>
      <c r="N817" s="143"/>
      <c r="O817" s="143"/>
      <c r="P817" s="143"/>
      <c r="Q817" s="143"/>
      <c r="R817" s="143"/>
      <c r="S817" s="143"/>
      <c r="T817" s="143"/>
      <c r="U817" s="143"/>
      <c r="V817" s="143"/>
      <c r="W817" s="143"/>
      <c r="X817" s="143"/>
      <c r="Y817" s="143"/>
      <c r="Z817" s="143"/>
    </row>
    <row r="818">
      <c r="A818" s="143"/>
      <c r="B818" s="143"/>
      <c r="C818" s="143"/>
      <c r="D818" s="143"/>
      <c r="E818" s="143"/>
      <c r="F818" s="143"/>
      <c r="G818" s="143"/>
      <c r="H818" s="143"/>
      <c r="I818" s="143"/>
      <c r="J818" s="143"/>
      <c r="K818" s="143"/>
      <c r="L818" s="143"/>
      <c r="M818" s="143"/>
      <c r="N818" s="143"/>
      <c r="O818" s="143"/>
      <c r="P818" s="143"/>
      <c r="Q818" s="143"/>
      <c r="R818" s="143"/>
      <c r="S818" s="143"/>
      <c r="T818" s="143"/>
      <c r="U818" s="143"/>
      <c r="V818" s="143"/>
      <c r="W818" s="143"/>
      <c r="X818" s="143"/>
      <c r="Y818" s="143"/>
      <c r="Z818" s="143"/>
    </row>
    <row r="819">
      <c r="A819" s="143"/>
      <c r="B819" s="143"/>
      <c r="C819" s="143"/>
      <c r="D819" s="143"/>
      <c r="E819" s="143"/>
      <c r="F819" s="143"/>
      <c r="G819" s="143"/>
      <c r="H819" s="143"/>
      <c r="I819" s="143"/>
      <c r="J819" s="143"/>
      <c r="K819" s="143"/>
      <c r="L819" s="143"/>
      <c r="M819" s="143"/>
      <c r="N819" s="143"/>
      <c r="O819" s="143"/>
      <c r="P819" s="143"/>
      <c r="Q819" s="143"/>
      <c r="R819" s="143"/>
      <c r="S819" s="143"/>
      <c r="T819" s="143"/>
      <c r="U819" s="143"/>
      <c r="V819" s="143"/>
      <c r="W819" s="143"/>
      <c r="X819" s="143"/>
      <c r="Y819" s="143"/>
      <c r="Z819" s="143"/>
    </row>
    <row r="820">
      <c r="A820" s="143"/>
      <c r="B820" s="143"/>
      <c r="C820" s="143"/>
      <c r="D820" s="143"/>
      <c r="E820" s="143"/>
      <c r="F820" s="143"/>
      <c r="G820" s="143"/>
      <c r="H820" s="143"/>
      <c r="I820" s="143"/>
      <c r="J820" s="143"/>
      <c r="K820" s="143"/>
      <c r="L820" s="143"/>
      <c r="M820" s="143"/>
      <c r="N820" s="143"/>
      <c r="O820" s="143"/>
      <c r="P820" s="143"/>
      <c r="Q820" s="143"/>
      <c r="R820" s="143"/>
      <c r="S820" s="143"/>
      <c r="T820" s="143"/>
      <c r="U820" s="143"/>
      <c r="V820" s="143"/>
      <c r="W820" s="143"/>
      <c r="X820" s="143"/>
      <c r="Y820" s="143"/>
      <c r="Z820" s="143"/>
    </row>
    <row r="821">
      <c r="A821" s="143"/>
      <c r="B821" s="143"/>
      <c r="C821" s="143"/>
      <c r="D821" s="143"/>
      <c r="E821" s="143"/>
      <c r="F821" s="143"/>
      <c r="G821" s="143"/>
      <c r="H821" s="143"/>
      <c r="I821" s="143"/>
      <c r="J821" s="143"/>
      <c r="K821" s="143"/>
      <c r="L821" s="143"/>
      <c r="M821" s="143"/>
      <c r="N821" s="143"/>
      <c r="O821" s="143"/>
      <c r="P821" s="143"/>
      <c r="Q821" s="143"/>
      <c r="R821" s="143"/>
      <c r="S821" s="143"/>
      <c r="T821" s="143"/>
      <c r="U821" s="143"/>
      <c r="V821" s="143"/>
      <c r="W821" s="143"/>
      <c r="X821" s="143"/>
      <c r="Y821" s="143"/>
      <c r="Z821" s="143"/>
    </row>
    <row r="822">
      <c r="A822" s="143"/>
      <c r="B822" s="143"/>
      <c r="C822" s="143"/>
      <c r="D822" s="143"/>
      <c r="E822" s="143"/>
      <c r="F822" s="143"/>
      <c r="G822" s="143"/>
      <c r="H822" s="143"/>
      <c r="I822" s="143"/>
      <c r="J822" s="143"/>
      <c r="K822" s="143"/>
      <c r="L822" s="143"/>
      <c r="M822" s="143"/>
      <c r="N822" s="143"/>
      <c r="O822" s="143"/>
      <c r="P822" s="143"/>
      <c r="Q822" s="143"/>
      <c r="R822" s="143"/>
      <c r="S822" s="143"/>
      <c r="T822" s="143"/>
      <c r="U822" s="143"/>
      <c r="V822" s="143"/>
      <c r="W822" s="143"/>
      <c r="X822" s="143"/>
      <c r="Y822" s="143"/>
      <c r="Z822" s="143"/>
    </row>
    <row r="823">
      <c r="A823" s="143"/>
      <c r="B823" s="143"/>
      <c r="C823" s="143"/>
      <c r="D823" s="143"/>
      <c r="E823" s="143"/>
      <c r="F823" s="143"/>
      <c r="G823" s="143"/>
      <c r="H823" s="143"/>
      <c r="I823" s="143"/>
      <c r="J823" s="143"/>
      <c r="K823" s="143"/>
      <c r="L823" s="143"/>
      <c r="M823" s="143"/>
      <c r="N823" s="143"/>
      <c r="O823" s="143"/>
      <c r="P823" s="143"/>
      <c r="Q823" s="143"/>
      <c r="R823" s="143"/>
      <c r="S823" s="143"/>
      <c r="T823" s="143"/>
      <c r="U823" s="143"/>
      <c r="V823" s="143"/>
      <c r="W823" s="143"/>
      <c r="X823" s="143"/>
      <c r="Y823" s="143"/>
      <c r="Z823" s="143"/>
    </row>
    <row r="824">
      <c r="A824" s="143"/>
      <c r="B824" s="143"/>
      <c r="C824" s="143"/>
      <c r="D824" s="143"/>
      <c r="E824" s="143"/>
      <c r="F824" s="143"/>
      <c r="G824" s="143"/>
      <c r="H824" s="143"/>
      <c r="I824" s="143"/>
      <c r="J824" s="143"/>
      <c r="K824" s="143"/>
      <c r="L824" s="143"/>
      <c r="M824" s="143"/>
      <c r="N824" s="143"/>
      <c r="O824" s="143"/>
      <c r="P824" s="143"/>
      <c r="Q824" s="143"/>
      <c r="R824" s="143"/>
      <c r="S824" s="143"/>
      <c r="T824" s="143"/>
      <c r="U824" s="143"/>
      <c r="V824" s="143"/>
      <c r="W824" s="143"/>
      <c r="X824" s="143"/>
      <c r="Y824" s="143"/>
      <c r="Z824" s="143"/>
    </row>
    <row r="825">
      <c r="A825" s="143"/>
      <c r="B825" s="143"/>
      <c r="C825" s="143"/>
      <c r="D825" s="143"/>
      <c r="E825" s="143"/>
      <c r="F825" s="143"/>
      <c r="G825" s="143"/>
      <c r="H825" s="143"/>
      <c r="I825" s="143"/>
      <c r="J825" s="143"/>
      <c r="K825" s="143"/>
      <c r="L825" s="143"/>
      <c r="M825" s="143"/>
      <c r="N825" s="143"/>
      <c r="O825" s="143"/>
      <c r="P825" s="143"/>
      <c r="Q825" s="143"/>
      <c r="R825" s="143"/>
      <c r="S825" s="143"/>
      <c r="T825" s="143"/>
      <c r="U825" s="143"/>
      <c r="V825" s="143"/>
      <c r="W825" s="143"/>
      <c r="X825" s="143"/>
      <c r="Y825" s="143"/>
      <c r="Z825" s="143"/>
    </row>
    <row r="826">
      <c r="A826" s="143"/>
      <c r="B826" s="143"/>
      <c r="C826" s="143"/>
      <c r="D826" s="143"/>
      <c r="E826" s="143"/>
      <c r="F826" s="143"/>
      <c r="G826" s="143"/>
      <c r="H826" s="143"/>
      <c r="I826" s="143"/>
      <c r="J826" s="143"/>
      <c r="K826" s="143"/>
      <c r="L826" s="143"/>
      <c r="M826" s="143"/>
      <c r="N826" s="143"/>
      <c r="O826" s="143"/>
      <c r="P826" s="143"/>
      <c r="Q826" s="143"/>
      <c r="R826" s="143"/>
      <c r="S826" s="143"/>
      <c r="T826" s="143"/>
      <c r="U826" s="143"/>
      <c r="V826" s="143"/>
      <c r="W826" s="143"/>
      <c r="X826" s="143"/>
      <c r="Y826" s="143"/>
      <c r="Z826" s="143"/>
    </row>
    <row r="827">
      <c r="A827" s="143"/>
      <c r="B827" s="143"/>
      <c r="C827" s="143"/>
      <c r="D827" s="143"/>
      <c r="E827" s="143"/>
      <c r="F827" s="143"/>
      <c r="G827" s="143"/>
      <c r="H827" s="143"/>
      <c r="I827" s="143"/>
      <c r="J827" s="143"/>
      <c r="K827" s="143"/>
      <c r="L827" s="143"/>
      <c r="M827" s="143"/>
      <c r="N827" s="143"/>
      <c r="O827" s="143"/>
      <c r="P827" s="143"/>
      <c r="Q827" s="143"/>
      <c r="R827" s="143"/>
      <c r="S827" s="143"/>
      <c r="T827" s="143"/>
      <c r="U827" s="143"/>
      <c r="V827" s="143"/>
      <c r="W827" s="143"/>
      <c r="X827" s="143"/>
      <c r="Y827" s="143"/>
      <c r="Z827" s="143"/>
    </row>
    <row r="828">
      <c r="A828" s="143"/>
      <c r="B828" s="143"/>
      <c r="C828" s="143"/>
      <c r="D828" s="143"/>
      <c r="E828" s="143"/>
      <c r="F828" s="143"/>
      <c r="G828" s="143"/>
      <c r="H828" s="143"/>
      <c r="I828" s="143"/>
      <c r="J828" s="143"/>
      <c r="K828" s="143"/>
      <c r="L828" s="143"/>
      <c r="M828" s="143"/>
      <c r="N828" s="143"/>
      <c r="O828" s="143"/>
      <c r="P828" s="143"/>
      <c r="Q828" s="143"/>
      <c r="R828" s="143"/>
      <c r="S828" s="143"/>
      <c r="T828" s="143"/>
      <c r="U828" s="143"/>
      <c r="V828" s="143"/>
      <c r="W828" s="143"/>
      <c r="X828" s="143"/>
      <c r="Y828" s="143"/>
      <c r="Z828" s="143"/>
    </row>
    <row r="829">
      <c r="A829" s="143"/>
      <c r="B829" s="143"/>
      <c r="C829" s="143"/>
      <c r="D829" s="143"/>
      <c r="E829" s="143"/>
      <c r="F829" s="143"/>
      <c r="G829" s="143"/>
      <c r="H829" s="143"/>
      <c r="I829" s="143"/>
      <c r="J829" s="143"/>
      <c r="K829" s="143"/>
      <c r="L829" s="143"/>
      <c r="M829" s="143"/>
      <c r="N829" s="143"/>
      <c r="O829" s="143"/>
      <c r="P829" s="143"/>
      <c r="Q829" s="143"/>
      <c r="R829" s="143"/>
      <c r="S829" s="143"/>
      <c r="T829" s="143"/>
      <c r="U829" s="143"/>
      <c r="V829" s="143"/>
      <c r="W829" s="143"/>
      <c r="X829" s="143"/>
      <c r="Y829" s="143"/>
      <c r="Z829" s="143"/>
    </row>
    <row r="830">
      <c r="A830" s="143"/>
      <c r="B830" s="143"/>
      <c r="C830" s="143"/>
      <c r="D830" s="143"/>
      <c r="E830" s="143"/>
      <c r="F830" s="143"/>
      <c r="G830" s="143"/>
      <c r="H830" s="143"/>
      <c r="I830" s="143"/>
      <c r="J830" s="143"/>
      <c r="K830" s="143"/>
      <c r="L830" s="143"/>
      <c r="M830" s="143"/>
      <c r="N830" s="143"/>
      <c r="O830" s="143"/>
      <c r="P830" s="143"/>
      <c r="Q830" s="143"/>
      <c r="R830" s="143"/>
      <c r="S830" s="143"/>
      <c r="T830" s="143"/>
      <c r="U830" s="143"/>
      <c r="V830" s="143"/>
      <c r="W830" s="143"/>
      <c r="X830" s="143"/>
      <c r="Y830" s="143"/>
      <c r="Z830" s="143"/>
    </row>
    <row r="831">
      <c r="A831" s="143"/>
      <c r="B831" s="143"/>
      <c r="C831" s="143"/>
      <c r="D831" s="143"/>
      <c r="E831" s="143"/>
      <c r="F831" s="143"/>
      <c r="G831" s="143"/>
      <c r="H831" s="143"/>
      <c r="I831" s="143"/>
      <c r="J831" s="143"/>
      <c r="K831" s="143"/>
      <c r="L831" s="143"/>
      <c r="M831" s="143"/>
      <c r="N831" s="143"/>
      <c r="O831" s="143"/>
      <c r="P831" s="143"/>
      <c r="Q831" s="143"/>
      <c r="R831" s="143"/>
      <c r="S831" s="143"/>
      <c r="T831" s="143"/>
      <c r="U831" s="143"/>
      <c r="V831" s="143"/>
      <c r="W831" s="143"/>
      <c r="X831" s="143"/>
      <c r="Y831" s="143"/>
      <c r="Z831" s="143"/>
    </row>
    <row r="832">
      <c r="A832" s="143"/>
      <c r="B832" s="143"/>
      <c r="C832" s="143"/>
      <c r="D832" s="143"/>
      <c r="E832" s="143"/>
      <c r="F832" s="143"/>
      <c r="G832" s="143"/>
      <c r="H832" s="143"/>
      <c r="I832" s="143"/>
      <c r="J832" s="143"/>
      <c r="K832" s="143"/>
      <c r="L832" s="143"/>
      <c r="M832" s="143"/>
      <c r="N832" s="143"/>
      <c r="O832" s="143"/>
      <c r="P832" s="143"/>
      <c r="Q832" s="143"/>
      <c r="R832" s="143"/>
      <c r="S832" s="143"/>
      <c r="T832" s="143"/>
      <c r="U832" s="143"/>
      <c r="V832" s="143"/>
      <c r="W832" s="143"/>
      <c r="X832" s="143"/>
      <c r="Y832" s="143"/>
      <c r="Z832" s="143"/>
    </row>
    <row r="833">
      <c r="A833" s="143"/>
      <c r="B833" s="143"/>
      <c r="C833" s="143"/>
      <c r="D833" s="143"/>
      <c r="E833" s="143"/>
      <c r="F833" s="143"/>
      <c r="G833" s="143"/>
      <c r="H833" s="143"/>
      <c r="I833" s="143"/>
      <c r="J833" s="143"/>
      <c r="K833" s="143"/>
      <c r="L833" s="143"/>
      <c r="M833" s="143"/>
      <c r="N833" s="143"/>
      <c r="O833" s="143"/>
      <c r="P833" s="143"/>
      <c r="Q833" s="143"/>
      <c r="R833" s="143"/>
      <c r="S833" s="143"/>
      <c r="T833" s="143"/>
      <c r="U833" s="143"/>
      <c r="V833" s="143"/>
      <c r="W833" s="143"/>
      <c r="X833" s="143"/>
      <c r="Y833" s="143"/>
      <c r="Z833" s="143"/>
    </row>
    <row r="834">
      <c r="A834" s="143"/>
      <c r="B834" s="143"/>
      <c r="C834" s="143"/>
      <c r="D834" s="143"/>
      <c r="E834" s="143"/>
      <c r="F834" s="143"/>
      <c r="G834" s="143"/>
      <c r="H834" s="143"/>
      <c r="I834" s="143"/>
      <c r="J834" s="143"/>
      <c r="K834" s="143"/>
      <c r="L834" s="143"/>
      <c r="M834" s="143"/>
      <c r="N834" s="143"/>
      <c r="O834" s="143"/>
      <c r="P834" s="143"/>
      <c r="Q834" s="143"/>
      <c r="R834" s="143"/>
      <c r="S834" s="143"/>
      <c r="T834" s="143"/>
      <c r="U834" s="143"/>
      <c r="V834" s="143"/>
      <c r="W834" s="143"/>
      <c r="X834" s="143"/>
      <c r="Y834" s="143"/>
      <c r="Z834" s="143"/>
    </row>
    <row r="835">
      <c r="A835" s="143"/>
      <c r="B835" s="143"/>
      <c r="C835" s="143"/>
      <c r="D835" s="143"/>
      <c r="E835" s="143"/>
      <c r="F835" s="143"/>
      <c r="G835" s="143"/>
      <c r="H835" s="143"/>
      <c r="I835" s="143"/>
      <c r="J835" s="143"/>
      <c r="K835" s="143"/>
      <c r="L835" s="143"/>
      <c r="M835" s="143"/>
      <c r="N835" s="143"/>
      <c r="O835" s="143"/>
      <c r="P835" s="143"/>
      <c r="Q835" s="143"/>
      <c r="R835" s="143"/>
      <c r="S835" s="143"/>
      <c r="T835" s="143"/>
      <c r="U835" s="143"/>
      <c r="V835" s="143"/>
      <c r="W835" s="143"/>
      <c r="X835" s="143"/>
      <c r="Y835" s="143"/>
      <c r="Z835" s="143"/>
    </row>
    <row r="836">
      <c r="A836" s="143"/>
      <c r="B836" s="143"/>
      <c r="C836" s="143"/>
      <c r="D836" s="143"/>
      <c r="E836" s="143"/>
      <c r="F836" s="143"/>
      <c r="G836" s="143"/>
      <c r="H836" s="143"/>
      <c r="I836" s="143"/>
      <c r="J836" s="143"/>
      <c r="K836" s="143"/>
      <c r="L836" s="143"/>
      <c r="M836" s="143"/>
      <c r="N836" s="143"/>
      <c r="O836" s="143"/>
      <c r="P836" s="143"/>
      <c r="Q836" s="143"/>
      <c r="R836" s="143"/>
      <c r="S836" s="143"/>
      <c r="T836" s="143"/>
      <c r="U836" s="143"/>
      <c r="V836" s="143"/>
      <c r="W836" s="143"/>
      <c r="X836" s="143"/>
      <c r="Y836" s="143"/>
      <c r="Z836" s="143"/>
    </row>
    <row r="837">
      <c r="A837" s="143"/>
      <c r="B837" s="143"/>
      <c r="C837" s="143"/>
      <c r="D837" s="143"/>
      <c r="E837" s="143"/>
      <c r="F837" s="143"/>
      <c r="G837" s="143"/>
      <c r="H837" s="143"/>
      <c r="I837" s="143"/>
      <c r="J837" s="143"/>
      <c r="K837" s="143"/>
      <c r="L837" s="143"/>
      <c r="M837" s="143"/>
      <c r="N837" s="143"/>
      <c r="O837" s="143"/>
      <c r="P837" s="143"/>
      <c r="Q837" s="143"/>
      <c r="R837" s="143"/>
      <c r="S837" s="143"/>
      <c r="T837" s="143"/>
      <c r="U837" s="143"/>
      <c r="V837" s="143"/>
      <c r="W837" s="143"/>
      <c r="X837" s="143"/>
      <c r="Y837" s="143"/>
      <c r="Z837" s="143"/>
    </row>
    <row r="838">
      <c r="A838" s="143"/>
      <c r="B838" s="143"/>
      <c r="C838" s="143"/>
      <c r="D838" s="143"/>
      <c r="E838" s="143"/>
      <c r="F838" s="143"/>
      <c r="G838" s="143"/>
      <c r="H838" s="143"/>
      <c r="I838" s="143"/>
      <c r="J838" s="143"/>
      <c r="K838" s="143"/>
      <c r="L838" s="143"/>
      <c r="M838" s="143"/>
      <c r="N838" s="143"/>
      <c r="O838" s="143"/>
      <c r="P838" s="143"/>
      <c r="Q838" s="143"/>
      <c r="R838" s="143"/>
      <c r="S838" s="143"/>
      <c r="T838" s="143"/>
      <c r="U838" s="143"/>
      <c r="V838" s="143"/>
      <c r="W838" s="143"/>
      <c r="X838" s="143"/>
      <c r="Y838" s="143"/>
      <c r="Z838" s="143"/>
    </row>
    <row r="839">
      <c r="A839" s="143"/>
      <c r="B839" s="143"/>
      <c r="C839" s="143"/>
      <c r="D839" s="143"/>
      <c r="E839" s="143"/>
      <c r="F839" s="143"/>
      <c r="G839" s="143"/>
      <c r="H839" s="143"/>
      <c r="I839" s="143"/>
      <c r="J839" s="143"/>
      <c r="K839" s="143"/>
      <c r="L839" s="143"/>
      <c r="M839" s="143"/>
      <c r="N839" s="143"/>
      <c r="O839" s="143"/>
      <c r="P839" s="143"/>
      <c r="Q839" s="143"/>
      <c r="R839" s="143"/>
      <c r="S839" s="143"/>
      <c r="T839" s="143"/>
      <c r="U839" s="143"/>
      <c r="V839" s="143"/>
      <c r="W839" s="143"/>
      <c r="X839" s="143"/>
      <c r="Y839" s="143"/>
      <c r="Z839" s="143"/>
    </row>
    <row r="840">
      <c r="A840" s="143"/>
      <c r="B840" s="143"/>
      <c r="C840" s="143"/>
      <c r="D840" s="143"/>
      <c r="E840" s="143"/>
      <c r="F840" s="143"/>
      <c r="G840" s="143"/>
      <c r="H840" s="143"/>
      <c r="I840" s="143"/>
      <c r="J840" s="143"/>
      <c r="K840" s="143"/>
      <c r="L840" s="143"/>
      <c r="M840" s="143"/>
      <c r="N840" s="143"/>
      <c r="O840" s="143"/>
      <c r="P840" s="143"/>
      <c r="Q840" s="143"/>
      <c r="R840" s="143"/>
      <c r="S840" s="143"/>
      <c r="T840" s="143"/>
      <c r="U840" s="143"/>
      <c r="V840" s="143"/>
      <c r="W840" s="143"/>
      <c r="X840" s="143"/>
      <c r="Y840" s="143"/>
      <c r="Z840" s="143"/>
    </row>
    <row r="841">
      <c r="A841" s="143"/>
      <c r="B841" s="143"/>
      <c r="C841" s="143"/>
      <c r="D841" s="143"/>
      <c r="E841" s="143"/>
      <c r="F841" s="143"/>
      <c r="G841" s="143"/>
      <c r="H841" s="143"/>
      <c r="I841" s="143"/>
      <c r="J841" s="143"/>
      <c r="K841" s="143"/>
      <c r="L841" s="143"/>
      <c r="M841" s="143"/>
      <c r="N841" s="143"/>
      <c r="O841" s="143"/>
      <c r="P841" s="143"/>
      <c r="Q841" s="143"/>
      <c r="R841" s="143"/>
      <c r="S841" s="143"/>
      <c r="T841" s="143"/>
      <c r="U841" s="143"/>
      <c r="V841" s="143"/>
      <c r="W841" s="143"/>
      <c r="X841" s="143"/>
      <c r="Y841" s="143"/>
      <c r="Z841" s="143"/>
    </row>
    <row r="842">
      <c r="A842" s="143"/>
      <c r="B842" s="143"/>
      <c r="C842" s="143"/>
      <c r="D842" s="143"/>
      <c r="E842" s="143"/>
      <c r="F842" s="143"/>
      <c r="G842" s="143"/>
      <c r="H842" s="143"/>
      <c r="I842" s="143"/>
      <c r="J842" s="143"/>
      <c r="K842" s="143"/>
      <c r="L842" s="143"/>
      <c r="M842" s="143"/>
      <c r="N842" s="143"/>
      <c r="O842" s="143"/>
      <c r="P842" s="143"/>
      <c r="Q842" s="143"/>
      <c r="R842" s="143"/>
      <c r="S842" s="143"/>
      <c r="T842" s="143"/>
      <c r="U842" s="143"/>
      <c r="V842" s="143"/>
      <c r="W842" s="143"/>
      <c r="X842" s="143"/>
      <c r="Y842" s="143"/>
      <c r="Z842" s="143"/>
    </row>
    <row r="843">
      <c r="A843" s="143"/>
      <c r="B843" s="143"/>
      <c r="C843" s="143"/>
      <c r="D843" s="143"/>
      <c r="E843" s="143"/>
      <c r="F843" s="143"/>
      <c r="G843" s="143"/>
      <c r="H843" s="143"/>
      <c r="I843" s="143"/>
      <c r="J843" s="143"/>
      <c r="K843" s="143"/>
      <c r="L843" s="143"/>
      <c r="M843" s="143"/>
      <c r="N843" s="143"/>
      <c r="O843" s="143"/>
      <c r="P843" s="143"/>
      <c r="Q843" s="143"/>
      <c r="R843" s="143"/>
      <c r="S843" s="143"/>
      <c r="T843" s="143"/>
      <c r="U843" s="143"/>
      <c r="V843" s="143"/>
      <c r="W843" s="143"/>
      <c r="X843" s="143"/>
      <c r="Y843" s="143"/>
      <c r="Z843" s="143"/>
    </row>
    <row r="844">
      <c r="A844" s="143"/>
      <c r="B844" s="143"/>
      <c r="C844" s="143"/>
      <c r="D844" s="143"/>
      <c r="E844" s="143"/>
      <c r="F844" s="143"/>
      <c r="G844" s="143"/>
      <c r="H844" s="143"/>
      <c r="I844" s="143"/>
      <c r="J844" s="143"/>
      <c r="K844" s="143"/>
      <c r="L844" s="143"/>
      <c r="M844" s="143"/>
      <c r="N844" s="143"/>
      <c r="O844" s="143"/>
      <c r="P844" s="143"/>
      <c r="Q844" s="143"/>
      <c r="R844" s="143"/>
      <c r="S844" s="143"/>
      <c r="T844" s="143"/>
      <c r="U844" s="143"/>
      <c r="V844" s="143"/>
      <c r="W844" s="143"/>
      <c r="X844" s="143"/>
      <c r="Y844" s="143"/>
      <c r="Z844" s="143"/>
    </row>
    <row r="845">
      <c r="A845" s="143"/>
      <c r="B845" s="143"/>
      <c r="C845" s="143"/>
      <c r="D845" s="143"/>
      <c r="E845" s="143"/>
      <c r="F845" s="143"/>
      <c r="G845" s="143"/>
      <c r="H845" s="143"/>
      <c r="I845" s="143"/>
      <c r="J845" s="143"/>
      <c r="K845" s="143"/>
      <c r="L845" s="143"/>
      <c r="M845" s="143"/>
      <c r="N845" s="143"/>
      <c r="O845" s="143"/>
      <c r="P845" s="143"/>
      <c r="Q845" s="143"/>
      <c r="R845" s="143"/>
      <c r="S845" s="143"/>
      <c r="T845" s="143"/>
      <c r="U845" s="143"/>
      <c r="V845" s="143"/>
      <c r="W845" s="143"/>
      <c r="X845" s="143"/>
      <c r="Y845" s="143"/>
      <c r="Z845" s="143"/>
    </row>
    <row r="846">
      <c r="A846" s="143"/>
      <c r="B846" s="143"/>
      <c r="C846" s="143"/>
      <c r="D846" s="143"/>
      <c r="E846" s="143"/>
      <c r="F846" s="143"/>
      <c r="G846" s="143"/>
      <c r="H846" s="143"/>
      <c r="I846" s="143"/>
      <c r="J846" s="143"/>
      <c r="K846" s="143"/>
      <c r="L846" s="143"/>
      <c r="M846" s="143"/>
      <c r="N846" s="143"/>
      <c r="O846" s="143"/>
      <c r="P846" s="143"/>
      <c r="Q846" s="143"/>
      <c r="R846" s="143"/>
      <c r="S846" s="143"/>
      <c r="T846" s="143"/>
      <c r="U846" s="143"/>
      <c r="V846" s="143"/>
      <c r="W846" s="143"/>
      <c r="X846" s="143"/>
      <c r="Y846" s="143"/>
      <c r="Z846" s="143"/>
    </row>
    <row r="847">
      <c r="A847" s="143"/>
      <c r="B847" s="143"/>
      <c r="C847" s="143"/>
      <c r="D847" s="143"/>
      <c r="E847" s="143"/>
      <c r="F847" s="143"/>
      <c r="G847" s="143"/>
      <c r="H847" s="143"/>
      <c r="I847" s="143"/>
      <c r="J847" s="143"/>
      <c r="K847" s="143"/>
      <c r="L847" s="143"/>
      <c r="M847" s="143"/>
      <c r="N847" s="143"/>
      <c r="O847" s="143"/>
      <c r="P847" s="143"/>
      <c r="Q847" s="143"/>
      <c r="R847" s="143"/>
      <c r="S847" s="143"/>
      <c r="T847" s="143"/>
      <c r="U847" s="143"/>
      <c r="V847" s="143"/>
      <c r="W847" s="143"/>
      <c r="X847" s="143"/>
      <c r="Y847" s="143"/>
      <c r="Z847" s="143"/>
    </row>
    <row r="848">
      <c r="A848" s="143"/>
      <c r="B848" s="143"/>
      <c r="C848" s="143"/>
      <c r="D848" s="143"/>
      <c r="E848" s="143"/>
      <c r="F848" s="143"/>
      <c r="G848" s="143"/>
      <c r="H848" s="143"/>
      <c r="I848" s="143"/>
      <c r="J848" s="143"/>
      <c r="K848" s="143"/>
      <c r="L848" s="143"/>
      <c r="M848" s="143"/>
      <c r="N848" s="143"/>
      <c r="O848" s="143"/>
      <c r="P848" s="143"/>
      <c r="Q848" s="143"/>
      <c r="R848" s="143"/>
      <c r="S848" s="143"/>
      <c r="T848" s="143"/>
      <c r="U848" s="143"/>
      <c r="V848" s="143"/>
      <c r="W848" s="143"/>
      <c r="X848" s="143"/>
      <c r="Y848" s="143"/>
      <c r="Z848" s="143"/>
    </row>
    <row r="849">
      <c r="A849" s="143"/>
      <c r="B849" s="143"/>
      <c r="C849" s="143"/>
      <c r="D849" s="143"/>
      <c r="E849" s="143"/>
      <c r="F849" s="143"/>
      <c r="G849" s="143"/>
      <c r="H849" s="143"/>
      <c r="I849" s="143"/>
      <c r="J849" s="143"/>
      <c r="K849" s="143"/>
      <c r="L849" s="143"/>
      <c r="M849" s="143"/>
      <c r="N849" s="143"/>
      <c r="O849" s="143"/>
      <c r="P849" s="143"/>
      <c r="Q849" s="143"/>
      <c r="R849" s="143"/>
      <c r="S849" s="143"/>
      <c r="T849" s="143"/>
      <c r="U849" s="143"/>
      <c r="V849" s="143"/>
      <c r="W849" s="143"/>
      <c r="X849" s="143"/>
      <c r="Y849" s="143"/>
      <c r="Z849" s="143"/>
    </row>
    <row r="850">
      <c r="A850" s="143"/>
      <c r="B850" s="143"/>
      <c r="C850" s="143"/>
      <c r="D850" s="143"/>
      <c r="E850" s="143"/>
      <c r="F850" s="143"/>
      <c r="G850" s="143"/>
      <c r="H850" s="143"/>
      <c r="I850" s="143"/>
      <c r="J850" s="143"/>
      <c r="K850" s="143"/>
      <c r="L850" s="143"/>
      <c r="M850" s="143"/>
      <c r="N850" s="143"/>
      <c r="O850" s="143"/>
      <c r="P850" s="143"/>
      <c r="Q850" s="143"/>
      <c r="R850" s="143"/>
      <c r="S850" s="143"/>
      <c r="T850" s="143"/>
      <c r="U850" s="143"/>
      <c r="V850" s="143"/>
      <c r="W850" s="143"/>
      <c r="X850" s="143"/>
      <c r="Y850" s="143"/>
      <c r="Z850" s="143"/>
    </row>
    <row r="851">
      <c r="A851" s="143"/>
      <c r="B851" s="143"/>
      <c r="C851" s="143"/>
      <c r="D851" s="143"/>
      <c r="E851" s="143"/>
      <c r="F851" s="143"/>
      <c r="G851" s="143"/>
      <c r="H851" s="143"/>
      <c r="I851" s="143"/>
      <c r="J851" s="143"/>
      <c r="K851" s="143"/>
      <c r="L851" s="143"/>
      <c r="M851" s="143"/>
      <c r="N851" s="143"/>
      <c r="O851" s="143"/>
      <c r="P851" s="143"/>
      <c r="Q851" s="143"/>
      <c r="R851" s="143"/>
      <c r="S851" s="143"/>
      <c r="T851" s="143"/>
      <c r="U851" s="143"/>
      <c r="V851" s="143"/>
      <c r="W851" s="143"/>
      <c r="X851" s="143"/>
      <c r="Y851" s="143"/>
      <c r="Z851" s="143"/>
    </row>
    <row r="852">
      <c r="A852" s="143"/>
      <c r="B852" s="143"/>
      <c r="C852" s="143"/>
      <c r="D852" s="143"/>
      <c r="E852" s="143"/>
      <c r="F852" s="143"/>
      <c r="G852" s="143"/>
      <c r="H852" s="143"/>
      <c r="I852" s="143"/>
      <c r="J852" s="143"/>
      <c r="K852" s="143"/>
      <c r="L852" s="143"/>
      <c r="M852" s="143"/>
      <c r="N852" s="143"/>
      <c r="O852" s="143"/>
      <c r="P852" s="143"/>
      <c r="Q852" s="143"/>
      <c r="R852" s="143"/>
      <c r="S852" s="143"/>
      <c r="T852" s="143"/>
      <c r="U852" s="143"/>
      <c r="V852" s="143"/>
      <c r="W852" s="143"/>
      <c r="X852" s="143"/>
      <c r="Y852" s="143"/>
      <c r="Z852" s="143"/>
    </row>
    <row r="853">
      <c r="A853" s="143"/>
      <c r="B853" s="143"/>
      <c r="C853" s="143"/>
      <c r="D853" s="143"/>
      <c r="E853" s="143"/>
      <c r="F853" s="143"/>
      <c r="G853" s="143"/>
      <c r="H853" s="143"/>
      <c r="I853" s="143"/>
      <c r="J853" s="143"/>
      <c r="K853" s="143"/>
      <c r="L853" s="143"/>
      <c r="M853" s="143"/>
      <c r="N853" s="143"/>
      <c r="O853" s="143"/>
      <c r="P853" s="143"/>
      <c r="Q853" s="143"/>
      <c r="R853" s="143"/>
      <c r="S853" s="143"/>
      <c r="T853" s="143"/>
      <c r="U853" s="143"/>
      <c r="V853" s="143"/>
      <c r="W853" s="143"/>
      <c r="X853" s="143"/>
      <c r="Y853" s="143"/>
      <c r="Z853" s="143"/>
    </row>
    <row r="854">
      <c r="A854" s="143"/>
      <c r="B854" s="143"/>
      <c r="C854" s="143"/>
      <c r="D854" s="143"/>
      <c r="E854" s="143"/>
      <c r="F854" s="143"/>
      <c r="G854" s="143"/>
      <c r="H854" s="143"/>
      <c r="I854" s="143"/>
      <c r="J854" s="143"/>
      <c r="K854" s="143"/>
      <c r="L854" s="143"/>
      <c r="M854" s="143"/>
      <c r="N854" s="143"/>
      <c r="O854" s="143"/>
      <c r="P854" s="143"/>
      <c r="Q854" s="143"/>
      <c r="R854" s="143"/>
      <c r="S854" s="143"/>
      <c r="T854" s="143"/>
      <c r="U854" s="143"/>
      <c r="V854" s="143"/>
      <c r="W854" s="143"/>
      <c r="X854" s="143"/>
      <c r="Y854" s="143"/>
      <c r="Z854" s="143"/>
    </row>
    <row r="855">
      <c r="A855" s="143"/>
      <c r="B855" s="143"/>
      <c r="C855" s="143"/>
      <c r="D855" s="143"/>
      <c r="E855" s="143"/>
      <c r="F855" s="143"/>
      <c r="G855" s="143"/>
      <c r="H855" s="143"/>
      <c r="I855" s="143"/>
      <c r="J855" s="143"/>
      <c r="K855" s="143"/>
      <c r="L855" s="143"/>
      <c r="M855" s="143"/>
      <c r="N855" s="143"/>
      <c r="O855" s="143"/>
      <c r="P855" s="143"/>
      <c r="Q855" s="143"/>
      <c r="R855" s="143"/>
      <c r="S855" s="143"/>
      <c r="T855" s="143"/>
      <c r="U855" s="143"/>
      <c r="V855" s="143"/>
      <c r="W855" s="143"/>
      <c r="X855" s="143"/>
      <c r="Y855" s="143"/>
      <c r="Z855" s="143"/>
    </row>
    <row r="856">
      <c r="A856" s="143"/>
      <c r="B856" s="143"/>
      <c r="C856" s="143"/>
      <c r="D856" s="143"/>
      <c r="E856" s="143"/>
      <c r="F856" s="143"/>
      <c r="G856" s="143"/>
      <c r="H856" s="143"/>
      <c r="I856" s="143"/>
      <c r="J856" s="143"/>
      <c r="K856" s="143"/>
      <c r="L856" s="143"/>
      <c r="M856" s="143"/>
      <c r="N856" s="143"/>
      <c r="O856" s="143"/>
      <c r="P856" s="143"/>
      <c r="Q856" s="143"/>
      <c r="R856" s="143"/>
      <c r="S856" s="143"/>
      <c r="T856" s="143"/>
      <c r="U856" s="143"/>
      <c r="V856" s="143"/>
      <c r="W856" s="143"/>
      <c r="X856" s="143"/>
      <c r="Y856" s="143"/>
      <c r="Z856" s="143"/>
    </row>
    <row r="857">
      <c r="A857" s="143"/>
      <c r="B857" s="143"/>
      <c r="C857" s="143"/>
      <c r="D857" s="143"/>
      <c r="E857" s="143"/>
      <c r="F857" s="143"/>
      <c r="G857" s="143"/>
      <c r="H857" s="143"/>
      <c r="I857" s="143"/>
      <c r="J857" s="143"/>
      <c r="K857" s="143"/>
      <c r="L857" s="143"/>
      <c r="M857" s="143"/>
      <c r="N857" s="143"/>
      <c r="O857" s="143"/>
      <c r="P857" s="143"/>
      <c r="Q857" s="143"/>
      <c r="R857" s="143"/>
      <c r="S857" s="143"/>
      <c r="T857" s="143"/>
      <c r="U857" s="143"/>
      <c r="V857" s="143"/>
      <c r="W857" s="143"/>
      <c r="X857" s="143"/>
      <c r="Y857" s="143"/>
      <c r="Z857" s="143"/>
    </row>
    <row r="858">
      <c r="A858" s="143"/>
      <c r="B858" s="143"/>
      <c r="C858" s="143"/>
      <c r="D858" s="143"/>
      <c r="E858" s="143"/>
      <c r="F858" s="143"/>
      <c r="G858" s="143"/>
      <c r="H858" s="143"/>
      <c r="I858" s="143"/>
      <c r="J858" s="143"/>
      <c r="K858" s="143"/>
      <c r="L858" s="143"/>
      <c r="M858" s="143"/>
      <c r="N858" s="143"/>
      <c r="O858" s="143"/>
      <c r="P858" s="143"/>
      <c r="Q858" s="143"/>
      <c r="R858" s="143"/>
      <c r="S858" s="143"/>
      <c r="T858" s="143"/>
      <c r="U858" s="143"/>
      <c r="V858" s="143"/>
      <c r="W858" s="143"/>
      <c r="X858" s="143"/>
      <c r="Y858" s="143"/>
      <c r="Z858" s="143"/>
    </row>
    <row r="859">
      <c r="A859" s="143"/>
      <c r="B859" s="143"/>
      <c r="C859" s="143"/>
      <c r="D859" s="143"/>
      <c r="E859" s="143"/>
      <c r="F859" s="143"/>
      <c r="G859" s="143"/>
      <c r="H859" s="143"/>
      <c r="I859" s="143"/>
      <c r="J859" s="143"/>
      <c r="K859" s="143"/>
      <c r="L859" s="143"/>
      <c r="M859" s="143"/>
      <c r="N859" s="143"/>
      <c r="O859" s="143"/>
      <c r="P859" s="143"/>
      <c r="Q859" s="143"/>
      <c r="R859" s="143"/>
      <c r="S859" s="143"/>
      <c r="T859" s="143"/>
      <c r="U859" s="143"/>
      <c r="V859" s="143"/>
      <c r="W859" s="143"/>
      <c r="X859" s="143"/>
      <c r="Y859" s="143"/>
      <c r="Z859" s="143"/>
    </row>
    <row r="860">
      <c r="A860" s="143"/>
      <c r="B860" s="143"/>
      <c r="C860" s="143"/>
      <c r="D860" s="143"/>
      <c r="E860" s="143"/>
      <c r="F860" s="143"/>
      <c r="G860" s="143"/>
      <c r="H860" s="143"/>
      <c r="I860" s="143"/>
      <c r="J860" s="143"/>
      <c r="K860" s="143"/>
      <c r="L860" s="143"/>
      <c r="M860" s="143"/>
      <c r="N860" s="143"/>
      <c r="O860" s="143"/>
      <c r="P860" s="143"/>
      <c r="Q860" s="143"/>
      <c r="R860" s="143"/>
      <c r="S860" s="143"/>
      <c r="T860" s="143"/>
      <c r="U860" s="143"/>
      <c r="V860" s="143"/>
      <c r="W860" s="143"/>
      <c r="X860" s="143"/>
      <c r="Y860" s="143"/>
      <c r="Z860" s="143"/>
    </row>
    <row r="861">
      <c r="A861" s="143"/>
      <c r="B861" s="143"/>
      <c r="C861" s="143"/>
      <c r="D861" s="143"/>
      <c r="E861" s="143"/>
      <c r="F861" s="143"/>
      <c r="G861" s="143"/>
      <c r="H861" s="143"/>
      <c r="I861" s="143"/>
      <c r="J861" s="143"/>
      <c r="K861" s="143"/>
      <c r="L861" s="143"/>
      <c r="M861" s="143"/>
      <c r="N861" s="143"/>
      <c r="O861" s="143"/>
      <c r="P861" s="143"/>
      <c r="Q861" s="143"/>
      <c r="R861" s="143"/>
      <c r="S861" s="143"/>
      <c r="T861" s="143"/>
      <c r="U861" s="143"/>
      <c r="V861" s="143"/>
      <c r="W861" s="143"/>
      <c r="X861" s="143"/>
      <c r="Y861" s="143"/>
      <c r="Z861" s="143"/>
    </row>
    <row r="862">
      <c r="A862" s="143"/>
      <c r="B862" s="143"/>
      <c r="C862" s="143"/>
      <c r="D862" s="143"/>
      <c r="E862" s="143"/>
      <c r="F862" s="143"/>
      <c r="G862" s="143"/>
      <c r="H862" s="143"/>
      <c r="I862" s="143"/>
      <c r="J862" s="143"/>
      <c r="K862" s="143"/>
      <c r="L862" s="143"/>
      <c r="M862" s="143"/>
      <c r="N862" s="143"/>
      <c r="O862" s="143"/>
      <c r="P862" s="143"/>
      <c r="Q862" s="143"/>
      <c r="R862" s="143"/>
      <c r="S862" s="143"/>
      <c r="T862" s="143"/>
      <c r="U862" s="143"/>
      <c r="V862" s="143"/>
      <c r="W862" s="143"/>
      <c r="X862" s="143"/>
      <c r="Y862" s="143"/>
      <c r="Z862" s="143"/>
    </row>
    <row r="863">
      <c r="A863" s="143"/>
      <c r="B863" s="143"/>
      <c r="C863" s="143"/>
      <c r="D863" s="143"/>
      <c r="E863" s="143"/>
      <c r="F863" s="143"/>
      <c r="G863" s="143"/>
      <c r="H863" s="143"/>
      <c r="I863" s="143"/>
      <c r="J863" s="143"/>
      <c r="K863" s="143"/>
      <c r="L863" s="143"/>
      <c r="M863" s="143"/>
      <c r="N863" s="143"/>
      <c r="O863" s="143"/>
      <c r="P863" s="143"/>
      <c r="Q863" s="143"/>
      <c r="R863" s="143"/>
      <c r="S863" s="143"/>
      <c r="T863" s="143"/>
      <c r="U863" s="143"/>
      <c r="V863" s="143"/>
      <c r="W863" s="143"/>
      <c r="X863" s="143"/>
      <c r="Y863" s="143"/>
      <c r="Z863" s="143"/>
    </row>
    <row r="864">
      <c r="A864" s="143"/>
      <c r="B864" s="143"/>
      <c r="C864" s="143"/>
      <c r="D864" s="143"/>
      <c r="E864" s="143"/>
      <c r="F864" s="143"/>
      <c r="G864" s="143"/>
      <c r="H864" s="143"/>
      <c r="I864" s="143"/>
      <c r="J864" s="143"/>
      <c r="K864" s="143"/>
      <c r="L864" s="143"/>
      <c r="M864" s="143"/>
      <c r="N864" s="143"/>
      <c r="O864" s="143"/>
      <c r="P864" s="143"/>
      <c r="Q864" s="143"/>
      <c r="R864" s="143"/>
      <c r="S864" s="143"/>
      <c r="T864" s="143"/>
      <c r="U864" s="143"/>
      <c r="V864" s="143"/>
      <c r="W864" s="143"/>
      <c r="X864" s="143"/>
      <c r="Y864" s="143"/>
      <c r="Z864" s="143"/>
    </row>
    <row r="865">
      <c r="A865" s="143"/>
      <c r="B865" s="143"/>
      <c r="C865" s="143"/>
      <c r="D865" s="143"/>
      <c r="E865" s="143"/>
      <c r="F865" s="143"/>
      <c r="G865" s="143"/>
      <c r="H865" s="143"/>
      <c r="I865" s="143"/>
      <c r="J865" s="143"/>
      <c r="K865" s="143"/>
      <c r="L865" s="143"/>
      <c r="M865" s="143"/>
      <c r="N865" s="143"/>
      <c r="O865" s="143"/>
      <c r="P865" s="143"/>
      <c r="Q865" s="143"/>
      <c r="R865" s="143"/>
      <c r="S865" s="143"/>
      <c r="T865" s="143"/>
      <c r="U865" s="143"/>
      <c r="V865" s="143"/>
      <c r="W865" s="143"/>
      <c r="X865" s="143"/>
      <c r="Y865" s="143"/>
      <c r="Z865" s="143"/>
    </row>
    <row r="866">
      <c r="A866" s="143"/>
      <c r="B866" s="143"/>
      <c r="C866" s="143"/>
      <c r="D866" s="143"/>
      <c r="E866" s="143"/>
      <c r="F866" s="143"/>
      <c r="G866" s="143"/>
      <c r="H866" s="143"/>
      <c r="I866" s="143"/>
      <c r="J866" s="143"/>
      <c r="K866" s="143"/>
      <c r="L866" s="143"/>
      <c r="M866" s="143"/>
      <c r="N866" s="143"/>
      <c r="O866" s="143"/>
      <c r="P866" s="143"/>
      <c r="Q866" s="143"/>
      <c r="R866" s="143"/>
      <c r="S866" s="143"/>
      <c r="T866" s="143"/>
      <c r="U866" s="143"/>
      <c r="V866" s="143"/>
      <c r="W866" s="143"/>
      <c r="X866" s="143"/>
      <c r="Y866" s="143"/>
      <c r="Z866" s="143"/>
    </row>
    <row r="867">
      <c r="A867" s="143"/>
      <c r="B867" s="143"/>
      <c r="C867" s="143"/>
      <c r="D867" s="143"/>
      <c r="E867" s="143"/>
      <c r="F867" s="143"/>
      <c r="G867" s="143"/>
      <c r="H867" s="143"/>
      <c r="I867" s="143"/>
      <c r="J867" s="143"/>
      <c r="K867" s="143"/>
      <c r="L867" s="143"/>
      <c r="M867" s="143"/>
      <c r="N867" s="143"/>
      <c r="O867" s="143"/>
      <c r="P867" s="143"/>
      <c r="Q867" s="143"/>
      <c r="R867" s="143"/>
      <c r="S867" s="143"/>
      <c r="T867" s="143"/>
      <c r="U867" s="143"/>
      <c r="V867" s="143"/>
      <c r="W867" s="143"/>
      <c r="X867" s="143"/>
      <c r="Y867" s="143"/>
      <c r="Z867" s="143"/>
    </row>
    <row r="868">
      <c r="A868" s="143"/>
      <c r="B868" s="143"/>
      <c r="C868" s="143"/>
      <c r="D868" s="143"/>
      <c r="E868" s="143"/>
      <c r="F868" s="143"/>
      <c r="G868" s="143"/>
      <c r="H868" s="143"/>
      <c r="I868" s="143"/>
      <c r="J868" s="143"/>
      <c r="K868" s="143"/>
      <c r="L868" s="143"/>
      <c r="M868" s="143"/>
      <c r="N868" s="143"/>
      <c r="O868" s="143"/>
      <c r="P868" s="143"/>
      <c r="Q868" s="143"/>
      <c r="R868" s="143"/>
      <c r="S868" s="143"/>
      <c r="T868" s="143"/>
      <c r="U868" s="143"/>
      <c r="V868" s="143"/>
      <c r="W868" s="143"/>
      <c r="X868" s="143"/>
      <c r="Y868" s="143"/>
      <c r="Z868" s="143"/>
    </row>
    <row r="869">
      <c r="A869" s="143"/>
      <c r="B869" s="143"/>
      <c r="C869" s="143"/>
      <c r="D869" s="143"/>
      <c r="E869" s="143"/>
      <c r="F869" s="143"/>
      <c r="G869" s="143"/>
      <c r="H869" s="143"/>
      <c r="I869" s="143"/>
      <c r="J869" s="143"/>
      <c r="K869" s="143"/>
      <c r="L869" s="143"/>
      <c r="M869" s="143"/>
      <c r="N869" s="143"/>
      <c r="O869" s="143"/>
      <c r="P869" s="143"/>
      <c r="Q869" s="143"/>
      <c r="R869" s="143"/>
      <c r="S869" s="143"/>
      <c r="T869" s="143"/>
      <c r="U869" s="143"/>
      <c r="V869" s="143"/>
      <c r="W869" s="143"/>
      <c r="X869" s="143"/>
      <c r="Y869" s="143"/>
      <c r="Z869" s="143"/>
    </row>
    <row r="870">
      <c r="A870" s="143"/>
      <c r="B870" s="143"/>
      <c r="C870" s="143"/>
      <c r="D870" s="143"/>
      <c r="E870" s="143"/>
      <c r="F870" s="143"/>
      <c r="G870" s="143"/>
      <c r="H870" s="143"/>
      <c r="I870" s="143"/>
      <c r="J870" s="143"/>
      <c r="K870" s="143"/>
      <c r="L870" s="143"/>
      <c r="M870" s="143"/>
      <c r="N870" s="143"/>
      <c r="O870" s="143"/>
      <c r="P870" s="143"/>
      <c r="Q870" s="143"/>
      <c r="R870" s="143"/>
      <c r="S870" s="143"/>
      <c r="T870" s="143"/>
      <c r="U870" s="143"/>
      <c r="V870" s="143"/>
      <c r="W870" s="143"/>
      <c r="X870" s="143"/>
      <c r="Y870" s="143"/>
      <c r="Z870" s="143"/>
    </row>
    <row r="871">
      <c r="A871" s="143"/>
      <c r="B871" s="143"/>
      <c r="C871" s="143"/>
      <c r="D871" s="143"/>
      <c r="E871" s="143"/>
      <c r="F871" s="143"/>
      <c r="G871" s="143"/>
      <c r="H871" s="143"/>
      <c r="I871" s="143"/>
      <c r="J871" s="143"/>
      <c r="K871" s="143"/>
      <c r="L871" s="143"/>
      <c r="M871" s="143"/>
      <c r="N871" s="143"/>
      <c r="O871" s="143"/>
      <c r="P871" s="143"/>
      <c r="Q871" s="143"/>
      <c r="R871" s="143"/>
      <c r="S871" s="143"/>
      <c r="T871" s="143"/>
      <c r="U871" s="143"/>
      <c r="V871" s="143"/>
      <c r="W871" s="143"/>
      <c r="X871" s="143"/>
      <c r="Y871" s="143"/>
      <c r="Z871" s="143"/>
    </row>
    <row r="872">
      <c r="A872" s="143"/>
      <c r="B872" s="143"/>
      <c r="C872" s="143"/>
      <c r="D872" s="143"/>
      <c r="E872" s="143"/>
      <c r="F872" s="143"/>
      <c r="G872" s="143"/>
      <c r="H872" s="143"/>
      <c r="I872" s="143"/>
      <c r="J872" s="143"/>
      <c r="K872" s="143"/>
      <c r="L872" s="143"/>
      <c r="M872" s="143"/>
      <c r="N872" s="143"/>
      <c r="O872" s="143"/>
      <c r="P872" s="143"/>
      <c r="Q872" s="143"/>
      <c r="R872" s="143"/>
      <c r="S872" s="143"/>
      <c r="T872" s="143"/>
      <c r="U872" s="143"/>
      <c r="V872" s="143"/>
      <c r="W872" s="143"/>
      <c r="X872" s="143"/>
      <c r="Y872" s="143"/>
      <c r="Z872" s="143"/>
    </row>
    <row r="873">
      <c r="A873" s="143"/>
      <c r="B873" s="143"/>
      <c r="C873" s="143"/>
      <c r="D873" s="143"/>
      <c r="E873" s="143"/>
      <c r="F873" s="143"/>
      <c r="G873" s="143"/>
      <c r="H873" s="143"/>
      <c r="I873" s="143"/>
      <c r="J873" s="143"/>
      <c r="K873" s="143"/>
      <c r="L873" s="143"/>
      <c r="M873" s="143"/>
      <c r="N873" s="143"/>
      <c r="O873" s="143"/>
      <c r="P873" s="143"/>
      <c r="Q873" s="143"/>
      <c r="R873" s="143"/>
      <c r="S873" s="143"/>
      <c r="T873" s="143"/>
      <c r="U873" s="143"/>
      <c r="V873" s="143"/>
      <c r="W873" s="143"/>
      <c r="X873" s="143"/>
      <c r="Y873" s="143"/>
      <c r="Z873" s="143"/>
    </row>
    <row r="874">
      <c r="A874" s="143"/>
      <c r="B874" s="143"/>
      <c r="C874" s="143"/>
      <c r="D874" s="143"/>
      <c r="E874" s="143"/>
      <c r="F874" s="143"/>
      <c r="G874" s="143"/>
      <c r="H874" s="143"/>
      <c r="I874" s="143"/>
      <c r="J874" s="143"/>
      <c r="K874" s="143"/>
      <c r="L874" s="143"/>
      <c r="M874" s="143"/>
      <c r="N874" s="143"/>
      <c r="O874" s="143"/>
      <c r="P874" s="143"/>
      <c r="Q874" s="143"/>
      <c r="R874" s="143"/>
      <c r="S874" s="143"/>
      <c r="T874" s="143"/>
      <c r="U874" s="143"/>
      <c r="V874" s="143"/>
      <c r="W874" s="143"/>
      <c r="X874" s="143"/>
      <c r="Y874" s="143"/>
      <c r="Z874" s="143"/>
    </row>
    <row r="875">
      <c r="A875" s="143"/>
      <c r="B875" s="143"/>
      <c r="C875" s="143"/>
      <c r="D875" s="143"/>
      <c r="E875" s="143"/>
      <c r="F875" s="143"/>
      <c r="G875" s="143"/>
      <c r="H875" s="143"/>
      <c r="I875" s="143"/>
      <c r="J875" s="143"/>
      <c r="K875" s="143"/>
      <c r="L875" s="143"/>
      <c r="M875" s="143"/>
      <c r="N875" s="143"/>
      <c r="O875" s="143"/>
      <c r="P875" s="143"/>
      <c r="Q875" s="143"/>
      <c r="R875" s="143"/>
      <c r="S875" s="143"/>
      <c r="T875" s="143"/>
      <c r="U875" s="143"/>
      <c r="V875" s="143"/>
      <c r="W875" s="143"/>
      <c r="X875" s="143"/>
      <c r="Y875" s="143"/>
      <c r="Z875" s="143"/>
    </row>
    <row r="876">
      <c r="A876" s="143"/>
      <c r="B876" s="143"/>
      <c r="C876" s="143"/>
      <c r="D876" s="143"/>
      <c r="E876" s="143"/>
      <c r="F876" s="143"/>
      <c r="G876" s="143"/>
      <c r="H876" s="143"/>
      <c r="I876" s="143"/>
      <c r="J876" s="143"/>
      <c r="K876" s="143"/>
      <c r="L876" s="143"/>
      <c r="M876" s="143"/>
      <c r="N876" s="143"/>
      <c r="O876" s="143"/>
      <c r="P876" s="143"/>
      <c r="Q876" s="143"/>
      <c r="R876" s="143"/>
      <c r="S876" s="143"/>
      <c r="T876" s="143"/>
      <c r="U876" s="143"/>
      <c r="V876" s="143"/>
      <c r="W876" s="143"/>
      <c r="X876" s="143"/>
      <c r="Y876" s="143"/>
      <c r="Z876" s="143"/>
    </row>
    <row r="877">
      <c r="A877" s="143"/>
      <c r="B877" s="143"/>
      <c r="C877" s="143"/>
      <c r="D877" s="143"/>
      <c r="E877" s="143"/>
      <c r="F877" s="143"/>
      <c r="G877" s="143"/>
      <c r="H877" s="143"/>
      <c r="I877" s="143"/>
      <c r="J877" s="143"/>
      <c r="K877" s="143"/>
      <c r="L877" s="143"/>
      <c r="M877" s="143"/>
      <c r="N877" s="143"/>
      <c r="O877" s="143"/>
      <c r="P877" s="143"/>
      <c r="Q877" s="143"/>
      <c r="R877" s="143"/>
      <c r="S877" s="143"/>
      <c r="T877" s="143"/>
      <c r="U877" s="143"/>
      <c r="V877" s="143"/>
      <c r="W877" s="143"/>
      <c r="X877" s="143"/>
      <c r="Y877" s="143"/>
      <c r="Z877" s="143"/>
    </row>
    <row r="878">
      <c r="A878" s="143"/>
      <c r="B878" s="143"/>
      <c r="C878" s="143"/>
      <c r="D878" s="143"/>
      <c r="E878" s="143"/>
      <c r="F878" s="143"/>
      <c r="G878" s="143"/>
      <c r="H878" s="143"/>
      <c r="I878" s="143"/>
      <c r="J878" s="143"/>
      <c r="K878" s="143"/>
      <c r="L878" s="143"/>
      <c r="M878" s="143"/>
      <c r="N878" s="143"/>
      <c r="O878" s="143"/>
      <c r="P878" s="143"/>
      <c r="Q878" s="143"/>
      <c r="R878" s="143"/>
      <c r="S878" s="143"/>
      <c r="T878" s="143"/>
      <c r="U878" s="143"/>
      <c r="V878" s="143"/>
      <c r="W878" s="143"/>
      <c r="X878" s="143"/>
      <c r="Y878" s="143"/>
      <c r="Z878" s="143"/>
    </row>
    <row r="879">
      <c r="A879" s="143"/>
      <c r="B879" s="143"/>
      <c r="C879" s="143"/>
      <c r="D879" s="143"/>
      <c r="E879" s="143"/>
      <c r="F879" s="143"/>
      <c r="G879" s="143"/>
      <c r="H879" s="143"/>
      <c r="I879" s="143"/>
      <c r="J879" s="143"/>
      <c r="K879" s="143"/>
      <c r="L879" s="143"/>
      <c r="M879" s="143"/>
      <c r="N879" s="143"/>
      <c r="O879" s="143"/>
      <c r="P879" s="143"/>
      <c r="Q879" s="143"/>
      <c r="R879" s="143"/>
      <c r="S879" s="143"/>
      <c r="T879" s="143"/>
      <c r="U879" s="143"/>
      <c r="V879" s="143"/>
      <c r="W879" s="143"/>
      <c r="X879" s="143"/>
      <c r="Y879" s="143"/>
      <c r="Z879" s="143"/>
    </row>
    <row r="880">
      <c r="A880" s="143"/>
      <c r="B880" s="143"/>
      <c r="C880" s="143"/>
      <c r="D880" s="143"/>
      <c r="E880" s="143"/>
      <c r="F880" s="143"/>
      <c r="G880" s="143"/>
      <c r="H880" s="143"/>
      <c r="I880" s="143"/>
      <c r="J880" s="143"/>
      <c r="K880" s="143"/>
      <c r="L880" s="143"/>
      <c r="M880" s="143"/>
      <c r="N880" s="143"/>
      <c r="O880" s="143"/>
      <c r="P880" s="143"/>
      <c r="Q880" s="143"/>
      <c r="R880" s="143"/>
      <c r="S880" s="143"/>
      <c r="T880" s="143"/>
      <c r="U880" s="143"/>
      <c r="V880" s="143"/>
      <c r="W880" s="143"/>
      <c r="X880" s="143"/>
      <c r="Y880" s="143"/>
      <c r="Z880" s="143"/>
    </row>
    <row r="881">
      <c r="A881" s="143"/>
      <c r="B881" s="143"/>
      <c r="C881" s="143"/>
      <c r="D881" s="143"/>
      <c r="E881" s="143"/>
      <c r="F881" s="143"/>
      <c r="G881" s="143"/>
      <c r="H881" s="143"/>
      <c r="I881" s="143"/>
      <c r="J881" s="143"/>
      <c r="K881" s="143"/>
      <c r="L881" s="143"/>
      <c r="M881" s="143"/>
      <c r="N881" s="143"/>
      <c r="O881" s="143"/>
      <c r="P881" s="143"/>
      <c r="Q881" s="143"/>
      <c r="R881" s="143"/>
      <c r="S881" s="143"/>
      <c r="T881" s="143"/>
      <c r="U881" s="143"/>
      <c r="V881" s="143"/>
      <c r="W881" s="143"/>
      <c r="X881" s="143"/>
      <c r="Y881" s="143"/>
      <c r="Z881" s="143"/>
    </row>
    <row r="882">
      <c r="A882" s="143"/>
      <c r="B882" s="143"/>
      <c r="C882" s="143"/>
      <c r="D882" s="143"/>
      <c r="E882" s="143"/>
      <c r="F882" s="143"/>
      <c r="G882" s="143"/>
      <c r="H882" s="143"/>
      <c r="I882" s="143"/>
      <c r="J882" s="143"/>
      <c r="K882" s="143"/>
      <c r="L882" s="143"/>
      <c r="M882" s="143"/>
      <c r="N882" s="143"/>
      <c r="O882" s="143"/>
      <c r="P882" s="143"/>
      <c r="Q882" s="143"/>
      <c r="R882" s="143"/>
      <c r="S882" s="143"/>
      <c r="T882" s="143"/>
      <c r="U882" s="143"/>
      <c r="V882" s="143"/>
      <c r="W882" s="143"/>
      <c r="X882" s="143"/>
      <c r="Y882" s="143"/>
      <c r="Z882" s="143"/>
    </row>
    <row r="883">
      <c r="A883" s="143"/>
      <c r="B883" s="143"/>
      <c r="C883" s="143"/>
      <c r="D883" s="143"/>
      <c r="E883" s="143"/>
      <c r="F883" s="143"/>
      <c r="G883" s="143"/>
      <c r="H883" s="143"/>
      <c r="I883" s="143"/>
      <c r="J883" s="143"/>
      <c r="K883" s="143"/>
      <c r="L883" s="143"/>
      <c r="M883" s="143"/>
      <c r="N883" s="143"/>
      <c r="O883" s="143"/>
      <c r="P883" s="143"/>
      <c r="Q883" s="143"/>
      <c r="R883" s="143"/>
      <c r="S883" s="143"/>
      <c r="T883" s="143"/>
      <c r="U883" s="143"/>
      <c r="V883" s="143"/>
      <c r="W883" s="143"/>
      <c r="X883" s="143"/>
      <c r="Y883" s="143"/>
      <c r="Z883" s="143"/>
    </row>
    <row r="884">
      <c r="A884" s="143"/>
      <c r="B884" s="143"/>
      <c r="C884" s="143"/>
      <c r="D884" s="143"/>
      <c r="E884" s="143"/>
      <c r="F884" s="143"/>
      <c r="G884" s="143"/>
      <c r="H884" s="143"/>
      <c r="I884" s="143"/>
      <c r="J884" s="143"/>
      <c r="K884" s="143"/>
      <c r="L884" s="143"/>
      <c r="M884" s="143"/>
      <c r="N884" s="143"/>
      <c r="O884" s="143"/>
      <c r="P884" s="143"/>
      <c r="Q884" s="143"/>
      <c r="R884" s="143"/>
      <c r="S884" s="143"/>
      <c r="T884" s="143"/>
      <c r="U884" s="143"/>
      <c r="V884" s="143"/>
      <c r="W884" s="143"/>
      <c r="X884" s="143"/>
      <c r="Y884" s="143"/>
      <c r="Z884" s="143"/>
    </row>
    <row r="885">
      <c r="A885" s="143"/>
      <c r="B885" s="143"/>
      <c r="C885" s="143"/>
      <c r="D885" s="143"/>
      <c r="E885" s="143"/>
      <c r="F885" s="143"/>
      <c r="G885" s="143"/>
      <c r="H885" s="143"/>
      <c r="I885" s="143"/>
      <c r="J885" s="143"/>
      <c r="K885" s="143"/>
      <c r="L885" s="143"/>
      <c r="M885" s="143"/>
      <c r="N885" s="143"/>
      <c r="O885" s="143"/>
      <c r="P885" s="143"/>
      <c r="Q885" s="143"/>
      <c r="R885" s="143"/>
      <c r="S885" s="143"/>
      <c r="T885" s="143"/>
      <c r="U885" s="143"/>
      <c r="V885" s="143"/>
      <c r="W885" s="143"/>
      <c r="X885" s="143"/>
      <c r="Y885" s="143"/>
      <c r="Z885" s="143"/>
    </row>
    <row r="886">
      <c r="A886" s="143"/>
      <c r="B886" s="143"/>
      <c r="C886" s="143"/>
      <c r="D886" s="143"/>
      <c r="E886" s="143"/>
      <c r="F886" s="143"/>
      <c r="G886" s="143"/>
      <c r="H886" s="143"/>
      <c r="I886" s="143"/>
      <c r="J886" s="143"/>
      <c r="K886" s="143"/>
      <c r="L886" s="143"/>
      <c r="M886" s="143"/>
      <c r="N886" s="143"/>
      <c r="O886" s="143"/>
      <c r="P886" s="143"/>
      <c r="Q886" s="143"/>
      <c r="R886" s="143"/>
      <c r="S886" s="143"/>
      <c r="T886" s="143"/>
      <c r="U886" s="143"/>
      <c r="V886" s="143"/>
      <c r="W886" s="143"/>
      <c r="X886" s="143"/>
      <c r="Y886" s="143"/>
      <c r="Z886" s="143"/>
    </row>
    <row r="887">
      <c r="A887" s="143"/>
      <c r="B887" s="143"/>
      <c r="C887" s="143"/>
      <c r="D887" s="143"/>
      <c r="E887" s="143"/>
      <c r="F887" s="143"/>
      <c r="G887" s="143"/>
      <c r="H887" s="143"/>
      <c r="I887" s="143"/>
      <c r="J887" s="143"/>
      <c r="K887" s="143"/>
      <c r="L887" s="143"/>
      <c r="M887" s="143"/>
      <c r="N887" s="143"/>
      <c r="O887" s="143"/>
      <c r="P887" s="143"/>
      <c r="Q887" s="143"/>
      <c r="R887" s="143"/>
      <c r="S887" s="143"/>
      <c r="T887" s="143"/>
      <c r="U887" s="143"/>
      <c r="V887" s="143"/>
      <c r="W887" s="143"/>
      <c r="X887" s="143"/>
      <c r="Y887" s="143"/>
      <c r="Z887" s="143"/>
    </row>
    <row r="888">
      <c r="A888" s="143"/>
      <c r="B888" s="143"/>
      <c r="C888" s="143"/>
      <c r="D888" s="143"/>
      <c r="E888" s="143"/>
      <c r="F888" s="143"/>
      <c r="G888" s="143"/>
      <c r="H888" s="143"/>
      <c r="I888" s="143"/>
      <c r="J888" s="143"/>
      <c r="K888" s="143"/>
      <c r="L888" s="143"/>
      <c r="M888" s="143"/>
      <c r="N888" s="143"/>
      <c r="O888" s="143"/>
      <c r="P888" s="143"/>
      <c r="Q888" s="143"/>
      <c r="R888" s="143"/>
      <c r="S888" s="143"/>
      <c r="T888" s="143"/>
      <c r="U888" s="143"/>
      <c r="V888" s="143"/>
      <c r="W888" s="143"/>
      <c r="X888" s="143"/>
      <c r="Y888" s="143"/>
      <c r="Z888" s="143"/>
    </row>
    <row r="889">
      <c r="A889" s="143"/>
      <c r="B889" s="143"/>
      <c r="C889" s="143"/>
      <c r="D889" s="143"/>
      <c r="E889" s="143"/>
      <c r="F889" s="143"/>
      <c r="G889" s="143"/>
      <c r="H889" s="143"/>
      <c r="I889" s="143"/>
      <c r="J889" s="143"/>
      <c r="K889" s="143"/>
      <c r="L889" s="143"/>
      <c r="M889" s="143"/>
      <c r="N889" s="143"/>
      <c r="O889" s="143"/>
      <c r="P889" s="143"/>
      <c r="Q889" s="143"/>
      <c r="R889" s="143"/>
      <c r="S889" s="143"/>
      <c r="T889" s="143"/>
      <c r="U889" s="143"/>
      <c r="V889" s="143"/>
      <c r="W889" s="143"/>
      <c r="X889" s="143"/>
      <c r="Y889" s="143"/>
      <c r="Z889" s="143"/>
    </row>
    <row r="890">
      <c r="A890" s="143"/>
      <c r="B890" s="143"/>
      <c r="C890" s="143"/>
      <c r="D890" s="143"/>
      <c r="E890" s="143"/>
      <c r="F890" s="143"/>
      <c r="G890" s="143"/>
      <c r="H890" s="143"/>
      <c r="I890" s="143"/>
      <c r="J890" s="143"/>
      <c r="K890" s="143"/>
      <c r="L890" s="143"/>
      <c r="M890" s="143"/>
      <c r="N890" s="143"/>
      <c r="O890" s="143"/>
      <c r="P890" s="143"/>
      <c r="Q890" s="143"/>
      <c r="R890" s="143"/>
      <c r="S890" s="143"/>
      <c r="T890" s="143"/>
      <c r="U890" s="143"/>
      <c r="V890" s="143"/>
      <c r="W890" s="143"/>
      <c r="X890" s="143"/>
      <c r="Y890" s="143"/>
      <c r="Z890" s="143"/>
    </row>
    <row r="891">
      <c r="A891" s="143"/>
      <c r="B891" s="143"/>
      <c r="C891" s="143"/>
      <c r="D891" s="143"/>
      <c r="E891" s="143"/>
      <c r="F891" s="143"/>
      <c r="G891" s="143"/>
      <c r="H891" s="143"/>
      <c r="I891" s="143"/>
      <c r="J891" s="143"/>
      <c r="K891" s="143"/>
      <c r="L891" s="143"/>
      <c r="M891" s="143"/>
      <c r="N891" s="143"/>
      <c r="O891" s="143"/>
      <c r="P891" s="143"/>
      <c r="Q891" s="143"/>
      <c r="R891" s="143"/>
      <c r="S891" s="143"/>
      <c r="T891" s="143"/>
      <c r="U891" s="143"/>
      <c r="V891" s="143"/>
      <c r="W891" s="143"/>
      <c r="X891" s="143"/>
      <c r="Y891" s="143"/>
      <c r="Z891" s="143"/>
    </row>
    <row r="892">
      <c r="A892" s="143"/>
      <c r="B892" s="143"/>
      <c r="C892" s="143"/>
      <c r="D892" s="143"/>
      <c r="E892" s="143"/>
      <c r="F892" s="143"/>
      <c r="G892" s="143"/>
      <c r="H892" s="143"/>
      <c r="I892" s="143"/>
      <c r="J892" s="143"/>
      <c r="K892" s="143"/>
      <c r="L892" s="143"/>
      <c r="M892" s="143"/>
      <c r="N892" s="143"/>
      <c r="O892" s="143"/>
      <c r="P892" s="143"/>
      <c r="Q892" s="143"/>
      <c r="R892" s="143"/>
      <c r="S892" s="143"/>
      <c r="T892" s="143"/>
      <c r="U892" s="143"/>
      <c r="V892" s="143"/>
      <c r="W892" s="143"/>
      <c r="X892" s="143"/>
      <c r="Y892" s="143"/>
      <c r="Z892" s="143"/>
    </row>
    <row r="893">
      <c r="A893" s="143"/>
      <c r="B893" s="143"/>
      <c r="C893" s="143"/>
      <c r="D893" s="143"/>
      <c r="E893" s="143"/>
      <c r="F893" s="143"/>
      <c r="G893" s="143"/>
      <c r="H893" s="143"/>
      <c r="I893" s="143"/>
      <c r="J893" s="143"/>
      <c r="K893" s="143"/>
      <c r="L893" s="143"/>
      <c r="M893" s="143"/>
      <c r="N893" s="143"/>
      <c r="O893" s="143"/>
      <c r="P893" s="143"/>
      <c r="Q893" s="143"/>
      <c r="R893" s="143"/>
      <c r="S893" s="143"/>
      <c r="T893" s="143"/>
      <c r="U893" s="143"/>
      <c r="V893" s="143"/>
      <c r="W893" s="143"/>
      <c r="X893" s="143"/>
      <c r="Y893" s="143"/>
      <c r="Z893" s="143"/>
    </row>
    <row r="894">
      <c r="A894" s="143"/>
      <c r="B894" s="143"/>
      <c r="C894" s="143"/>
      <c r="D894" s="143"/>
      <c r="E894" s="143"/>
      <c r="F894" s="143"/>
      <c r="G894" s="143"/>
      <c r="H894" s="143"/>
      <c r="I894" s="143"/>
      <c r="J894" s="143"/>
      <c r="K894" s="143"/>
      <c r="L894" s="143"/>
      <c r="M894" s="143"/>
      <c r="N894" s="143"/>
      <c r="O894" s="143"/>
      <c r="P894" s="143"/>
      <c r="Q894" s="143"/>
      <c r="R894" s="143"/>
      <c r="S894" s="143"/>
      <c r="T894" s="143"/>
      <c r="U894" s="143"/>
      <c r="V894" s="143"/>
      <c r="W894" s="143"/>
      <c r="X894" s="143"/>
      <c r="Y894" s="143"/>
      <c r="Z894" s="143"/>
    </row>
    <row r="895">
      <c r="A895" s="143"/>
      <c r="B895" s="143"/>
      <c r="C895" s="143"/>
      <c r="D895" s="143"/>
      <c r="E895" s="143"/>
      <c r="F895" s="143"/>
      <c r="G895" s="143"/>
      <c r="H895" s="143"/>
      <c r="I895" s="143"/>
      <c r="J895" s="143"/>
      <c r="K895" s="143"/>
      <c r="L895" s="143"/>
      <c r="M895" s="143"/>
      <c r="N895" s="143"/>
      <c r="O895" s="143"/>
      <c r="P895" s="143"/>
      <c r="Q895" s="143"/>
      <c r="R895" s="143"/>
      <c r="S895" s="143"/>
      <c r="T895" s="143"/>
      <c r="U895" s="143"/>
      <c r="V895" s="143"/>
      <c r="W895" s="143"/>
      <c r="X895" s="143"/>
      <c r="Y895" s="143"/>
      <c r="Z895" s="143"/>
    </row>
    <row r="896">
      <c r="A896" s="143"/>
      <c r="B896" s="143"/>
      <c r="C896" s="143"/>
      <c r="D896" s="143"/>
      <c r="E896" s="143"/>
      <c r="F896" s="143"/>
      <c r="G896" s="143"/>
      <c r="H896" s="143"/>
      <c r="I896" s="143"/>
      <c r="J896" s="143"/>
      <c r="K896" s="143"/>
      <c r="L896" s="143"/>
      <c r="M896" s="143"/>
      <c r="N896" s="143"/>
      <c r="O896" s="143"/>
      <c r="P896" s="143"/>
      <c r="Q896" s="143"/>
      <c r="R896" s="143"/>
      <c r="S896" s="143"/>
      <c r="T896" s="143"/>
      <c r="U896" s="143"/>
      <c r="V896" s="143"/>
      <c r="W896" s="143"/>
      <c r="X896" s="143"/>
      <c r="Y896" s="143"/>
      <c r="Z896" s="143"/>
    </row>
    <row r="897">
      <c r="A897" s="143"/>
      <c r="B897" s="143"/>
      <c r="C897" s="143"/>
      <c r="D897" s="143"/>
      <c r="E897" s="143"/>
      <c r="F897" s="143"/>
      <c r="G897" s="143"/>
      <c r="H897" s="143"/>
      <c r="I897" s="143"/>
      <c r="J897" s="143"/>
      <c r="K897" s="143"/>
      <c r="L897" s="143"/>
      <c r="M897" s="143"/>
      <c r="N897" s="143"/>
      <c r="O897" s="143"/>
      <c r="P897" s="143"/>
      <c r="Q897" s="143"/>
      <c r="R897" s="143"/>
      <c r="S897" s="143"/>
      <c r="T897" s="143"/>
      <c r="U897" s="143"/>
      <c r="V897" s="143"/>
      <c r="W897" s="143"/>
      <c r="X897" s="143"/>
      <c r="Y897" s="143"/>
      <c r="Z897" s="143"/>
    </row>
    <row r="898">
      <c r="A898" s="143"/>
      <c r="B898" s="143"/>
      <c r="C898" s="143"/>
      <c r="D898" s="143"/>
      <c r="E898" s="143"/>
      <c r="F898" s="143"/>
      <c r="G898" s="143"/>
      <c r="H898" s="143"/>
      <c r="I898" s="143"/>
      <c r="J898" s="143"/>
      <c r="K898" s="143"/>
      <c r="L898" s="143"/>
      <c r="M898" s="143"/>
      <c r="N898" s="143"/>
      <c r="O898" s="143"/>
      <c r="P898" s="143"/>
      <c r="Q898" s="143"/>
      <c r="R898" s="143"/>
      <c r="S898" s="143"/>
      <c r="T898" s="143"/>
      <c r="U898" s="143"/>
      <c r="V898" s="143"/>
      <c r="W898" s="143"/>
      <c r="X898" s="143"/>
      <c r="Y898" s="143"/>
      <c r="Z898" s="143"/>
    </row>
    <row r="899">
      <c r="A899" s="143"/>
      <c r="B899" s="143"/>
      <c r="C899" s="143"/>
      <c r="D899" s="143"/>
      <c r="E899" s="143"/>
      <c r="F899" s="143"/>
      <c r="G899" s="143"/>
      <c r="H899" s="143"/>
      <c r="I899" s="143"/>
      <c r="J899" s="143"/>
      <c r="K899" s="143"/>
      <c r="L899" s="143"/>
      <c r="M899" s="143"/>
      <c r="N899" s="143"/>
      <c r="O899" s="143"/>
      <c r="P899" s="143"/>
      <c r="Q899" s="143"/>
      <c r="R899" s="143"/>
      <c r="S899" s="143"/>
      <c r="T899" s="143"/>
      <c r="U899" s="143"/>
      <c r="V899" s="143"/>
      <c r="W899" s="143"/>
      <c r="X899" s="143"/>
      <c r="Y899" s="143"/>
      <c r="Z899" s="143"/>
    </row>
    <row r="900">
      <c r="A900" s="143"/>
      <c r="B900" s="143"/>
      <c r="C900" s="143"/>
      <c r="D900" s="143"/>
      <c r="E900" s="143"/>
      <c r="F900" s="143"/>
      <c r="G900" s="143"/>
      <c r="H900" s="143"/>
      <c r="I900" s="143"/>
      <c r="J900" s="143"/>
      <c r="K900" s="143"/>
      <c r="L900" s="143"/>
      <c r="M900" s="143"/>
      <c r="N900" s="143"/>
      <c r="O900" s="143"/>
      <c r="P900" s="143"/>
      <c r="Q900" s="143"/>
      <c r="R900" s="143"/>
      <c r="S900" s="143"/>
      <c r="T900" s="143"/>
      <c r="U900" s="143"/>
      <c r="V900" s="143"/>
      <c r="W900" s="143"/>
      <c r="X900" s="143"/>
      <c r="Y900" s="143"/>
      <c r="Z900" s="143"/>
    </row>
    <row r="901">
      <c r="A901" s="143"/>
      <c r="B901" s="143"/>
      <c r="C901" s="143"/>
      <c r="D901" s="143"/>
      <c r="E901" s="143"/>
      <c r="F901" s="143"/>
      <c r="G901" s="143"/>
      <c r="H901" s="143"/>
      <c r="I901" s="143"/>
      <c r="J901" s="143"/>
      <c r="K901" s="143"/>
      <c r="L901" s="143"/>
      <c r="M901" s="143"/>
      <c r="N901" s="143"/>
      <c r="O901" s="143"/>
      <c r="P901" s="143"/>
      <c r="Q901" s="143"/>
      <c r="R901" s="143"/>
      <c r="S901" s="143"/>
      <c r="T901" s="143"/>
      <c r="U901" s="143"/>
      <c r="V901" s="143"/>
      <c r="W901" s="143"/>
      <c r="X901" s="143"/>
      <c r="Y901" s="143"/>
      <c r="Z901" s="143"/>
    </row>
    <row r="902">
      <c r="A902" s="143"/>
      <c r="B902" s="143"/>
      <c r="C902" s="143"/>
      <c r="D902" s="143"/>
      <c r="E902" s="143"/>
      <c r="F902" s="143"/>
      <c r="G902" s="143"/>
      <c r="H902" s="143"/>
      <c r="I902" s="143"/>
      <c r="J902" s="143"/>
      <c r="K902" s="143"/>
      <c r="L902" s="143"/>
      <c r="M902" s="143"/>
      <c r="N902" s="143"/>
      <c r="O902" s="143"/>
      <c r="P902" s="143"/>
      <c r="Q902" s="143"/>
      <c r="R902" s="143"/>
      <c r="S902" s="143"/>
      <c r="T902" s="143"/>
      <c r="U902" s="143"/>
      <c r="V902" s="143"/>
      <c r="W902" s="143"/>
      <c r="X902" s="143"/>
      <c r="Y902" s="143"/>
      <c r="Z902" s="143"/>
    </row>
    <row r="903">
      <c r="A903" s="143"/>
      <c r="B903" s="143"/>
      <c r="C903" s="143"/>
      <c r="D903" s="143"/>
      <c r="E903" s="143"/>
      <c r="F903" s="143"/>
      <c r="G903" s="143"/>
      <c r="H903" s="143"/>
      <c r="I903" s="143"/>
      <c r="J903" s="143"/>
      <c r="K903" s="143"/>
      <c r="L903" s="143"/>
      <c r="M903" s="143"/>
      <c r="N903" s="143"/>
      <c r="O903" s="143"/>
      <c r="P903" s="143"/>
      <c r="Q903" s="143"/>
      <c r="R903" s="143"/>
      <c r="S903" s="143"/>
      <c r="T903" s="143"/>
      <c r="U903" s="143"/>
      <c r="V903" s="143"/>
      <c r="W903" s="143"/>
      <c r="X903" s="143"/>
      <c r="Y903" s="143"/>
      <c r="Z903" s="143"/>
    </row>
    <row r="904">
      <c r="A904" s="143"/>
      <c r="B904" s="143"/>
      <c r="C904" s="143"/>
      <c r="D904" s="143"/>
      <c r="E904" s="143"/>
      <c r="F904" s="143"/>
      <c r="G904" s="143"/>
      <c r="H904" s="143"/>
      <c r="I904" s="143"/>
      <c r="J904" s="143"/>
      <c r="K904" s="143"/>
      <c r="L904" s="143"/>
      <c r="M904" s="143"/>
      <c r="N904" s="143"/>
      <c r="O904" s="143"/>
      <c r="P904" s="143"/>
      <c r="Q904" s="143"/>
      <c r="R904" s="143"/>
      <c r="S904" s="143"/>
      <c r="T904" s="143"/>
      <c r="U904" s="143"/>
      <c r="V904" s="143"/>
      <c r="W904" s="143"/>
      <c r="X904" s="143"/>
      <c r="Y904" s="143"/>
      <c r="Z904" s="143"/>
    </row>
    <row r="905">
      <c r="A905" s="143"/>
      <c r="B905" s="143"/>
      <c r="C905" s="143"/>
      <c r="D905" s="143"/>
      <c r="E905" s="143"/>
      <c r="F905" s="143"/>
      <c r="G905" s="143"/>
      <c r="H905" s="143"/>
      <c r="I905" s="143"/>
      <c r="J905" s="143"/>
      <c r="K905" s="143"/>
      <c r="L905" s="143"/>
      <c r="M905" s="143"/>
      <c r="N905" s="143"/>
      <c r="O905" s="143"/>
      <c r="P905" s="143"/>
      <c r="Q905" s="143"/>
      <c r="R905" s="143"/>
      <c r="S905" s="143"/>
      <c r="T905" s="143"/>
      <c r="U905" s="143"/>
      <c r="V905" s="143"/>
      <c r="W905" s="143"/>
      <c r="X905" s="143"/>
      <c r="Y905" s="143"/>
      <c r="Z905" s="143"/>
    </row>
    <row r="906">
      <c r="A906" s="143"/>
      <c r="B906" s="143"/>
      <c r="C906" s="143"/>
      <c r="D906" s="143"/>
      <c r="E906" s="143"/>
      <c r="F906" s="143"/>
      <c r="G906" s="143"/>
      <c r="H906" s="143"/>
      <c r="I906" s="143"/>
      <c r="J906" s="143"/>
      <c r="K906" s="143"/>
      <c r="L906" s="143"/>
      <c r="M906" s="143"/>
      <c r="N906" s="143"/>
      <c r="O906" s="143"/>
      <c r="P906" s="143"/>
      <c r="Q906" s="143"/>
      <c r="R906" s="143"/>
      <c r="S906" s="143"/>
      <c r="T906" s="143"/>
      <c r="U906" s="143"/>
      <c r="V906" s="143"/>
      <c r="W906" s="143"/>
      <c r="X906" s="143"/>
      <c r="Y906" s="143"/>
      <c r="Z906" s="143"/>
    </row>
    <row r="907">
      <c r="A907" s="143"/>
      <c r="B907" s="143"/>
      <c r="C907" s="143"/>
      <c r="D907" s="143"/>
      <c r="E907" s="143"/>
      <c r="F907" s="143"/>
      <c r="G907" s="143"/>
      <c r="H907" s="143"/>
      <c r="I907" s="143"/>
      <c r="J907" s="143"/>
      <c r="K907" s="143"/>
      <c r="L907" s="143"/>
      <c r="M907" s="143"/>
      <c r="N907" s="143"/>
      <c r="O907" s="143"/>
      <c r="P907" s="143"/>
      <c r="Q907" s="143"/>
      <c r="R907" s="143"/>
      <c r="S907" s="143"/>
      <c r="T907" s="143"/>
      <c r="U907" s="143"/>
      <c r="V907" s="143"/>
      <c r="W907" s="143"/>
      <c r="X907" s="143"/>
      <c r="Y907" s="143"/>
      <c r="Z907" s="143"/>
    </row>
    <row r="908">
      <c r="A908" s="143"/>
      <c r="B908" s="143"/>
      <c r="C908" s="143"/>
      <c r="D908" s="143"/>
      <c r="E908" s="143"/>
      <c r="F908" s="143"/>
      <c r="G908" s="143"/>
      <c r="H908" s="143"/>
      <c r="I908" s="143"/>
      <c r="J908" s="143"/>
      <c r="K908" s="143"/>
      <c r="L908" s="143"/>
      <c r="M908" s="143"/>
      <c r="N908" s="143"/>
      <c r="O908" s="143"/>
      <c r="P908" s="143"/>
      <c r="Q908" s="143"/>
      <c r="R908" s="143"/>
      <c r="S908" s="143"/>
      <c r="T908" s="143"/>
      <c r="U908" s="143"/>
      <c r="V908" s="143"/>
      <c r="W908" s="143"/>
      <c r="X908" s="143"/>
      <c r="Y908" s="143"/>
      <c r="Z908" s="143"/>
    </row>
    <row r="909">
      <c r="A909" s="143"/>
      <c r="B909" s="143"/>
      <c r="C909" s="143"/>
      <c r="D909" s="143"/>
      <c r="E909" s="143"/>
      <c r="F909" s="143"/>
      <c r="G909" s="143"/>
      <c r="H909" s="143"/>
      <c r="I909" s="143"/>
      <c r="J909" s="143"/>
      <c r="K909" s="143"/>
      <c r="L909" s="143"/>
      <c r="M909" s="143"/>
      <c r="N909" s="143"/>
      <c r="O909" s="143"/>
      <c r="P909" s="143"/>
      <c r="Q909" s="143"/>
      <c r="R909" s="143"/>
      <c r="S909" s="143"/>
      <c r="T909" s="143"/>
      <c r="U909" s="143"/>
      <c r="V909" s="143"/>
      <c r="W909" s="143"/>
      <c r="X909" s="143"/>
      <c r="Y909" s="143"/>
      <c r="Z909" s="143"/>
    </row>
    <row r="910">
      <c r="A910" s="143"/>
      <c r="B910" s="143"/>
      <c r="C910" s="143"/>
      <c r="D910" s="143"/>
      <c r="E910" s="143"/>
      <c r="F910" s="143"/>
      <c r="G910" s="143"/>
      <c r="H910" s="143"/>
      <c r="I910" s="143"/>
      <c r="J910" s="143"/>
      <c r="K910" s="143"/>
      <c r="L910" s="143"/>
      <c r="M910" s="143"/>
      <c r="N910" s="143"/>
      <c r="O910" s="143"/>
      <c r="P910" s="143"/>
      <c r="Q910" s="143"/>
      <c r="R910" s="143"/>
      <c r="S910" s="143"/>
      <c r="T910" s="143"/>
      <c r="U910" s="143"/>
      <c r="V910" s="143"/>
      <c r="W910" s="143"/>
      <c r="X910" s="143"/>
      <c r="Y910" s="143"/>
      <c r="Z910" s="143"/>
    </row>
    <row r="911">
      <c r="A911" s="143"/>
      <c r="B911" s="143"/>
      <c r="C911" s="143"/>
      <c r="D911" s="143"/>
      <c r="E911" s="143"/>
      <c r="F911" s="143"/>
      <c r="G911" s="143"/>
      <c r="H911" s="143"/>
      <c r="I911" s="143"/>
      <c r="J911" s="143"/>
      <c r="K911" s="143"/>
      <c r="L911" s="143"/>
      <c r="M911" s="143"/>
      <c r="N911" s="143"/>
      <c r="O911" s="143"/>
      <c r="P911" s="143"/>
      <c r="Q911" s="143"/>
      <c r="R911" s="143"/>
      <c r="S911" s="143"/>
      <c r="T911" s="143"/>
      <c r="U911" s="143"/>
      <c r="V911" s="143"/>
      <c r="W911" s="143"/>
      <c r="X911" s="143"/>
      <c r="Y911" s="143"/>
      <c r="Z911" s="143"/>
    </row>
    <row r="912">
      <c r="A912" s="143"/>
      <c r="B912" s="143"/>
      <c r="C912" s="143"/>
      <c r="D912" s="143"/>
      <c r="E912" s="143"/>
      <c r="F912" s="143"/>
      <c r="G912" s="143"/>
      <c r="H912" s="143"/>
      <c r="I912" s="143"/>
      <c r="J912" s="143"/>
      <c r="K912" s="143"/>
      <c r="L912" s="143"/>
      <c r="M912" s="143"/>
      <c r="N912" s="143"/>
      <c r="O912" s="143"/>
      <c r="P912" s="143"/>
      <c r="Q912" s="143"/>
      <c r="R912" s="143"/>
      <c r="S912" s="143"/>
      <c r="T912" s="143"/>
      <c r="U912" s="143"/>
      <c r="V912" s="143"/>
      <c r="W912" s="143"/>
      <c r="X912" s="143"/>
      <c r="Y912" s="143"/>
      <c r="Z912" s="143"/>
    </row>
    <row r="913">
      <c r="A913" s="143"/>
      <c r="B913" s="143"/>
      <c r="C913" s="143"/>
      <c r="D913" s="143"/>
      <c r="E913" s="143"/>
      <c r="F913" s="143"/>
      <c r="G913" s="143"/>
      <c r="H913" s="143"/>
      <c r="I913" s="143"/>
      <c r="J913" s="143"/>
      <c r="K913" s="143"/>
      <c r="L913" s="143"/>
      <c r="M913" s="143"/>
      <c r="N913" s="143"/>
      <c r="O913" s="143"/>
      <c r="P913" s="143"/>
      <c r="Q913" s="143"/>
      <c r="R913" s="143"/>
      <c r="S913" s="143"/>
      <c r="T913" s="143"/>
      <c r="U913" s="143"/>
      <c r="V913" s="143"/>
      <c r="W913" s="143"/>
      <c r="X913" s="143"/>
      <c r="Y913" s="143"/>
      <c r="Z913" s="143"/>
    </row>
    <row r="914">
      <c r="A914" s="143"/>
      <c r="B914" s="143"/>
      <c r="C914" s="143"/>
      <c r="D914" s="143"/>
      <c r="E914" s="143"/>
      <c r="F914" s="143"/>
      <c r="G914" s="143"/>
      <c r="H914" s="143"/>
      <c r="I914" s="143"/>
      <c r="J914" s="143"/>
      <c r="K914" s="143"/>
      <c r="L914" s="143"/>
      <c r="M914" s="143"/>
      <c r="N914" s="143"/>
      <c r="O914" s="143"/>
      <c r="P914" s="143"/>
      <c r="Q914" s="143"/>
      <c r="R914" s="143"/>
      <c r="S914" s="143"/>
      <c r="T914" s="143"/>
      <c r="U914" s="143"/>
      <c r="V914" s="143"/>
      <c r="W914" s="143"/>
      <c r="X914" s="143"/>
      <c r="Y914" s="143"/>
      <c r="Z914" s="143"/>
    </row>
    <row r="915">
      <c r="A915" s="143"/>
      <c r="B915" s="143"/>
      <c r="C915" s="143"/>
      <c r="D915" s="143"/>
      <c r="E915" s="143"/>
      <c r="F915" s="143"/>
      <c r="G915" s="143"/>
      <c r="H915" s="143"/>
      <c r="I915" s="143"/>
      <c r="J915" s="143"/>
      <c r="K915" s="143"/>
      <c r="L915" s="143"/>
      <c r="M915" s="143"/>
      <c r="N915" s="143"/>
      <c r="O915" s="143"/>
      <c r="P915" s="143"/>
      <c r="Q915" s="143"/>
      <c r="R915" s="143"/>
      <c r="S915" s="143"/>
      <c r="T915" s="143"/>
      <c r="U915" s="143"/>
      <c r="V915" s="143"/>
      <c r="W915" s="143"/>
      <c r="X915" s="143"/>
      <c r="Y915" s="143"/>
      <c r="Z915" s="143"/>
    </row>
    <row r="916">
      <c r="A916" s="143"/>
      <c r="B916" s="143"/>
      <c r="C916" s="143"/>
      <c r="D916" s="143"/>
      <c r="E916" s="143"/>
      <c r="F916" s="143"/>
      <c r="G916" s="143"/>
      <c r="H916" s="143"/>
      <c r="I916" s="143"/>
      <c r="J916" s="143"/>
      <c r="K916" s="143"/>
      <c r="L916" s="143"/>
      <c r="M916" s="143"/>
      <c r="N916" s="143"/>
      <c r="O916" s="143"/>
      <c r="P916" s="143"/>
      <c r="Q916" s="143"/>
      <c r="R916" s="143"/>
      <c r="S916" s="143"/>
      <c r="T916" s="143"/>
      <c r="U916" s="143"/>
      <c r="V916" s="143"/>
      <c r="W916" s="143"/>
      <c r="X916" s="143"/>
      <c r="Y916" s="143"/>
      <c r="Z916" s="143"/>
    </row>
    <row r="917">
      <c r="A917" s="143"/>
      <c r="B917" s="143"/>
      <c r="C917" s="143"/>
      <c r="D917" s="143"/>
      <c r="E917" s="143"/>
      <c r="F917" s="143"/>
      <c r="G917" s="143"/>
      <c r="H917" s="143"/>
      <c r="I917" s="143"/>
      <c r="J917" s="143"/>
      <c r="K917" s="143"/>
      <c r="L917" s="143"/>
      <c r="M917" s="143"/>
      <c r="N917" s="143"/>
      <c r="O917" s="143"/>
      <c r="P917" s="143"/>
      <c r="Q917" s="143"/>
      <c r="R917" s="143"/>
      <c r="S917" s="143"/>
      <c r="T917" s="143"/>
      <c r="U917" s="143"/>
      <c r="V917" s="143"/>
      <c r="W917" s="143"/>
      <c r="X917" s="143"/>
      <c r="Y917" s="143"/>
      <c r="Z917" s="143"/>
    </row>
    <row r="918">
      <c r="A918" s="143"/>
      <c r="B918" s="143"/>
      <c r="C918" s="143"/>
      <c r="D918" s="143"/>
      <c r="E918" s="143"/>
      <c r="F918" s="143"/>
      <c r="G918" s="143"/>
      <c r="H918" s="143"/>
      <c r="I918" s="143"/>
      <c r="J918" s="143"/>
      <c r="K918" s="143"/>
      <c r="L918" s="143"/>
      <c r="M918" s="143"/>
      <c r="N918" s="143"/>
      <c r="O918" s="143"/>
      <c r="P918" s="143"/>
      <c r="Q918" s="143"/>
      <c r="R918" s="143"/>
      <c r="S918" s="143"/>
      <c r="T918" s="143"/>
      <c r="U918" s="143"/>
      <c r="V918" s="143"/>
      <c r="W918" s="143"/>
      <c r="X918" s="143"/>
      <c r="Y918" s="143"/>
      <c r="Z918" s="143"/>
    </row>
    <row r="919">
      <c r="A919" s="143"/>
      <c r="B919" s="143"/>
      <c r="C919" s="143"/>
      <c r="D919" s="143"/>
      <c r="E919" s="143"/>
      <c r="F919" s="143"/>
      <c r="G919" s="143"/>
      <c r="H919" s="143"/>
      <c r="I919" s="143"/>
      <c r="J919" s="143"/>
      <c r="K919" s="143"/>
      <c r="L919" s="143"/>
      <c r="M919" s="143"/>
      <c r="N919" s="143"/>
      <c r="O919" s="143"/>
      <c r="P919" s="143"/>
      <c r="Q919" s="143"/>
      <c r="R919" s="143"/>
      <c r="S919" s="143"/>
      <c r="T919" s="143"/>
      <c r="U919" s="143"/>
      <c r="V919" s="143"/>
      <c r="W919" s="143"/>
      <c r="X919" s="143"/>
      <c r="Y919" s="143"/>
      <c r="Z919" s="143"/>
    </row>
    <row r="920">
      <c r="A920" s="143"/>
      <c r="B920" s="143"/>
      <c r="C920" s="143"/>
      <c r="D920" s="143"/>
      <c r="E920" s="143"/>
      <c r="F920" s="143"/>
      <c r="G920" s="143"/>
      <c r="H920" s="143"/>
      <c r="I920" s="143"/>
      <c r="J920" s="143"/>
      <c r="K920" s="143"/>
      <c r="L920" s="143"/>
      <c r="M920" s="143"/>
      <c r="N920" s="143"/>
      <c r="O920" s="143"/>
      <c r="P920" s="143"/>
      <c r="Q920" s="143"/>
      <c r="R920" s="143"/>
      <c r="S920" s="143"/>
      <c r="T920" s="143"/>
      <c r="U920" s="143"/>
      <c r="V920" s="143"/>
      <c r="W920" s="143"/>
      <c r="X920" s="143"/>
      <c r="Y920" s="143"/>
      <c r="Z920" s="143"/>
    </row>
    <row r="921">
      <c r="A921" s="143"/>
      <c r="B921" s="143"/>
      <c r="C921" s="143"/>
      <c r="D921" s="143"/>
      <c r="E921" s="143"/>
      <c r="F921" s="143"/>
      <c r="G921" s="143"/>
      <c r="H921" s="143"/>
      <c r="I921" s="143"/>
      <c r="J921" s="143"/>
      <c r="K921" s="143"/>
      <c r="L921" s="143"/>
      <c r="M921" s="143"/>
      <c r="N921" s="143"/>
      <c r="O921" s="143"/>
      <c r="P921" s="143"/>
      <c r="Q921" s="143"/>
      <c r="R921" s="143"/>
      <c r="S921" s="143"/>
      <c r="T921" s="143"/>
      <c r="U921" s="143"/>
      <c r="V921" s="143"/>
      <c r="W921" s="143"/>
      <c r="X921" s="143"/>
      <c r="Y921" s="143"/>
      <c r="Z921" s="143"/>
    </row>
    <row r="922">
      <c r="A922" s="143"/>
      <c r="B922" s="143"/>
      <c r="C922" s="143"/>
      <c r="D922" s="143"/>
      <c r="E922" s="143"/>
      <c r="F922" s="143"/>
      <c r="G922" s="143"/>
      <c r="H922" s="143"/>
      <c r="I922" s="143"/>
      <c r="J922" s="143"/>
      <c r="K922" s="143"/>
      <c r="L922" s="143"/>
      <c r="M922" s="143"/>
      <c r="N922" s="143"/>
      <c r="O922" s="143"/>
      <c r="P922" s="143"/>
      <c r="Q922" s="143"/>
      <c r="R922" s="143"/>
      <c r="S922" s="143"/>
      <c r="T922" s="143"/>
      <c r="U922" s="143"/>
      <c r="V922" s="143"/>
      <c r="W922" s="143"/>
      <c r="X922" s="143"/>
      <c r="Y922" s="143"/>
      <c r="Z922" s="143"/>
    </row>
    <row r="923">
      <c r="A923" s="143"/>
      <c r="B923" s="143"/>
      <c r="C923" s="143"/>
      <c r="D923" s="143"/>
      <c r="E923" s="143"/>
      <c r="F923" s="143"/>
      <c r="G923" s="143"/>
      <c r="H923" s="143"/>
      <c r="I923" s="143"/>
      <c r="J923" s="143"/>
      <c r="K923" s="143"/>
      <c r="L923" s="143"/>
      <c r="M923" s="143"/>
      <c r="N923" s="143"/>
      <c r="O923" s="143"/>
      <c r="P923" s="143"/>
      <c r="Q923" s="143"/>
      <c r="R923" s="143"/>
      <c r="S923" s="143"/>
      <c r="T923" s="143"/>
      <c r="U923" s="143"/>
      <c r="V923" s="143"/>
      <c r="W923" s="143"/>
      <c r="X923" s="143"/>
      <c r="Y923" s="143"/>
      <c r="Z923" s="143"/>
    </row>
    <row r="924">
      <c r="A924" s="143"/>
      <c r="B924" s="143"/>
      <c r="C924" s="143"/>
      <c r="D924" s="143"/>
      <c r="E924" s="143"/>
      <c r="F924" s="143"/>
      <c r="G924" s="143"/>
      <c r="H924" s="143"/>
      <c r="I924" s="143"/>
      <c r="J924" s="143"/>
      <c r="K924" s="143"/>
      <c r="L924" s="143"/>
      <c r="M924" s="143"/>
      <c r="N924" s="143"/>
      <c r="O924" s="143"/>
      <c r="P924" s="143"/>
      <c r="Q924" s="143"/>
      <c r="R924" s="143"/>
      <c r="S924" s="143"/>
      <c r="T924" s="143"/>
      <c r="U924" s="143"/>
      <c r="V924" s="143"/>
      <c r="W924" s="143"/>
      <c r="X924" s="143"/>
      <c r="Y924" s="143"/>
      <c r="Z924" s="143"/>
    </row>
    <row r="925">
      <c r="A925" s="143"/>
      <c r="B925" s="143"/>
      <c r="C925" s="143"/>
      <c r="D925" s="143"/>
      <c r="E925" s="143"/>
      <c r="F925" s="143"/>
      <c r="G925" s="143"/>
      <c r="H925" s="143"/>
      <c r="I925" s="143"/>
      <c r="J925" s="143"/>
      <c r="K925" s="143"/>
      <c r="L925" s="143"/>
      <c r="M925" s="143"/>
      <c r="N925" s="143"/>
      <c r="O925" s="143"/>
      <c r="P925" s="143"/>
      <c r="Q925" s="143"/>
      <c r="R925" s="143"/>
      <c r="S925" s="143"/>
      <c r="T925" s="143"/>
      <c r="U925" s="143"/>
      <c r="V925" s="143"/>
      <c r="W925" s="143"/>
      <c r="X925" s="143"/>
      <c r="Y925" s="143"/>
      <c r="Z925" s="143"/>
    </row>
    <row r="926">
      <c r="A926" s="143"/>
      <c r="B926" s="143"/>
      <c r="C926" s="143"/>
      <c r="D926" s="143"/>
      <c r="E926" s="143"/>
      <c r="F926" s="143"/>
      <c r="G926" s="143"/>
      <c r="H926" s="143"/>
      <c r="I926" s="143"/>
      <c r="J926" s="143"/>
      <c r="K926" s="143"/>
      <c r="L926" s="143"/>
      <c r="M926" s="143"/>
      <c r="N926" s="143"/>
      <c r="O926" s="143"/>
      <c r="P926" s="143"/>
      <c r="Q926" s="143"/>
      <c r="R926" s="143"/>
      <c r="S926" s="143"/>
      <c r="T926" s="143"/>
      <c r="U926" s="143"/>
      <c r="V926" s="143"/>
      <c r="W926" s="143"/>
      <c r="X926" s="143"/>
      <c r="Y926" s="143"/>
      <c r="Z926" s="143"/>
    </row>
    <row r="927">
      <c r="A927" s="143"/>
      <c r="B927" s="143"/>
      <c r="C927" s="143"/>
      <c r="D927" s="143"/>
      <c r="E927" s="143"/>
      <c r="F927" s="143"/>
      <c r="G927" s="143"/>
      <c r="H927" s="143"/>
      <c r="I927" s="143"/>
      <c r="J927" s="143"/>
      <c r="K927" s="143"/>
      <c r="L927" s="143"/>
      <c r="M927" s="143"/>
      <c r="N927" s="143"/>
      <c r="O927" s="143"/>
      <c r="P927" s="143"/>
      <c r="Q927" s="143"/>
      <c r="R927" s="143"/>
      <c r="S927" s="143"/>
      <c r="T927" s="143"/>
      <c r="U927" s="143"/>
      <c r="V927" s="143"/>
      <c r="W927" s="143"/>
      <c r="X927" s="143"/>
      <c r="Y927" s="143"/>
      <c r="Z927" s="143"/>
    </row>
    <row r="928">
      <c r="A928" s="143"/>
      <c r="B928" s="143"/>
      <c r="C928" s="143"/>
      <c r="D928" s="143"/>
      <c r="E928" s="143"/>
      <c r="F928" s="143"/>
      <c r="G928" s="143"/>
      <c r="H928" s="143"/>
      <c r="I928" s="143"/>
      <c r="J928" s="143"/>
      <c r="K928" s="143"/>
      <c r="L928" s="143"/>
      <c r="M928" s="143"/>
      <c r="N928" s="143"/>
      <c r="O928" s="143"/>
      <c r="P928" s="143"/>
      <c r="Q928" s="143"/>
      <c r="R928" s="143"/>
      <c r="S928" s="143"/>
      <c r="T928" s="143"/>
      <c r="U928" s="143"/>
      <c r="V928" s="143"/>
      <c r="W928" s="143"/>
      <c r="X928" s="143"/>
      <c r="Y928" s="143"/>
      <c r="Z928" s="143"/>
    </row>
    <row r="929">
      <c r="A929" s="143"/>
      <c r="B929" s="143"/>
      <c r="C929" s="143"/>
      <c r="D929" s="143"/>
      <c r="E929" s="143"/>
      <c r="F929" s="143"/>
      <c r="G929" s="143"/>
      <c r="H929" s="143"/>
      <c r="I929" s="143"/>
      <c r="J929" s="143"/>
      <c r="K929" s="143"/>
      <c r="L929" s="143"/>
      <c r="M929" s="143"/>
      <c r="N929" s="143"/>
      <c r="O929" s="143"/>
      <c r="P929" s="143"/>
      <c r="Q929" s="143"/>
      <c r="R929" s="143"/>
      <c r="S929" s="143"/>
      <c r="T929" s="143"/>
      <c r="U929" s="143"/>
      <c r="V929" s="143"/>
      <c r="W929" s="143"/>
      <c r="X929" s="143"/>
      <c r="Y929" s="143"/>
      <c r="Z929" s="143"/>
    </row>
    <row r="930">
      <c r="A930" s="143"/>
      <c r="B930" s="143"/>
      <c r="C930" s="143"/>
      <c r="D930" s="143"/>
      <c r="E930" s="143"/>
      <c r="F930" s="143"/>
      <c r="G930" s="143"/>
      <c r="H930" s="143"/>
      <c r="I930" s="143"/>
      <c r="J930" s="143"/>
      <c r="K930" s="143"/>
      <c r="L930" s="143"/>
      <c r="M930" s="143"/>
      <c r="N930" s="143"/>
      <c r="O930" s="143"/>
      <c r="P930" s="143"/>
      <c r="Q930" s="143"/>
      <c r="R930" s="143"/>
      <c r="S930" s="143"/>
      <c r="T930" s="143"/>
      <c r="U930" s="143"/>
      <c r="V930" s="143"/>
      <c r="W930" s="143"/>
      <c r="X930" s="143"/>
      <c r="Y930" s="143"/>
      <c r="Z930" s="143"/>
    </row>
    <row r="931">
      <c r="A931" s="143"/>
      <c r="B931" s="143"/>
      <c r="C931" s="143"/>
      <c r="D931" s="143"/>
      <c r="E931" s="143"/>
      <c r="F931" s="143"/>
      <c r="G931" s="143"/>
      <c r="H931" s="143"/>
      <c r="I931" s="143"/>
      <c r="J931" s="143"/>
      <c r="K931" s="143"/>
      <c r="L931" s="143"/>
      <c r="M931" s="143"/>
      <c r="N931" s="143"/>
      <c r="O931" s="143"/>
      <c r="P931" s="143"/>
      <c r="Q931" s="143"/>
      <c r="R931" s="143"/>
      <c r="S931" s="143"/>
      <c r="T931" s="143"/>
      <c r="U931" s="143"/>
      <c r="V931" s="143"/>
      <c r="W931" s="143"/>
      <c r="X931" s="143"/>
      <c r="Y931" s="143"/>
      <c r="Z931" s="143"/>
    </row>
    <row r="932">
      <c r="A932" s="143"/>
      <c r="B932" s="143"/>
      <c r="C932" s="143"/>
      <c r="D932" s="143"/>
      <c r="E932" s="143"/>
      <c r="F932" s="143"/>
      <c r="G932" s="143"/>
      <c r="H932" s="143"/>
      <c r="I932" s="143"/>
      <c r="J932" s="143"/>
      <c r="K932" s="143"/>
      <c r="L932" s="143"/>
      <c r="M932" s="143"/>
      <c r="N932" s="143"/>
      <c r="O932" s="143"/>
      <c r="P932" s="143"/>
      <c r="Q932" s="143"/>
      <c r="R932" s="143"/>
      <c r="S932" s="143"/>
      <c r="T932" s="143"/>
      <c r="U932" s="143"/>
      <c r="V932" s="143"/>
      <c r="W932" s="143"/>
      <c r="X932" s="143"/>
      <c r="Y932" s="143"/>
      <c r="Z932" s="143"/>
    </row>
    <row r="933">
      <c r="A933" s="143"/>
      <c r="B933" s="143"/>
      <c r="C933" s="143"/>
      <c r="D933" s="143"/>
      <c r="E933" s="143"/>
      <c r="F933" s="143"/>
      <c r="G933" s="143"/>
      <c r="H933" s="143"/>
      <c r="I933" s="143"/>
      <c r="J933" s="143"/>
      <c r="K933" s="143"/>
      <c r="L933" s="143"/>
      <c r="M933" s="143"/>
      <c r="N933" s="143"/>
      <c r="O933" s="143"/>
      <c r="P933" s="143"/>
      <c r="Q933" s="143"/>
      <c r="R933" s="143"/>
      <c r="S933" s="143"/>
      <c r="T933" s="143"/>
      <c r="U933" s="143"/>
      <c r="V933" s="143"/>
      <c r="W933" s="143"/>
      <c r="X933" s="143"/>
      <c r="Y933" s="143"/>
      <c r="Z933" s="143"/>
    </row>
    <row r="934">
      <c r="A934" s="143"/>
      <c r="B934" s="143"/>
      <c r="C934" s="143"/>
      <c r="D934" s="143"/>
      <c r="E934" s="143"/>
      <c r="F934" s="143"/>
      <c r="G934" s="143"/>
      <c r="H934" s="143"/>
      <c r="I934" s="143"/>
      <c r="J934" s="143"/>
      <c r="K934" s="143"/>
      <c r="L934" s="143"/>
      <c r="M934" s="143"/>
      <c r="N934" s="143"/>
      <c r="O934" s="143"/>
      <c r="P934" s="143"/>
      <c r="Q934" s="143"/>
      <c r="R934" s="143"/>
      <c r="S934" s="143"/>
      <c r="T934" s="143"/>
      <c r="U934" s="143"/>
      <c r="V934" s="143"/>
      <c r="W934" s="143"/>
      <c r="X934" s="143"/>
      <c r="Y934" s="143"/>
      <c r="Z934" s="143"/>
    </row>
    <row r="935">
      <c r="A935" s="143"/>
      <c r="B935" s="143"/>
      <c r="C935" s="143"/>
      <c r="D935" s="143"/>
      <c r="E935" s="143"/>
      <c r="F935" s="143"/>
      <c r="G935" s="143"/>
      <c r="H935" s="143"/>
      <c r="I935" s="143"/>
      <c r="J935" s="143"/>
      <c r="K935" s="143"/>
      <c r="L935" s="143"/>
      <c r="M935" s="143"/>
      <c r="N935" s="143"/>
      <c r="O935" s="143"/>
      <c r="P935" s="143"/>
      <c r="Q935" s="143"/>
      <c r="R935" s="143"/>
      <c r="S935" s="143"/>
      <c r="T935" s="143"/>
      <c r="U935" s="143"/>
      <c r="V935" s="143"/>
      <c r="W935" s="143"/>
      <c r="X935" s="143"/>
      <c r="Y935" s="143"/>
      <c r="Z935" s="143"/>
    </row>
    <row r="936">
      <c r="A936" s="143"/>
      <c r="B936" s="143"/>
      <c r="C936" s="143"/>
      <c r="D936" s="143"/>
      <c r="E936" s="143"/>
      <c r="F936" s="143"/>
      <c r="G936" s="143"/>
      <c r="H936" s="143"/>
      <c r="I936" s="143"/>
      <c r="J936" s="143"/>
      <c r="K936" s="143"/>
      <c r="L936" s="143"/>
      <c r="M936" s="143"/>
      <c r="N936" s="143"/>
      <c r="O936" s="143"/>
      <c r="P936" s="143"/>
      <c r="Q936" s="143"/>
      <c r="R936" s="143"/>
      <c r="S936" s="143"/>
      <c r="T936" s="143"/>
      <c r="U936" s="143"/>
      <c r="V936" s="143"/>
      <c r="W936" s="143"/>
      <c r="X936" s="143"/>
      <c r="Y936" s="143"/>
      <c r="Z936" s="143"/>
    </row>
    <row r="937">
      <c r="A937" s="143"/>
      <c r="B937" s="143"/>
      <c r="C937" s="143"/>
      <c r="D937" s="143"/>
      <c r="E937" s="143"/>
      <c r="F937" s="143"/>
      <c r="G937" s="143"/>
      <c r="H937" s="143"/>
      <c r="I937" s="143"/>
      <c r="J937" s="143"/>
      <c r="K937" s="143"/>
      <c r="L937" s="143"/>
      <c r="M937" s="143"/>
      <c r="N937" s="143"/>
      <c r="O937" s="143"/>
      <c r="P937" s="143"/>
      <c r="Q937" s="143"/>
      <c r="R937" s="143"/>
      <c r="S937" s="143"/>
      <c r="T937" s="143"/>
      <c r="U937" s="143"/>
      <c r="V937" s="143"/>
      <c r="W937" s="143"/>
      <c r="X937" s="143"/>
      <c r="Y937" s="143"/>
      <c r="Z937" s="143"/>
    </row>
    <row r="938">
      <c r="A938" s="143"/>
      <c r="B938" s="143"/>
      <c r="C938" s="143"/>
      <c r="D938" s="143"/>
      <c r="E938" s="143"/>
      <c r="F938" s="143"/>
      <c r="G938" s="143"/>
      <c r="H938" s="143"/>
      <c r="I938" s="143"/>
      <c r="J938" s="143"/>
      <c r="K938" s="143"/>
      <c r="L938" s="143"/>
      <c r="M938" s="143"/>
      <c r="N938" s="143"/>
      <c r="O938" s="143"/>
      <c r="P938" s="143"/>
      <c r="Q938" s="143"/>
      <c r="R938" s="143"/>
      <c r="S938" s="143"/>
      <c r="T938" s="143"/>
      <c r="U938" s="143"/>
      <c r="V938" s="143"/>
      <c r="W938" s="143"/>
      <c r="X938" s="143"/>
      <c r="Y938" s="143"/>
      <c r="Z938" s="143"/>
    </row>
    <row r="939">
      <c r="A939" s="143"/>
      <c r="B939" s="143"/>
      <c r="C939" s="143"/>
      <c r="D939" s="143"/>
      <c r="E939" s="143"/>
      <c r="F939" s="143"/>
      <c r="G939" s="143"/>
      <c r="H939" s="143"/>
      <c r="I939" s="143"/>
      <c r="J939" s="143"/>
      <c r="K939" s="143"/>
      <c r="L939" s="143"/>
      <c r="M939" s="143"/>
      <c r="N939" s="143"/>
      <c r="O939" s="143"/>
      <c r="P939" s="143"/>
      <c r="Q939" s="143"/>
      <c r="R939" s="143"/>
      <c r="S939" s="143"/>
      <c r="T939" s="143"/>
      <c r="U939" s="143"/>
      <c r="V939" s="143"/>
      <c r="W939" s="143"/>
      <c r="X939" s="143"/>
      <c r="Y939" s="143"/>
      <c r="Z939" s="143"/>
    </row>
    <row r="940">
      <c r="A940" s="143"/>
      <c r="B940" s="143"/>
      <c r="C940" s="143"/>
      <c r="D940" s="143"/>
      <c r="E940" s="143"/>
      <c r="F940" s="143"/>
      <c r="G940" s="143"/>
      <c r="H940" s="143"/>
      <c r="I940" s="143"/>
      <c r="J940" s="143"/>
      <c r="K940" s="143"/>
      <c r="L940" s="143"/>
      <c r="M940" s="143"/>
      <c r="N940" s="143"/>
      <c r="O940" s="143"/>
      <c r="P940" s="143"/>
      <c r="Q940" s="143"/>
      <c r="R940" s="143"/>
      <c r="S940" s="143"/>
      <c r="T940" s="143"/>
      <c r="U940" s="143"/>
      <c r="V940" s="143"/>
      <c r="W940" s="143"/>
      <c r="X940" s="143"/>
      <c r="Y940" s="143"/>
      <c r="Z940" s="143"/>
    </row>
    <row r="941">
      <c r="A941" s="143"/>
      <c r="B941" s="143"/>
      <c r="C941" s="143"/>
      <c r="D941" s="143"/>
      <c r="E941" s="143"/>
      <c r="F941" s="143"/>
      <c r="G941" s="143"/>
      <c r="H941" s="143"/>
      <c r="I941" s="143"/>
      <c r="J941" s="143"/>
      <c r="K941" s="143"/>
      <c r="L941" s="143"/>
      <c r="M941" s="143"/>
      <c r="N941" s="143"/>
      <c r="O941" s="143"/>
      <c r="P941" s="143"/>
      <c r="Q941" s="143"/>
      <c r="R941" s="143"/>
      <c r="S941" s="143"/>
      <c r="T941" s="143"/>
      <c r="U941" s="143"/>
      <c r="V941" s="143"/>
      <c r="W941" s="143"/>
      <c r="X941" s="143"/>
      <c r="Y941" s="143"/>
      <c r="Z941" s="143"/>
    </row>
    <row r="942">
      <c r="A942" s="143"/>
      <c r="B942" s="143"/>
      <c r="C942" s="143"/>
      <c r="D942" s="143"/>
      <c r="E942" s="143"/>
      <c r="F942" s="143"/>
      <c r="G942" s="143"/>
      <c r="H942" s="143"/>
      <c r="I942" s="143"/>
      <c r="J942" s="143"/>
      <c r="K942" s="143"/>
      <c r="L942" s="143"/>
      <c r="M942" s="143"/>
      <c r="N942" s="143"/>
      <c r="O942" s="143"/>
      <c r="P942" s="143"/>
      <c r="Q942" s="143"/>
      <c r="R942" s="143"/>
      <c r="S942" s="143"/>
      <c r="T942" s="143"/>
      <c r="U942" s="143"/>
      <c r="V942" s="143"/>
      <c r="W942" s="143"/>
      <c r="X942" s="143"/>
      <c r="Y942" s="143"/>
      <c r="Z942" s="143"/>
    </row>
    <row r="943">
      <c r="A943" s="143"/>
      <c r="B943" s="143"/>
      <c r="C943" s="143"/>
      <c r="D943" s="143"/>
      <c r="E943" s="143"/>
      <c r="F943" s="143"/>
      <c r="G943" s="143"/>
      <c r="H943" s="143"/>
      <c r="I943" s="143"/>
      <c r="J943" s="143"/>
      <c r="K943" s="143"/>
      <c r="L943" s="143"/>
      <c r="M943" s="143"/>
      <c r="N943" s="143"/>
      <c r="O943" s="143"/>
      <c r="P943" s="143"/>
      <c r="Q943" s="143"/>
      <c r="R943" s="143"/>
      <c r="S943" s="143"/>
      <c r="T943" s="143"/>
      <c r="U943" s="143"/>
      <c r="V943" s="143"/>
      <c r="W943" s="143"/>
      <c r="X943" s="143"/>
      <c r="Y943" s="143"/>
      <c r="Z943" s="143"/>
    </row>
    <row r="944">
      <c r="A944" s="143"/>
      <c r="B944" s="143"/>
      <c r="C944" s="143"/>
      <c r="D944" s="143"/>
      <c r="E944" s="143"/>
      <c r="F944" s="143"/>
      <c r="G944" s="143"/>
      <c r="H944" s="143"/>
      <c r="I944" s="143"/>
      <c r="J944" s="143"/>
      <c r="K944" s="143"/>
      <c r="L944" s="143"/>
      <c r="M944" s="143"/>
      <c r="N944" s="143"/>
      <c r="O944" s="143"/>
      <c r="P944" s="143"/>
      <c r="Q944" s="143"/>
      <c r="R944" s="143"/>
      <c r="S944" s="143"/>
      <c r="T944" s="143"/>
      <c r="U944" s="143"/>
      <c r="V944" s="143"/>
      <c r="W944" s="143"/>
      <c r="X944" s="143"/>
      <c r="Y944" s="143"/>
      <c r="Z944" s="143"/>
    </row>
    <row r="945">
      <c r="A945" s="143"/>
      <c r="B945" s="143"/>
      <c r="C945" s="143"/>
      <c r="D945" s="143"/>
      <c r="E945" s="143"/>
      <c r="F945" s="143"/>
      <c r="G945" s="143"/>
      <c r="H945" s="143"/>
      <c r="I945" s="143"/>
      <c r="J945" s="143"/>
      <c r="K945" s="143"/>
      <c r="L945" s="143"/>
      <c r="M945" s="143"/>
      <c r="N945" s="143"/>
      <c r="O945" s="143"/>
      <c r="P945" s="143"/>
      <c r="Q945" s="143"/>
      <c r="R945" s="143"/>
      <c r="S945" s="143"/>
      <c r="T945" s="143"/>
      <c r="U945" s="143"/>
      <c r="V945" s="143"/>
      <c r="W945" s="143"/>
      <c r="X945" s="143"/>
      <c r="Y945" s="143"/>
      <c r="Z945" s="143"/>
    </row>
    <row r="946">
      <c r="A946" s="143"/>
      <c r="B946" s="143"/>
      <c r="C946" s="143"/>
      <c r="D946" s="143"/>
      <c r="E946" s="143"/>
      <c r="F946" s="143"/>
      <c r="G946" s="143"/>
      <c r="H946" s="143"/>
      <c r="I946" s="143"/>
      <c r="J946" s="143"/>
      <c r="K946" s="143"/>
      <c r="L946" s="143"/>
      <c r="M946" s="143"/>
      <c r="N946" s="143"/>
      <c r="O946" s="143"/>
      <c r="P946" s="143"/>
      <c r="Q946" s="143"/>
      <c r="R946" s="143"/>
      <c r="S946" s="143"/>
      <c r="T946" s="143"/>
      <c r="U946" s="143"/>
      <c r="V946" s="143"/>
      <c r="W946" s="143"/>
      <c r="X946" s="143"/>
      <c r="Y946" s="143"/>
      <c r="Z946" s="143"/>
    </row>
    <row r="947">
      <c r="A947" s="143"/>
      <c r="B947" s="143"/>
      <c r="C947" s="143"/>
      <c r="D947" s="143"/>
      <c r="E947" s="143"/>
      <c r="F947" s="143"/>
      <c r="G947" s="143"/>
      <c r="H947" s="143"/>
      <c r="I947" s="143"/>
      <c r="J947" s="143"/>
      <c r="K947" s="143"/>
      <c r="L947" s="143"/>
      <c r="M947" s="143"/>
      <c r="N947" s="143"/>
      <c r="O947" s="143"/>
      <c r="P947" s="143"/>
      <c r="Q947" s="143"/>
      <c r="R947" s="143"/>
      <c r="S947" s="143"/>
      <c r="T947" s="143"/>
      <c r="U947" s="143"/>
      <c r="V947" s="143"/>
      <c r="W947" s="143"/>
      <c r="X947" s="143"/>
      <c r="Y947" s="143"/>
      <c r="Z947" s="143"/>
    </row>
    <row r="948">
      <c r="A948" s="143"/>
      <c r="B948" s="143"/>
      <c r="C948" s="143"/>
      <c r="D948" s="143"/>
      <c r="E948" s="143"/>
      <c r="F948" s="143"/>
      <c r="G948" s="143"/>
      <c r="H948" s="143"/>
      <c r="I948" s="143"/>
      <c r="J948" s="143"/>
      <c r="K948" s="143"/>
      <c r="L948" s="143"/>
      <c r="M948" s="143"/>
      <c r="N948" s="143"/>
      <c r="O948" s="143"/>
      <c r="P948" s="143"/>
      <c r="Q948" s="143"/>
      <c r="R948" s="143"/>
      <c r="S948" s="143"/>
      <c r="T948" s="143"/>
      <c r="U948" s="143"/>
      <c r="V948" s="143"/>
      <c r="W948" s="143"/>
      <c r="X948" s="143"/>
      <c r="Y948" s="143"/>
      <c r="Z948" s="143"/>
    </row>
    <row r="949">
      <c r="A949" s="143"/>
      <c r="B949" s="143"/>
      <c r="C949" s="143"/>
      <c r="D949" s="143"/>
      <c r="E949" s="143"/>
      <c r="F949" s="143"/>
      <c r="G949" s="143"/>
      <c r="H949" s="143"/>
      <c r="I949" s="143"/>
      <c r="J949" s="143"/>
      <c r="K949" s="143"/>
      <c r="L949" s="143"/>
      <c r="M949" s="143"/>
      <c r="N949" s="143"/>
      <c r="O949" s="143"/>
      <c r="P949" s="143"/>
      <c r="Q949" s="143"/>
      <c r="R949" s="143"/>
      <c r="S949" s="143"/>
      <c r="T949" s="143"/>
      <c r="U949" s="143"/>
      <c r="V949" s="143"/>
      <c r="W949" s="143"/>
      <c r="X949" s="143"/>
      <c r="Y949" s="143"/>
      <c r="Z949" s="143"/>
    </row>
    <row r="950">
      <c r="A950" s="143"/>
      <c r="B950" s="143"/>
      <c r="C950" s="143"/>
      <c r="D950" s="143"/>
      <c r="E950" s="143"/>
      <c r="F950" s="143"/>
      <c r="G950" s="143"/>
      <c r="H950" s="143"/>
      <c r="I950" s="143"/>
      <c r="J950" s="143"/>
      <c r="K950" s="143"/>
      <c r="L950" s="143"/>
      <c r="M950" s="143"/>
      <c r="N950" s="143"/>
      <c r="O950" s="143"/>
      <c r="P950" s="143"/>
      <c r="Q950" s="143"/>
      <c r="R950" s="143"/>
      <c r="S950" s="143"/>
      <c r="T950" s="143"/>
      <c r="U950" s="143"/>
      <c r="V950" s="143"/>
      <c r="W950" s="143"/>
      <c r="X950" s="143"/>
      <c r="Y950" s="143"/>
      <c r="Z950" s="143"/>
    </row>
    <row r="951">
      <c r="A951" s="143"/>
      <c r="B951" s="143"/>
      <c r="C951" s="143"/>
      <c r="D951" s="143"/>
      <c r="E951" s="143"/>
      <c r="F951" s="143"/>
      <c r="G951" s="143"/>
      <c r="H951" s="143"/>
      <c r="I951" s="143"/>
      <c r="J951" s="143"/>
      <c r="K951" s="143"/>
      <c r="L951" s="143"/>
      <c r="M951" s="143"/>
      <c r="N951" s="143"/>
      <c r="O951" s="143"/>
      <c r="P951" s="143"/>
      <c r="Q951" s="143"/>
      <c r="R951" s="143"/>
      <c r="S951" s="143"/>
      <c r="T951" s="143"/>
      <c r="U951" s="143"/>
      <c r="V951" s="143"/>
      <c r="W951" s="143"/>
      <c r="X951" s="143"/>
      <c r="Y951" s="143"/>
      <c r="Z951" s="143"/>
    </row>
    <row r="952">
      <c r="A952" s="143"/>
      <c r="B952" s="143"/>
      <c r="C952" s="143"/>
      <c r="D952" s="143"/>
      <c r="E952" s="143"/>
      <c r="F952" s="143"/>
      <c r="G952" s="143"/>
      <c r="H952" s="143"/>
      <c r="I952" s="143"/>
      <c r="J952" s="143"/>
      <c r="K952" s="143"/>
      <c r="L952" s="143"/>
      <c r="M952" s="143"/>
      <c r="N952" s="143"/>
      <c r="O952" s="143"/>
      <c r="P952" s="143"/>
      <c r="Q952" s="143"/>
      <c r="R952" s="143"/>
      <c r="S952" s="143"/>
      <c r="T952" s="143"/>
      <c r="U952" s="143"/>
      <c r="V952" s="143"/>
      <c r="W952" s="143"/>
      <c r="X952" s="143"/>
      <c r="Y952" s="143"/>
      <c r="Z952" s="143"/>
    </row>
    <row r="953">
      <c r="A953" s="143"/>
      <c r="B953" s="143"/>
      <c r="C953" s="143"/>
      <c r="D953" s="143"/>
      <c r="E953" s="143"/>
      <c r="F953" s="143"/>
      <c r="G953" s="143"/>
      <c r="H953" s="143"/>
      <c r="I953" s="143"/>
      <c r="J953" s="143"/>
      <c r="K953" s="143"/>
      <c r="L953" s="143"/>
      <c r="M953" s="143"/>
      <c r="N953" s="143"/>
      <c r="O953" s="143"/>
      <c r="P953" s="143"/>
      <c r="Q953" s="143"/>
      <c r="R953" s="143"/>
      <c r="S953" s="143"/>
      <c r="T953" s="143"/>
      <c r="U953" s="143"/>
      <c r="V953" s="143"/>
      <c r="W953" s="143"/>
      <c r="X953" s="143"/>
      <c r="Y953" s="143"/>
      <c r="Z953" s="143"/>
    </row>
    <row r="954">
      <c r="A954" s="143"/>
      <c r="B954" s="143"/>
      <c r="C954" s="143"/>
      <c r="D954" s="143"/>
      <c r="E954" s="143"/>
      <c r="F954" s="143"/>
      <c r="G954" s="143"/>
      <c r="H954" s="143"/>
      <c r="I954" s="143"/>
      <c r="J954" s="143"/>
      <c r="K954" s="143"/>
      <c r="L954" s="143"/>
      <c r="M954" s="143"/>
      <c r="N954" s="143"/>
      <c r="O954" s="143"/>
      <c r="P954" s="143"/>
      <c r="Q954" s="143"/>
      <c r="R954" s="143"/>
      <c r="S954" s="143"/>
      <c r="T954" s="143"/>
      <c r="U954" s="143"/>
      <c r="V954" s="143"/>
      <c r="W954" s="143"/>
      <c r="X954" s="143"/>
      <c r="Y954" s="143"/>
      <c r="Z954" s="143"/>
    </row>
    <row r="955">
      <c r="A955" s="143"/>
      <c r="B955" s="143"/>
      <c r="C955" s="143"/>
      <c r="D955" s="143"/>
      <c r="E955" s="143"/>
      <c r="F955" s="143"/>
      <c r="G955" s="143"/>
      <c r="H955" s="143"/>
      <c r="I955" s="143"/>
      <c r="J955" s="143"/>
      <c r="K955" s="143"/>
      <c r="L955" s="143"/>
      <c r="M955" s="143"/>
      <c r="N955" s="143"/>
      <c r="O955" s="143"/>
      <c r="P955" s="143"/>
      <c r="Q955" s="143"/>
      <c r="R955" s="143"/>
      <c r="S955" s="143"/>
      <c r="T955" s="143"/>
      <c r="U955" s="143"/>
      <c r="V955" s="143"/>
      <c r="W955" s="143"/>
      <c r="X955" s="143"/>
      <c r="Y955" s="143"/>
      <c r="Z955" s="143"/>
    </row>
    <row r="956">
      <c r="A956" s="143"/>
      <c r="B956" s="143"/>
      <c r="C956" s="143"/>
      <c r="D956" s="143"/>
      <c r="E956" s="143"/>
      <c r="F956" s="143"/>
      <c r="G956" s="143"/>
      <c r="H956" s="143"/>
      <c r="I956" s="143"/>
      <c r="J956" s="143"/>
      <c r="K956" s="143"/>
      <c r="L956" s="143"/>
      <c r="M956" s="143"/>
      <c r="N956" s="143"/>
      <c r="O956" s="143"/>
      <c r="P956" s="143"/>
      <c r="Q956" s="143"/>
      <c r="R956" s="143"/>
      <c r="S956" s="143"/>
      <c r="T956" s="143"/>
      <c r="U956" s="143"/>
      <c r="V956" s="143"/>
      <c r="W956" s="143"/>
      <c r="X956" s="143"/>
      <c r="Y956" s="143"/>
      <c r="Z956" s="143"/>
    </row>
    <row r="957">
      <c r="A957" s="143"/>
      <c r="B957" s="143"/>
      <c r="C957" s="143"/>
      <c r="D957" s="143"/>
      <c r="E957" s="143"/>
      <c r="F957" s="143"/>
      <c r="G957" s="143"/>
      <c r="H957" s="143"/>
      <c r="I957" s="143"/>
      <c r="J957" s="143"/>
      <c r="K957" s="143"/>
      <c r="L957" s="143"/>
      <c r="M957" s="143"/>
      <c r="N957" s="143"/>
      <c r="O957" s="143"/>
      <c r="P957" s="143"/>
      <c r="Q957" s="143"/>
      <c r="R957" s="143"/>
      <c r="S957" s="143"/>
      <c r="T957" s="143"/>
      <c r="U957" s="143"/>
      <c r="V957" s="143"/>
      <c r="W957" s="143"/>
      <c r="X957" s="143"/>
      <c r="Y957" s="143"/>
      <c r="Z957" s="143"/>
    </row>
    <row r="958">
      <c r="A958" s="143"/>
      <c r="B958" s="143"/>
      <c r="C958" s="143"/>
      <c r="D958" s="143"/>
      <c r="E958" s="143"/>
      <c r="F958" s="143"/>
      <c r="G958" s="143"/>
      <c r="H958" s="143"/>
      <c r="I958" s="143"/>
      <c r="J958" s="143"/>
      <c r="K958" s="143"/>
      <c r="L958" s="143"/>
      <c r="M958" s="143"/>
      <c r="N958" s="143"/>
      <c r="O958" s="143"/>
      <c r="P958" s="143"/>
      <c r="Q958" s="143"/>
      <c r="R958" s="143"/>
      <c r="S958" s="143"/>
      <c r="T958" s="143"/>
      <c r="U958" s="143"/>
      <c r="V958" s="143"/>
      <c r="W958" s="143"/>
      <c r="X958" s="143"/>
      <c r="Y958" s="143"/>
      <c r="Z958" s="143"/>
    </row>
    <row r="959">
      <c r="A959" s="143"/>
      <c r="B959" s="143"/>
      <c r="C959" s="143"/>
      <c r="D959" s="143"/>
      <c r="E959" s="143"/>
      <c r="F959" s="143"/>
      <c r="G959" s="143"/>
      <c r="H959" s="143"/>
      <c r="I959" s="143"/>
      <c r="J959" s="143"/>
      <c r="K959" s="143"/>
      <c r="L959" s="143"/>
      <c r="M959" s="143"/>
      <c r="N959" s="143"/>
      <c r="O959" s="143"/>
      <c r="P959" s="143"/>
      <c r="Q959" s="143"/>
      <c r="R959" s="143"/>
      <c r="S959" s="143"/>
      <c r="T959" s="143"/>
      <c r="U959" s="143"/>
      <c r="V959" s="143"/>
      <c r="W959" s="143"/>
      <c r="X959" s="143"/>
      <c r="Y959" s="143"/>
      <c r="Z959" s="143"/>
    </row>
    <row r="960">
      <c r="A960" s="143"/>
      <c r="B960" s="143"/>
      <c r="C960" s="143"/>
      <c r="D960" s="143"/>
      <c r="E960" s="143"/>
      <c r="F960" s="143"/>
      <c r="G960" s="143"/>
      <c r="H960" s="143"/>
      <c r="I960" s="143"/>
      <c r="J960" s="143"/>
      <c r="K960" s="143"/>
      <c r="L960" s="143"/>
      <c r="M960" s="143"/>
      <c r="N960" s="143"/>
      <c r="O960" s="143"/>
      <c r="P960" s="143"/>
      <c r="Q960" s="143"/>
      <c r="R960" s="143"/>
      <c r="S960" s="143"/>
      <c r="T960" s="143"/>
      <c r="U960" s="143"/>
      <c r="V960" s="143"/>
      <c r="W960" s="143"/>
      <c r="X960" s="143"/>
      <c r="Y960" s="143"/>
      <c r="Z960" s="143"/>
    </row>
    <row r="961">
      <c r="A961" s="143"/>
      <c r="B961" s="143"/>
      <c r="C961" s="143"/>
      <c r="D961" s="143"/>
      <c r="E961" s="143"/>
      <c r="F961" s="143"/>
      <c r="G961" s="143"/>
      <c r="H961" s="143"/>
      <c r="I961" s="143"/>
      <c r="J961" s="143"/>
      <c r="K961" s="143"/>
      <c r="L961" s="143"/>
      <c r="M961" s="143"/>
      <c r="N961" s="143"/>
      <c r="O961" s="143"/>
      <c r="P961" s="143"/>
      <c r="Q961" s="143"/>
      <c r="R961" s="143"/>
      <c r="S961" s="143"/>
      <c r="T961" s="143"/>
      <c r="U961" s="143"/>
      <c r="V961" s="143"/>
      <c r="W961" s="143"/>
      <c r="X961" s="143"/>
      <c r="Y961" s="143"/>
      <c r="Z961" s="143"/>
    </row>
    <row r="962">
      <c r="A962" s="143"/>
      <c r="B962" s="143"/>
      <c r="C962" s="143"/>
      <c r="D962" s="143"/>
      <c r="E962" s="143"/>
      <c r="F962" s="143"/>
      <c r="G962" s="143"/>
      <c r="H962" s="143"/>
      <c r="I962" s="143"/>
      <c r="J962" s="143"/>
      <c r="K962" s="143"/>
      <c r="L962" s="143"/>
      <c r="M962" s="143"/>
      <c r="N962" s="143"/>
      <c r="O962" s="143"/>
      <c r="P962" s="143"/>
      <c r="Q962" s="143"/>
      <c r="R962" s="143"/>
      <c r="S962" s="143"/>
      <c r="T962" s="143"/>
      <c r="U962" s="143"/>
      <c r="V962" s="143"/>
      <c r="W962" s="143"/>
      <c r="X962" s="143"/>
      <c r="Y962" s="143"/>
      <c r="Z962" s="143"/>
    </row>
    <row r="963">
      <c r="A963" s="143"/>
      <c r="B963" s="143"/>
      <c r="C963" s="143"/>
      <c r="D963" s="143"/>
      <c r="E963" s="143"/>
      <c r="F963" s="143"/>
      <c r="G963" s="143"/>
      <c r="H963" s="143"/>
      <c r="I963" s="143"/>
      <c r="J963" s="143"/>
      <c r="K963" s="143"/>
      <c r="L963" s="143"/>
      <c r="M963" s="143"/>
      <c r="N963" s="143"/>
      <c r="O963" s="143"/>
      <c r="P963" s="143"/>
      <c r="Q963" s="143"/>
      <c r="R963" s="143"/>
      <c r="S963" s="143"/>
      <c r="T963" s="143"/>
      <c r="U963" s="143"/>
      <c r="V963" s="143"/>
      <c r="W963" s="143"/>
      <c r="X963" s="143"/>
      <c r="Y963" s="143"/>
      <c r="Z963" s="143"/>
    </row>
    <row r="964">
      <c r="A964" s="143"/>
      <c r="B964" s="143"/>
      <c r="C964" s="143"/>
      <c r="D964" s="143"/>
      <c r="E964" s="143"/>
      <c r="F964" s="143"/>
      <c r="G964" s="143"/>
      <c r="H964" s="143"/>
      <c r="I964" s="143"/>
      <c r="J964" s="143"/>
      <c r="K964" s="143"/>
      <c r="L964" s="143"/>
      <c r="M964" s="143"/>
      <c r="N964" s="143"/>
      <c r="O964" s="143"/>
      <c r="P964" s="143"/>
      <c r="Q964" s="143"/>
      <c r="R964" s="143"/>
      <c r="S964" s="143"/>
      <c r="T964" s="143"/>
      <c r="U964" s="143"/>
      <c r="V964" s="143"/>
      <c r="W964" s="143"/>
      <c r="X964" s="143"/>
      <c r="Y964" s="143"/>
      <c r="Z964" s="143"/>
    </row>
    <row r="965">
      <c r="A965" s="143"/>
      <c r="B965" s="143"/>
      <c r="C965" s="143"/>
      <c r="D965" s="143"/>
      <c r="E965" s="143"/>
      <c r="F965" s="143"/>
      <c r="G965" s="143"/>
      <c r="H965" s="143"/>
      <c r="I965" s="143"/>
      <c r="J965" s="143"/>
      <c r="K965" s="143"/>
      <c r="L965" s="143"/>
      <c r="M965" s="143"/>
      <c r="N965" s="143"/>
      <c r="O965" s="143"/>
      <c r="P965" s="143"/>
      <c r="Q965" s="143"/>
      <c r="R965" s="143"/>
      <c r="S965" s="143"/>
      <c r="T965" s="143"/>
      <c r="U965" s="143"/>
      <c r="V965" s="143"/>
      <c r="W965" s="143"/>
      <c r="X965" s="143"/>
      <c r="Y965" s="143"/>
      <c r="Z965" s="143"/>
    </row>
    <row r="966">
      <c r="A966" s="143"/>
      <c r="B966" s="143"/>
      <c r="C966" s="143"/>
      <c r="D966" s="143"/>
      <c r="E966" s="143"/>
      <c r="F966" s="143"/>
      <c r="G966" s="143"/>
      <c r="H966" s="143"/>
      <c r="I966" s="143"/>
      <c r="J966" s="143"/>
      <c r="K966" s="143"/>
      <c r="L966" s="143"/>
      <c r="M966" s="143"/>
      <c r="N966" s="143"/>
      <c r="O966" s="143"/>
      <c r="P966" s="143"/>
      <c r="Q966" s="143"/>
      <c r="R966" s="143"/>
      <c r="S966" s="143"/>
      <c r="T966" s="143"/>
      <c r="U966" s="143"/>
      <c r="V966" s="143"/>
      <c r="W966" s="143"/>
      <c r="X966" s="143"/>
      <c r="Y966" s="143"/>
      <c r="Z966" s="143"/>
    </row>
    <row r="967">
      <c r="A967" s="143"/>
      <c r="B967" s="143"/>
      <c r="C967" s="143"/>
      <c r="D967" s="143"/>
      <c r="E967" s="143"/>
      <c r="F967" s="143"/>
      <c r="G967" s="143"/>
      <c r="H967" s="143"/>
      <c r="I967" s="143"/>
      <c r="J967" s="143"/>
      <c r="K967" s="143"/>
      <c r="L967" s="143"/>
      <c r="M967" s="143"/>
      <c r="N967" s="143"/>
      <c r="O967" s="143"/>
      <c r="P967" s="143"/>
      <c r="Q967" s="143"/>
      <c r="R967" s="143"/>
      <c r="S967" s="143"/>
      <c r="T967" s="143"/>
      <c r="U967" s="143"/>
      <c r="V967" s="143"/>
      <c r="W967" s="143"/>
      <c r="X967" s="143"/>
      <c r="Y967" s="143"/>
      <c r="Z967" s="143"/>
    </row>
    <row r="968">
      <c r="A968" s="143"/>
      <c r="B968" s="143"/>
      <c r="C968" s="143"/>
      <c r="D968" s="143"/>
      <c r="E968" s="143"/>
      <c r="F968" s="143"/>
      <c r="G968" s="143"/>
      <c r="H968" s="143"/>
      <c r="I968" s="143"/>
      <c r="J968" s="143"/>
      <c r="K968" s="143"/>
      <c r="L968" s="143"/>
      <c r="M968" s="143"/>
      <c r="N968" s="143"/>
      <c r="O968" s="143"/>
      <c r="P968" s="143"/>
      <c r="Q968" s="143"/>
      <c r="R968" s="143"/>
      <c r="S968" s="143"/>
      <c r="T968" s="143"/>
      <c r="U968" s="143"/>
      <c r="V968" s="143"/>
      <c r="W968" s="143"/>
      <c r="X968" s="143"/>
      <c r="Y968" s="143"/>
      <c r="Z968" s="143"/>
    </row>
    <row r="969">
      <c r="A969" s="143"/>
      <c r="B969" s="143"/>
      <c r="C969" s="143"/>
      <c r="D969" s="143"/>
      <c r="E969" s="143"/>
      <c r="F969" s="143"/>
      <c r="G969" s="143"/>
      <c r="H969" s="143"/>
      <c r="I969" s="143"/>
      <c r="J969" s="143"/>
      <c r="K969" s="143"/>
      <c r="L969" s="143"/>
      <c r="M969" s="143"/>
      <c r="N969" s="143"/>
      <c r="O969" s="143"/>
      <c r="P969" s="143"/>
      <c r="Q969" s="143"/>
      <c r="R969" s="143"/>
      <c r="S969" s="143"/>
      <c r="T969" s="143"/>
      <c r="U969" s="143"/>
      <c r="V969" s="143"/>
      <c r="W969" s="143"/>
      <c r="X969" s="143"/>
      <c r="Y969" s="143"/>
      <c r="Z969" s="143"/>
    </row>
    <row r="970">
      <c r="A970" s="143"/>
      <c r="B970" s="143"/>
      <c r="C970" s="143"/>
      <c r="D970" s="143"/>
      <c r="E970" s="143"/>
      <c r="F970" s="143"/>
      <c r="G970" s="143"/>
      <c r="H970" s="143"/>
      <c r="I970" s="143"/>
      <c r="J970" s="143"/>
      <c r="K970" s="143"/>
      <c r="L970" s="143"/>
      <c r="M970" s="143"/>
      <c r="N970" s="143"/>
      <c r="O970" s="143"/>
      <c r="P970" s="143"/>
      <c r="Q970" s="143"/>
      <c r="R970" s="143"/>
      <c r="S970" s="143"/>
      <c r="T970" s="143"/>
      <c r="U970" s="143"/>
      <c r="V970" s="143"/>
      <c r="W970" s="143"/>
      <c r="X970" s="143"/>
      <c r="Y970" s="143"/>
      <c r="Z970" s="143"/>
    </row>
    <row r="971">
      <c r="A971" s="143"/>
      <c r="B971" s="143"/>
      <c r="C971" s="143"/>
      <c r="D971" s="143"/>
      <c r="E971" s="143"/>
      <c r="F971" s="143"/>
      <c r="G971" s="143"/>
      <c r="H971" s="143"/>
      <c r="I971" s="143"/>
      <c r="J971" s="143"/>
      <c r="K971" s="143"/>
      <c r="L971" s="143"/>
      <c r="M971" s="143"/>
      <c r="N971" s="143"/>
      <c r="O971" s="143"/>
      <c r="P971" s="143"/>
      <c r="Q971" s="143"/>
      <c r="R971" s="143"/>
      <c r="S971" s="143"/>
      <c r="T971" s="143"/>
      <c r="U971" s="143"/>
      <c r="V971" s="143"/>
      <c r="W971" s="143"/>
      <c r="X971" s="143"/>
      <c r="Y971" s="143"/>
      <c r="Z971" s="143"/>
    </row>
    <row r="972">
      <c r="A972" s="143"/>
      <c r="B972" s="143"/>
      <c r="C972" s="143"/>
      <c r="D972" s="143"/>
      <c r="E972" s="143"/>
      <c r="F972" s="143"/>
      <c r="G972" s="143"/>
      <c r="H972" s="143"/>
      <c r="I972" s="143"/>
      <c r="J972" s="143"/>
      <c r="K972" s="143"/>
      <c r="L972" s="143"/>
      <c r="M972" s="143"/>
      <c r="N972" s="143"/>
      <c r="O972" s="143"/>
      <c r="P972" s="143"/>
      <c r="Q972" s="143"/>
      <c r="R972" s="143"/>
      <c r="S972" s="143"/>
      <c r="T972" s="143"/>
      <c r="U972" s="143"/>
      <c r="V972" s="143"/>
      <c r="W972" s="143"/>
      <c r="X972" s="143"/>
      <c r="Y972" s="143"/>
      <c r="Z972" s="143"/>
    </row>
    <row r="973">
      <c r="A973" s="143"/>
      <c r="B973" s="143"/>
      <c r="C973" s="143"/>
      <c r="D973" s="143"/>
      <c r="E973" s="143"/>
      <c r="F973" s="143"/>
      <c r="G973" s="143"/>
      <c r="H973" s="143"/>
      <c r="I973" s="143"/>
      <c r="J973" s="143"/>
      <c r="K973" s="143"/>
      <c r="L973" s="143"/>
      <c r="M973" s="143"/>
      <c r="N973" s="143"/>
      <c r="O973" s="143"/>
      <c r="P973" s="143"/>
      <c r="Q973" s="143"/>
      <c r="R973" s="143"/>
      <c r="S973" s="143"/>
      <c r="T973" s="143"/>
      <c r="U973" s="143"/>
      <c r="V973" s="143"/>
      <c r="W973" s="143"/>
      <c r="X973" s="143"/>
      <c r="Y973" s="143"/>
      <c r="Z973" s="143"/>
    </row>
    <row r="974">
      <c r="A974" s="143"/>
      <c r="B974" s="143"/>
      <c r="C974" s="143"/>
      <c r="D974" s="143"/>
      <c r="E974" s="143"/>
      <c r="F974" s="143"/>
      <c r="G974" s="143"/>
      <c r="H974" s="143"/>
      <c r="I974" s="143"/>
      <c r="J974" s="143"/>
      <c r="K974" s="143"/>
      <c r="L974" s="143"/>
      <c r="M974" s="143"/>
      <c r="N974" s="143"/>
      <c r="O974" s="143"/>
      <c r="P974" s="143"/>
      <c r="Q974" s="143"/>
      <c r="R974" s="143"/>
      <c r="S974" s="143"/>
      <c r="T974" s="143"/>
      <c r="U974" s="143"/>
      <c r="V974" s="143"/>
      <c r="W974" s="143"/>
      <c r="X974" s="143"/>
      <c r="Y974" s="143"/>
      <c r="Z974" s="143"/>
    </row>
    <row r="975">
      <c r="A975" s="143"/>
      <c r="B975" s="143"/>
      <c r="C975" s="143"/>
      <c r="D975" s="143"/>
      <c r="E975" s="143"/>
      <c r="F975" s="143"/>
      <c r="G975" s="143"/>
      <c r="H975" s="143"/>
      <c r="I975" s="143"/>
      <c r="J975" s="143"/>
      <c r="K975" s="143"/>
      <c r="L975" s="143"/>
      <c r="M975" s="143"/>
      <c r="N975" s="143"/>
      <c r="O975" s="143"/>
      <c r="P975" s="143"/>
      <c r="Q975" s="143"/>
      <c r="R975" s="143"/>
      <c r="S975" s="143"/>
      <c r="T975" s="143"/>
      <c r="U975" s="143"/>
      <c r="V975" s="143"/>
      <c r="W975" s="143"/>
      <c r="X975" s="143"/>
      <c r="Y975" s="143"/>
      <c r="Z975" s="143"/>
    </row>
    <row r="976">
      <c r="A976" s="143"/>
      <c r="B976" s="143"/>
      <c r="C976" s="143"/>
      <c r="D976" s="143"/>
      <c r="E976" s="143"/>
      <c r="F976" s="143"/>
      <c r="G976" s="143"/>
      <c r="H976" s="143"/>
      <c r="I976" s="143"/>
      <c r="J976" s="143"/>
      <c r="K976" s="143"/>
      <c r="L976" s="143"/>
      <c r="M976" s="143"/>
      <c r="N976" s="143"/>
      <c r="O976" s="143"/>
      <c r="P976" s="143"/>
      <c r="Q976" s="143"/>
      <c r="R976" s="143"/>
      <c r="S976" s="143"/>
      <c r="T976" s="143"/>
      <c r="U976" s="143"/>
      <c r="V976" s="143"/>
      <c r="W976" s="143"/>
      <c r="X976" s="143"/>
      <c r="Y976" s="143"/>
      <c r="Z976" s="143"/>
    </row>
    <row r="977">
      <c r="A977" s="143"/>
      <c r="B977" s="143"/>
      <c r="C977" s="143"/>
      <c r="D977" s="143"/>
      <c r="E977" s="143"/>
      <c r="F977" s="143"/>
      <c r="G977" s="143"/>
      <c r="H977" s="143"/>
      <c r="I977" s="143"/>
      <c r="J977" s="143"/>
      <c r="K977" s="143"/>
      <c r="L977" s="143"/>
      <c r="M977" s="143"/>
      <c r="N977" s="143"/>
      <c r="O977" s="143"/>
      <c r="P977" s="143"/>
      <c r="Q977" s="143"/>
      <c r="R977" s="143"/>
      <c r="S977" s="143"/>
      <c r="T977" s="143"/>
      <c r="U977" s="143"/>
      <c r="V977" s="143"/>
      <c r="W977" s="143"/>
      <c r="X977" s="143"/>
      <c r="Y977" s="143"/>
      <c r="Z977" s="143"/>
    </row>
    <row r="978">
      <c r="A978" s="143"/>
      <c r="B978" s="143"/>
      <c r="C978" s="143"/>
      <c r="D978" s="143"/>
      <c r="E978" s="143"/>
      <c r="F978" s="143"/>
      <c r="G978" s="143"/>
      <c r="H978" s="143"/>
      <c r="I978" s="143"/>
      <c r="J978" s="143"/>
      <c r="K978" s="143"/>
      <c r="L978" s="143"/>
      <c r="M978" s="143"/>
      <c r="N978" s="143"/>
      <c r="O978" s="143"/>
      <c r="P978" s="143"/>
      <c r="Q978" s="143"/>
      <c r="R978" s="143"/>
      <c r="S978" s="143"/>
      <c r="T978" s="143"/>
      <c r="U978" s="143"/>
      <c r="V978" s="143"/>
      <c r="W978" s="143"/>
      <c r="X978" s="143"/>
      <c r="Y978" s="143"/>
      <c r="Z978" s="143"/>
    </row>
    <row r="979">
      <c r="A979" s="143"/>
      <c r="B979" s="143"/>
      <c r="C979" s="143"/>
      <c r="D979" s="143"/>
      <c r="E979" s="143"/>
      <c r="F979" s="143"/>
      <c r="G979" s="143"/>
      <c r="H979" s="143"/>
      <c r="I979" s="143"/>
      <c r="J979" s="143"/>
      <c r="K979" s="143"/>
      <c r="L979" s="143"/>
      <c r="M979" s="143"/>
      <c r="N979" s="143"/>
      <c r="O979" s="143"/>
      <c r="P979" s="143"/>
      <c r="Q979" s="143"/>
      <c r="R979" s="143"/>
      <c r="S979" s="143"/>
      <c r="T979" s="143"/>
      <c r="U979" s="143"/>
      <c r="V979" s="143"/>
      <c r="W979" s="143"/>
      <c r="X979" s="143"/>
      <c r="Y979" s="143"/>
      <c r="Z979" s="143"/>
    </row>
    <row r="980">
      <c r="A980" s="143"/>
      <c r="B980" s="143"/>
      <c r="C980" s="143"/>
      <c r="D980" s="143"/>
      <c r="E980" s="143"/>
      <c r="F980" s="143"/>
      <c r="G980" s="143"/>
      <c r="H980" s="143"/>
      <c r="I980" s="143"/>
      <c r="J980" s="143"/>
      <c r="K980" s="143"/>
      <c r="L980" s="143"/>
      <c r="M980" s="143"/>
      <c r="N980" s="143"/>
      <c r="O980" s="143"/>
      <c r="P980" s="143"/>
      <c r="Q980" s="143"/>
      <c r="R980" s="143"/>
      <c r="S980" s="143"/>
      <c r="T980" s="143"/>
      <c r="U980" s="143"/>
      <c r="V980" s="143"/>
      <c r="W980" s="143"/>
      <c r="X980" s="143"/>
      <c r="Y980" s="143"/>
      <c r="Z980" s="143"/>
    </row>
    <row r="981">
      <c r="A981" s="143"/>
      <c r="B981" s="143"/>
      <c r="C981" s="143"/>
      <c r="D981" s="143"/>
      <c r="E981" s="143"/>
      <c r="F981" s="143"/>
      <c r="G981" s="143"/>
      <c r="H981" s="143"/>
      <c r="I981" s="143"/>
      <c r="J981" s="143"/>
      <c r="K981" s="143"/>
      <c r="L981" s="143"/>
      <c r="M981" s="143"/>
      <c r="N981" s="143"/>
      <c r="O981" s="143"/>
      <c r="P981" s="143"/>
      <c r="Q981" s="143"/>
      <c r="R981" s="143"/>
      <c r="S981" s="143"/>
      <c r="T981" s="143"/>
      <c r="U981" s="143"/>
      <c r="V981" s="143"/>
      <c r="W981" s="143"/>
      <c r="X981" s="143"/>
      <c r="Y981" s="143"/>
      <c r="Z981" s="143"/>
    </row>
    <row r="982">
      <c r="A982" s="143"/>
      <c r="B982" s="143"/>
      <c r="C982" s="143"/>
      <c r="D982" s="143"/>
      <c r="E982" s="143"/>
      <c r="F982" s="143"/>
      <c r="G982" s="143"/>
      <c r="H982" s="143"/>
      <c r="I982" s="143"/>
      <c r="J982" s="143"/>
      <c r="K982" s="143"/>
      <c r="L982" s="143"/>
      <c r="M982" s="143"/>
      <c r="N982" s="143"/>
      <c r="O982" s="143"/>
      <c r="P982" s="143"/>
      <c r="Q982" s="143"/>
      <c r="R982" s="143"/>
      <c r="S982" s="143"/>
      <c r="T982" s="143"/>
      <c r="U982" s="143"/>
      <c r="V982" s="143"/>
      <c r="W982" s="143"/>
      <c r="X982" s="143"/>
      <c r="Y982" s="143"/>
      <c r="Z982" s="143"/>
    </row>
    <row r="983">
      <c r="A983" s="143"/>
      <c r="B983" s="143"/>
      <c r="C983" s="143"/>
      <c r="D983" s="143"/>
      <c r="E983" s="143"/>
      <c r="F983" s="143"/>
      <c r="G983" s="143"/>
      <c r="H983" s="143"/>
      <c r="I983" s="143"/>
      <c r="J983" s="143"/>
      <c r="K983" s="143"/>
      <c r="L983" s="143"/>
      <c r="M983" s="143"/>
      <c r="N983" s="143"/>
      <c r="O983" s="143"/>
      <c r="P983" s="143"/>
      <c r="Q983" s="143"/>
      <c r="R983" s="143"/>
      <c r="S983" s="143"/>
      <c r="T983" s="143"/>
      <c r="U983" s="143"/>
      <c r="V983" s="143"/>
      <c r="W983" s="143"/>
      <c r="X983" s="143"/>
      <c r="Y983" s="143"/>
      <c r="Z983" s="143"/>
    </row>
    <row r="984">
      <c r="A984" s="143"/>
      <c r="B984" s="143"/>
      <c r="C984" s="143"/>
      <c r="D984" s="143"/>
      <c r="E984" s="143"/>
      <c r="F984" s="143"/>
      <c r="G984" s="143"/>
      <c r="H984" s="143"/>
      <c r="I984" s="143"/>
      <c r="J984" s="143"/>
      <c r="K984" s="143"/>
      <c r="L984" s="143"/>
      <c r="M984" s="143"/>
      <c r="N984" s="143"/>
      <c r="O984" s="143"/>
      <c r="P984" s="143"/>
      <c r="Q984" s="143"/>
      <c r="R984" s="143"/>
      <c r="S984" s="143"/>
      <c r="T984" s="143"/>
      <c r="U984" s="143"/>
      <c r="V984" s="143"/>
      <c r="W984" s="143"/>
      <c r="X984" s="143"/>
      <c r="Y984" s="143"/>
      <c r="Z984" s="143"/>
    </row>
    <row r="985">
      <c r="A985" s="143"/>
      <c r="B985" s="143"/>
      <c r="C985" s="143"/>
      <c r="D985" s="143"/>
      <c r="E985" s="143"/>
      <c r="F985" s="143"/>
      <c r="G985" s="143"/>
      <c r="H985" s="143"/>
      <c r="I985" s="143"/>
      <c r="J985" s="143"/>
      <c r="K985" s="143"/>
      <c r="L985" s="143"/>
      <c r="M985" s="143"/>
      <c r="N985" s="143"/>
      <c r="O985" s="143"/>
      <c r="P985" s="143"/>
      <c r="Q985" s="143"/>
      <c r="R985" s="143"/>
      <c r="S985" s="143"/>
      <c r="T985" s="143"/>
      <c r="U985" s="143"/>
      <c r="V985" s="143"/>
      <c r="W985" s="143"/>
      <c r="X985" s="143"/>
      <c r="Y985" s="143"/>
      <c r="Z985" s="143"/>
    </row>
    <row r="986">
      <c r="A986" s="143"/>
      <c r="B986" s="143"/>
      <c r="C986" s="143"/>
      <c r="D986" s="143"/>
      <c r="E986" s="143"/>
      <c r="F986" s="143"/>
      <c r="G986" s="143"/>
      <c r="H986" s="143"/>
      <c r="I986" s="143"/>
      <c r="J986" s="143"/>
      <c r="K986" s="143"/>
      <c r="L986" s="143"/>
      <c r="M986" s="143"/>
      <c r="N986" s="143"/>
      <c r="O986" s="143"/>
      <c r="P986" s="143"/>
      <c r="Q986" s="143"/>
      <c r="R986" s="143"/>
      <c r="S986" s="143"/>
      <c r="T986" s="143"/>
      <c r="U986" s="143"/>
      <c r="V986" s="143"/>
      <c r="W986" s="143"/>
      <c r="X986" s="143"/>
      <c r="Y986" s="143"/>
      <c r="Z986" s="143"/>
    </row>
    <row r="987">
      <c r="A987" s="143"/>
      <c r="B987" s="143"/>
      <c r="C987" s="143"/>
      <c r="D987" s="143"/>
      <c r="E987" s="143"/>
      <c r="F987" s="143"/>
      <c r="G987" s="143"/>
      <c r="H987" s="143"/>
      <c r="I987" s="143"/>
      <c r="J987" s="143"/>
      <c r="K987" s="143"/>
      <c r="L987" s="143"/>
      <c r="M987" s="143"/>
      <c r="N987" s="143"/>
      <c r="O987" s="143"/>
      <c r="P987" s="143"/>
      <c r="Q987" s="143"/>
      <c r="R987" s="143"/>
      <c r="S987" s="143"/>
      <c r="T987" s="143"/>
      <c r="U987" s="143"/>
      <c r="V987" s="143"/>
      <c r="W987" s="143"/>
      <c r="X987" s="143"/>
      <c r="Y987" s="143"/>
      <c r="Z987" s="143"/>
    </row>
    <row r="988">
      <c r="A988" s="143"/>
      <c r="B988" s="143"/>
      <c r="C988" s="143"/>
      <c r="D988" s="143"/>
      <c r="E988" s="143"/>
      <c r="F988" s="143"/>
      <c r="G988" s="143"/>
      <c r="H988" s="143"/>
      <c r="I988" s="143"/>
      <c r="J988" s="143"/>
      <c r="K988" s="143"/>
      <c r="L988" s="143"/>
      <c r="M988" s="143"/>
      <c r="N988" s="143"/>
      <c r="O988" s="143"/>
      <c r="P988" s="143"/>
      <c r="Q988" s="143"/>
      <c r="R988" s="143"/>
      <c r="S988" s="143"/>
      <c r="T988" s="143"/>
      <c r="U988" s="143"/>
      <c r="V988" s="143"/>
      <c r="W988" s="143"/>
      <c r="X988" s="143"/>
      <c r="Y988" s="143"/>
      <c r="Z988" s="143"/>
    </row>
    <row r="989">
      <c r="A989" s="143"/>
      <c r="B989" s="143"/>
      <c r="C989" s="143"/>
      <c r="D989" s="143"/>
      <c r="E989" s="143"/>
      <c r="F989" s="143"/>
      <c r="G989" s="143"/>
      <c r="H989" s="143"/>
      <c r="I989" s="143"/>
      <c r="J989" s="143"/>
      <c r="K989" s="143"/>
      <c r="L989" s="143"/>
      <c r="M989" s="143"/>
      <c r="N989" s="143"/>
      <c r="O989" s="143"/>
      <c r="P989" s="143"/>
      <c r="Q989" s="143"/>
      <c r="R989" s="143"/>
      <c r="S989" s="143"/>
      <c r="T989" s="143"/>
      <c r="U989" s="143"/>
      <c r="V989" s="143"/>
      <c r="W989" s="143"/>
      <c r="X989" s="143"/>
      <c r="Y989" s="143"/>
      <c r="Z989" s="143"/>
    </row>
    <row r="990">
      <c r="A990" s="143"/>
      <c r="B990" s="143"/>
      <c r="C990" s="143"/>
      <c r="D990" s="143"/>
      <c r="E990" s="143"/>
      <c r="F990" s="143"/>
      <c r="G990" s="143"/>
      <c r="H990" s="143"/>
      <c r="I990" s="143"/>
      <c r="J990" s="143"/>
      <c r="K990" s="143"/>
      <c r="L990" s="143"/>
      <c r="M990" s="143"/>
      <c r="N990" s="143"/>
      <c r="O990" s="143"/>
      <c r="P990" s="143"/>
      <c r="Q990" s="143"/>
      <c r="R990" s="143"/>
      <c r="S990" s="143"/>
      <c r="T990" s="143"/>
      <c r="U990" s="143"/>
      <c r="V990" s="143"/>
      <c r="W990" s="143"/>
      <c r="X990" s="143"/>
      <c r="Y990" s="143"/>
      <c r="Z990" s="143"/>
    </row>
    <row r="991">
      <c r="A991" s="143"/>
      <c r="B991" s="143"/>
      <c r="C991" s="143"/>
      <c r="D991" s="143"/>
      <c r="E991" s="143"/>
      <c r="F991" s="143"/>
      <c r="G991" s="143"/>
      <c r="H991" s="143"/>
      <c r="I991" s="143"/>
      <c r="J991" s="143"/>
      <c r="K991" s="143"/>
      <c r="L991" s="143"/>
      <c r="M991" s="143"/>
      <c r="N991" s="143"/>
      <c r="O991" s="143"/>
      <c r="P991" s="143"/>
      <c r="Q991" s="143"/>
      <c r="R991" s="143"/>
      <c r="S991" s="143"/>
      <c r="T991" s="143"/>
      <c r="U991" s="143"/>
      <c r="V991" s="143"/>
      <c r="W991" s="143"/>
      <c r="X991" s="143"/>
      <c r="Y991" s="143"/>
      <c r="Z991" s="143"/>
    </row>
    <row r="992">
      <c r="A992" s="143"/>
      <c r="B992" s="143"/>
      <c r="C992" s="143"/>
      <c r="D992" s="143"/>
      <c r="E992" s="143"/>
      <c r="F992" s="143"/>
      <c r="G992" s="143"/>
      <c r="H992" s="143"/>
      <c r="I992" s="143"/>
      <c r="J992" s="143"/>
      <c r="K992" s="143"/>
      <c r="L992" s="143"/>
      <c r="M992" s="143"/>
      <c r="N992" s="143"/>
      <c r="O992" s="143"/>
      <c r="P992" s="143"/>
      <c r="Q992" s="143"/>
      <c r="R992" s="143"/>
      <c r="S992" s="143"/>
      <c r="T992" s="143"/>
      <c r="U992" s="143"/>
      <c r="V992" s="143"/>
      <c r="W992" s="143"/>
      <c r="X992" s="143"/>
      <c r="Y992" s="143"/>
      <c r="Z992" s="143"/>
    </row>
    <row r="993">
      <c r="A993" s="143"/>
      <c r="B993" s="143"/>
      <c r="C993" s="143"/>
      <c r="D993" s="143"/>
      <c r="E993" s="143"/>
      <c r="F993" s="143"/>
      <c r="G993" s="143"/>
      <c r="H993" s="143"/>
      <c r="I993" s="143"/>
      <c r="J993" s="143"/>
      <c r="K993" s="143"/>
      <c r="L993" s="143"/>
      <c r="M993" s="143"/>
      <c r="N993" s="143"/>
      <c r="O993" s="143"/>
      <c r="P993" s="143"/>
      <c r="Q993" s="143"/>
      <c r="R993" s="143"/>
      <c r="S993" s="143"/>
      <c r="T993" s="143"/>
      <c r="U993" s="143"/>
      <c r="V993" s="143"/>
      <c r="W993" s="143"/>
      <c r="X993" s="143"/>
      <c r="Y993" s="143"/>
      <c r="Z993" s="143"/>
    </row>
    <row r="994">
      <c r="A994" s="143"/>
      <c r="B994" s="143"/>
      <c r="C994" s="143"/>
      <c r="D994" s="143"/>
      <c r="E994" s="143"/>
      <c r="F994" s="143"/>
      <c r="G994" s="143"/>
      <c r="H994" s="143"/>
      <c r="I994" s="143"/>
      <c r="J994" s="143"/>
      <c r="K994" s="143"/>
      <c r="L994" s="143"/>
      <c r="M994" s="143"/>
      <c r="N994" s="143"/>
      <c r="O994" s="143"/>
      <c r="P994" s="143"/>
      <c r="Q994" s="143"/>
      <c r="R994" s="143"/>
      <c r="S994" s="143"/>
      <c r="T994" s="143"/>
      <c r="U994" s="143"/>
      <c r="V994" s="143"/>
      <c r="W994" s="143"/>
      <c r="X994" s="143"/>
      <c r="Y994" s="143"/>
      <c r="Z994" s="143"/>
    </row>
    <row r="995">
      <c r="A995" s="143"/>
      <c r="B995" s="143"/>
      <c r="C995" s="143"/>
      <c r="D995" s="143"/>
      <c r="E995" s="143"/>
      <c r="F995" s="143"/>
      <c r="G995" s="143"/>
      <c r="H995" s="143"/>
      <c r="I995" s="143"/>
      <c r="J995" s="143"/>
      <c r="K995" s="143"/>
      <c r="L995" s="143"/>
      <c r="M995" s="143"/>
      <c r="N995" s="143"/>
      <c r="O995" s="143"/>
      <c r="P995" s="143"/>
      <c r="Q995" s="143"/>
      <c r="R995" s="143"/>
      <c r="S995" s="143"/>
      <c r="T995" s="143"/>
      <c r="U995" s="143"/>
      <c r="V995" s="143"/>
      <c r="W995" s="143"/>
      <c r="X995" s="143"/>
      <c r="Y995" s="143"/>
      <c r="Z995" s="143"/>
    </row>
    <row r="996">
      <c r="A996" s="143"/>
      <c r="B996" s="143"/>
      <c r="C996" s="143"/>
      <c r="D996" s="143"/>
      <c r="E996" s="143"/>
      <c r="F996" s="143"/>
      <c r="G996" s="143"/>
      <c r="H996" s="143"/>
      <c r="I996" s="143"/>
      <c r="J996" s="143"/>
      <c r="K996" s="143"/>
      <c r="L996" s="143"/>
      <c r="M996" s="143"/>
      <c r="N996" s="143"/>
      <c r="O996" s="143"/>
      <c r="P996" s="143"/>
      <c r="Q996" s="143"/>
      <c r="R996" s="143"/>
      <c r="S996" s="143"/>
      <c r="T996" s="143"/>
      <c r="U996" s="143"/>
      <c r="V996" s="143"/>
      <c r="W996" s="143"/>
      <c r="X996" s="143"/>
      <c r="Y996" s="143"/>
      <c r="Z996" s="143"/>
    </row>
    <row r="997">
      <c r="A997" s="143"/>
      <c r="B997" s="143"/>
      <c r="C997" s="143"/>
      <c r="D997" s="143"/>
      <c r="E997" s="143"/>
      <c r="F997" s="143"/>
      <c r="G997" s="143"/>
      <c r="H997" s="143"/>
      <c r="I997" s="143"/>
      <c r="J997" s="143"/>
      <c r="K997" s="143"/>
      <c r="L997" s="143"/>
      <c r="M997" s="143"/>
      <c r="N997" s="143"/>
      <c r="O997" s="143"/>
      <c r="P997" s="143"/>
      <c r="Q997" s="143"/>
      <c r="R997" s="143"/>
      <c r="S997" s="143"/>
      <c r="T997" s="143"/>
      <c r="U997" s="143"/>
      <c r="V997" s="143"/>
      <c r="W997" s="143"/>
      <c r="X997" s="143"/>
      <c r="Y997" s="143"/>
      <c r="Z997" s="143"/>
    </row>
    <row r="998">
      <c r="A998" s="143"/>
      <c r="B998" s="143"/>
      <c r="C998" s="143"/>
      <c r="D998" s="143"/>
      <c r="E998" s="143"/>
      <c r="F998" s="143"/>
      <c r="G998" s="143"/>
      <c r="H998" s="143"/>
      <c r="I998" s="143"/>
      <c r="J998" s="143"/>
      <c r="K998" s="143"/>
      <c r="L998" s="143"/>
      <c r="M998" s="143"/>
      <c r="N998" s="143"/>
      <c r="O998" s="143"/>
      <c r="P998" s="143"/>
      <c r="Q998" s="143"/>
      <c r="R998" s="143"/>
      <c r="S998" s="143"/>
      <c r="T998" s="143"/>
      <c r="U998" s="143"/>
      <c r="V998" s="143"/>
      <c r="W998" s="143"/>
      <c r="X998" s="143"/>
      <c r="Y998" s="143"/>
      <c r="Z998" s="143"/>
    </row>
    <row r="999">
      <c r="A999" s="93"/>
      <c r="B999" s="93"/>
      <c r="C999" s="93"/>
      <c r="D999" s="93"/>
      <c r="E999" s="93"/>
      <c r="F999" s="93"/>
      <c r="G999" s="93"/>
      <c r="H999" s="93"/>
      <c r="I999" s="93"/>
      <c r="J999" s="93"/>
      <c r="K999" s="93"/>
      <c r="L999" s="93"/>
      <c r="M999" s="93"/>
      <c r="N999" s="93"/>
      <c r="O999" s="93"/>
      <c r="P999" s="93"/>
      <c r="Q999" s="93"/>
      <c r="R999" s="93"/>
      <c r="S999" s="93"/>
      <c r="T999" s="93"/>
      <c r="U999" s="93"/>
      <c r="V999" s="93"/>
      <c r="W999" s="93"/>
      <c r="X999" s="93"/>
      <c r="Y999" s="93"/>
      <c r="Z999" s="93"/>
    </row>
    <row r="1000">
      <c r="A1000" s="93"/>
      <c r="B1000" s="93"/>
      <c r="C1000" s="93"/>
      <c r="D1000" s="93"/>
      <c r="E1000" s="93"/>
      <c r="F1000" s="93"/>
      <c r="G1000" s="93"/>
      <c r="H1000" s="93"/>
      <c r="I1000" s="93"/>
      <c r="J1000" s="93"/>
      <c r="K1000" s="93"/>
      <c r="L1000" s="93"/>
      <c r="M1000" s="93"/>
      <c r="N1000" s="93"/>
      <c r="O1000" s="93"/>
      <c r="P1000" s="93"/>
      <c r="Q1000" s="93"/>
      <c r="R1000" s="93"/>
      <c r="S1000" s="93"/>
      <c r="T1000" s="93"/>
      <c r="U1000" s="93"/>
      <c r="V1000" s="93"/>
      <c r="W1000" s="93"/>
      <c r="X1000" s="93"/>
      <c r="Y1000" s="93"/>
      <c r="Z1000" s="93"/>
    </row>
  </sheetData>
  <mergeCells count="2">
    <mergeCell ref="A1:C1"/>
    <mergeCell ref="A9:C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88"/>
    <col customWidth="1" min="2" max="2" width="24.38"/>
  </cols>
  <sheetData>
    <row r="1">
      <c r="A1" s="173"/>
      <c r="B1" s="174"/>
      <c r="C1" s="175" t="s">
        <v>34</v>
      </c>
      <c r="D1" s="175" t="s">
        <v>48</v>
      </c>
      <c r="E1" s="176" t="s">
        <v>67</v>
      </c>
      <c r="F1" s="176" t="s">
        <v>341</v>
      </c>
    </row>
    <row r="2">
      <c r="A2" s="177" t="s">
        <v>4054</v>
      </c>
      <c r="B2" s="178" t="s">
        <v>4055</v>
      </c>
      <c r="C2" s="179" t="str">
        <f>COUNTIFS(Seeds!C:C,"=Identificar",#REF!,"*ct-chart*",#REF!,"*bar*")</f>
        <v>#VALUE!</v>
      </c>
      <c r="D2" s="179" t="str">
        <f>COUNTIFS(Seeds!C:C,"=Evocar",#REF!,"=*ct-chart*",#REF!,"*bar*")</f>
        <v>#VALUE!</v>
      </c>
      <c r="E2" s="179" t="str">
        <f>COUNTIFS(Seeds!C:C,"=Aplicar",#REF!,"=*ct-chart*",#REF!,"*bar*")</f>
        <v>#VALUE!</v>
      </c>
      <c r="F2" s="179" t="str">
        <f t="shared" ref="F2:F20" si="1">SUM(C2:E2)</f>
        <v>#VALUE!</v>
      </c>
    </row>
    <row r="3">
      <c r="A3" s="177" t="s">
        <v>4056</v>
      </c>
      <c r="B3" s="178" t="s">
        <v>4057</v>
      </c>
      <c r="C3" s="179" t="str">
        <f>COUNTIFS(Seeds!C:C,"=Identificar",#REF!,"*ct-chart*",#REF!,"*line*")</f>
        <v>#VALUE!</v>
      </c>
      <c r="D3" s="179" t="str">
        <f>COUNTIFS(Seeds!C:C,"=Evocar",#REF!,"=*ct-chart*",#REF!,"*line*")</f>
        <v>#VALUE!</v>
      </c>
      <c r="E3" s="179" t="str">
        <f>COUNTIFS(Seeds!C:C,"=Aplicar",#REF!,"=*ct-chart*",#REF!,"*line*")</f>
        <v>#VALUE!</v>
      </c>
      <c r="F3" s="179" t="str">
        <f t="shared" si="1"/>
        <v>#VALUE!</v>
      </c>
    </row>
    <row r="4">
      <c r="A4" s="180" t="s">
        <v>4058</v>
      </c>
      <c r="B4" s="178" t="s">
        <v>4059</v>
      </c>
      <c r="C4" s="179" t="str">
        <f>COUNTIFS(Seeds!C:C,"=Identificar",#REF!,"*ct-chart*",#REF!,"*pie*")</f>
        <v>#VALUE!</v>
      </c>
      <c r="D4" s="179" t="str">
        <f>COUNTIFS(Seeds!C:C,"=Evocar",#REF!,"=*ct-chart*",#REF!,"*pie*")</f>
        <v>#VALUE!</v>
      </c>
      <c r="E4" s="179" t="str">
        <f>COUNTIFS(Seeds!C:C,"=Aplicar",#REF!,"=*ct-chart*",#REF!,"*pie*")</f>
        <v>#VALUE!</v>
      </c>
      <c r="F4" s="179" t="str">
        <f t="shared" si="1"/>
        <v>#VALUE!</v>
      </c>
    </row>
    <row r="5">
      <c r="A5" s="177" t="s">
        <v>4060</v>
      </c>
      <c r="B5" s="181" t="s">
        <v>4061</v>
      </c>
      <c r="C5" s="179" t="str">
        <f>COUNTIFS(Seeds!C:C,"=Identificar",#REF!,"*Choice matrix – inline*")</f>
        <v>#VALUE!</v>
      </c>
      <c r="D5" s="179" t="str">
        <f>COUNTIFS(Seeds!C:C,"=Evocar",#REF!,"=*Choice matrix – inline*")</f>
        <v>#VALUE!</v>
      </c>
      <c r="E5" s="179" t="str">
        <f>COUNTIFS(Seeds!C:C,"=Aplicar",#REF!,"=*Choice matrix – inline*")</f>
        <v>#VALUE!</v>
      </c>
      <c r="F5" s="179" t="str">
        <f t="shared" si="1"/>
        <v>#VALUE!</v>
      </c>
    </row>
    <row r="6">
      <c r="A6" s="177" t="s">
        <v>4062</v>
      </c>
      <c r="B6" s="178" t="s">
        <v>2385</v>
      </c>
      <c r="C6" s="179" t="str">
        <f>COUNTIFS(Seeds!C:C,"=Identificar",#REF!,"*clock*")</f>
        <v>#VALUE!</v>
      </c>
      <c r="D6" s="179" t="str">
        <f>COUNTIFS(Seeds!C:C,"=Evocar",#REF!,"=*clock*")</f>
        <v>#VALUE!</v>
      </c>
      <c r="E6" s="179" t="str">
        <f>COUNTIFS(Seeds!C:C,"=Aplicar",#REF!,"=*clock*")</f>
        <v>#VALUE!</v>
      </c>
      <c r="F6" s="179" t="str">
        <f t="shared" si="1"/>
        <v>#VALUE!</v>
      </c>
    </row>
    <row r="7">
      <c r="A7" s="177" t="s">
        <v>4063</v>
      </c>
      <c r="B7" s="181" t="s">
        <v>591</v>
      </c>
      <c r="C7" s="179" t="str">
        <f>COUNTIFS(Seeds!C:C,"=Identificar",#REF!,"*Cloze with drag &amp; drop*",#REF!,"*calculateoperation*")</f>
        <v>#VALUE!</v>
      </c>
      <c r="D7" s="179" t="str">
        <f>COUNTIFS(Seeds!C:C,"=Evocar",#REF!,"=*Cloze with drag &amp; drop*",#REF!,"*calculateoperation*")</f>
        <v>#VALUE!</v>
      </c>
      <c r="E7" s="179" t="str">
        <f>COUNTIFS(Seeds!C:C,"=Aplicar",#REF!,"=*Cloze with drag &amp; drop*",#REF!,"*calculateoperation*")</f>
        <v>#VALUE!</v>
      </c>
      <c r="F7" s="179" t="str">
        <f t="shared" si="1"/>
        <v>#VALUE!</v>
      </c>
    </row>
    <row r="8">
      <c r="A8" s="177" t="s">
        <v>4064</v>
      </c>
      <c r="B8" s="181" t="s">
        <v>4065</v>
      </c>
      <c r="C8" s="179" t="str">
        <f>COUNTIFS(Seeds!C:C,"=Identificar",#REF!,"*Cloze with drop down*")</f>
        <v>#VALUE!</v>
      </c>
      <c r="D8" s="179" t="str">
        <f>COUNTIFS(Seeds!C:C,"=Evocar",#REF!,"=*Cloze with drop down*")</f>
        <v>#VALUE!</v>
      </c>
      <c r="E8" s="179" t="str">
        <f>COUNTIFS(Seeds!C:C,"=Aplicar",#REF!,"=*Cloze with drop down*")</f>
        <v>#VALUE!</v>
      </c>
      <c r="F8" s="179" t="str">
        <f t="shared" si="1"/>
        <v>#VALUE!</v>
      </c>
    </row>
    <row r="9">
      <c r="A9" s="177" t="s">
        <v>51</v>
      </c>
      <c r="B9" s="181" t="s">
        <v>51</v>
      </c>
      <c r="C9" s="179" t="str">
        <f>COUNTIFS(Seeds!C:C,"=Identificar",#REF!,"*Cloze with text*")</f>
        <v>#VALUE!</v>
      </c>
      <c r="D9" s="179" t="str">
        <f>COUNTIFS(Seeds!C:C,"=Evocar",#REF!,"=*Cloze with text*")</f>
        <v>#VALUE!</v>
      </c>
      <c r="E9" s="179" t="str">
        <f>COUNTIFS(Seeds!C:C,"=Aplicar",#REF!,"=*Cloze with text*")</f>
        <v>#VALUE!</v>
      </c>
      <c r="F9" s="179" t="str">
        <f t="shared" si="1"/>
        <v>#VALUE!</v>
      </c>
    </row>
    <row r="10">
      <c r="A10" s="177" t="s">
        <v>4066</v>
      </c>
      <c r="B10" s="178" t="s">
        <v>4067</v>
      </c>
      <c r="C10" s="179" t="str">
        <f>COUNTIFS(Seeds!C:C,"=Identificar",#REF!,"*counting*")</f>
        <v>#VALUE!</v>
      </c>
      <c r="D10" s="179" t="str">
        <f>COUNTIFS(Seeds!C:C,"=Evocar",#REF!,"=*counting*")</f>
        <v>#VALUE!</v>
      </c>
      <c r="E10" s="179" t="str">
        <f>COUNTIFS(Seeds!C:C,"=Aplicar",#REF!,"=*counting*")</f>
        <v>#VALUE!</v>
      </c>
      <c r="F10" s="179" t="str">
        <f t="shared" si="1"/>
        <v>#VALUE!</v>
      </c>
    </row>
    <row r="11">
      <c r="A11" s="177" t="s">
        <v>4068</v>
      </c>
      <c r="B11" s="181" t="s">
        <v>4069</v>
      </c>
      <c r="C11" s="179" t="str">
        <f>COUNTIFS(Seeds!C:C,"=Identificar",#REF!,"*equivLiteral*")</f>
        <v>#VALUE!</v>
      </c>
      <c r="D11" s="179" t="str">
        <f>COUNTIFS(Seeds!C:C,"=Evocar",#REF!,"=*equivLiteral*")</f>
        <v>#VALUE!</v>
      </c>
      <c r="E11" s="179" t="str">
        <f>COUNTIFS(Seeds!C:C,"=Aplicar",#REF!,"=*equivLiteral*")</f>
        <v>#VALUE!</v>
      </c>
      <c r="F11" s="179" t="str">
        <f t="shared" si="1"/>
        <v>#VALUE!</v>
      </c>
    </row>
    <row r="12">
      <c r="A12" s="177" t="s">
        <v>4070</v>
      </c>
      <c r="B12" s="178" t="s">
        <v>4071</v>
      </c>
      <c r="C12" s="179" t="str">
        <f>COUNTIFS(Seeds!C:C,"=Identificar",#REF!,"*equivSymbolic*")</f>
        <v>#VALUE!</v>
      </c>
      <c r="D12" s="179" t="str">
        <f>COUNTIFS(Seeds!C:C,"=Evocar",#REF!,"=*equivSymbolic*")</f>
        <v>#VALUE!</v>
      </c>
      <c r="E12" s="179" t="str">
        <f>COUNTIFS(Seeds!C:C,"=Aplicar",#REF!,"=*equivSymbolic*")</f>
        <v>#VALUE!</v>
      </c>
      <c r="F12" s="179" t="str">
        <f t="shared" si="1"/>
        <v>#VALUE!</v>
      </c>
    </row>
    <row r="13">
      <c r="A13" s="177" t="s">
        <v>4072</v>
      </c>
      <c r="B13" s="178" t="s">
        <v>2816</v>
      </c>
      <c r="C13" s="179" t="str">
        <f>COUNTIFS(Seeds!C:C,"=Identificar",#REF!,"*labelImage*")</f>
        <v>#VALUE!</v>
      </c>
      <c r="D13" s="179" t="str">
        <f>COUNTIFS(Seeds!C:C,"=Evocar",#REF!,"=*labelImage*")</f>
        <v>#VALUE!</v>
      </c>
      <c r="E13" s="179" t="str">
        <f>COUNTIFS(Seeds!C:C,"=Aplicar",#REF!,"=*labelImage*")</f>
        <v>#VALUE!</v>
      </c>
      <c r="F13" s="179" t="str">
        <f t="shared" si="1"/>
        <v>#VALUE!</v>
      </c>
    </row>
    <row r="14">
      <c r="A14" s="177" t="s">
        <v>4073</v>
      </c>
      <c r="B14" s="181" t="s">
        <v>4073</v>
      </c>
      <c r="C14" s="179" t="str">
        <f>COUNTIFS(Seeds!C:C,"=Identificar",#REF!,"*Match list*")</f>
        <v>#VALUE!</v>
      </c>
      <c r="D14" s="179" t="str">
        <f>COUNTIFS(Seeds!C:C,"=Evocar",#REF!,"=*Match list*")</f>
        <v>#VALUE!</v>
      </c>
      <c r="E14" s="179" t="str">
        <f>COUNTIFS(Seeds!C:C,"=Aplicar",#REF!,"=*Match list*")</f>
        <v>#VALUE!</v>
      </c>
      <c r="F14" s="179" t="str">
        <f t="shared" si="1"/>
        <v>#VALUE!</v>
      </c>
    </row>
    <row r="15">
      <c r="A15" s="177" t="s">
        <v>4074</v>
      </c>
      <c r="B15" s="181" t="s">
        <v>853</v>
      </c>
      <c r="C15" s="179" t="str">
        <f>COUNTIFS(Seeds!C:C,"=Identificar",#REF!,"*Multiple choice – multiple response*")</f>
        <v>#VALUE!</v>
      </c>
      <c r="D15" s="179" t="str">
        <f>COUNTIFS(Seeds!C:C,"=Evocar",#REF!,"=*Multiple choice – multiple response*")</f>
        <v>#VALUE!</v>
      </c>
      <c r="E15" s="179" t="str">
        <f>COUNTIFS(Seeds!C:C,"=Aplicar",#REF!,"=*Multiple choice – multiple response*")</f>
        <v>#VALUE!</v>
      </c>
      <c r="F15" s="179" t="str">
        <f t="shared" si="1"/>
        <v>#VALUE!</v>
      </c>
    </row>
    <row r="16">
      <c r="A16" s="177" t="s">
        <v>4075</v>
      </c>
      <c r="B16" s="178" t="s">
        <v>391</v>
      </c>
      <c r="C16" s="179" t="str">
        <f>COUNTIFS(Seeds!C:C,"=Identificar",#REF!,"*Multiple choice – standard*")</f>
        <v>#VALUE!</v>
      </c>
      <c r="D16" s="179" t="str">
        <f>COUNTIFS(Seeds!C:C,"=Evocar",#REF!,"=*Multiple choice – standard*")</f>
        <v>#VALUE!</v>
      </c>
      <c r="E16" s="179" t="str">
        <f>COUNTIFS(Seeds!C:C,"=Aplicar",#REF!,"=*Multiple choice – standard*")</f>
        <v>#VALUE!</v>
      </c>
      <c r="F16" s="179" t="str">
        <f t="shared" si="1"/>
        <v>#VALUE!</v>
      </c>
    </row>
    <row r="17">
      <c r="A17" s="177" t="s">
        <v>4076</v>
      </c>
      <c r="B17" s="181" t="s">
        <v>4077</v>
      </c>
      <c r="C17" s="179" t="str">
        <f>COUNTIFS(Seeds!C:C,"=Identificar",#REF!,"*numberline*")</f>
        <v>#VALUE!</v>
      </c>
      <c r="D17" s="179" t="str">
        <f>COUNTIFS(Seeds!C:C,"=Evocar",#REF!,"=*numberline*")</f>
        <v>#VALUE!</v>
      </c>
      <c r="E17" s="179" t="str">
        <f>COUNTIFS(Seeds!C:C,"=Aplicar",#REF!,"=*numberline*")</f>
        <v>#VALUE!</v>
      </c>
      <c r="F17" s="179" t="str">
        <f t="shared" si="1"/>
        <v>#VALUE!</v>
      </c>
    </row>
    <row r="18">
      <c r="A18" s="177" t="s">
        <v>4078</v>
      </c>
      <c r="B18" s="181" t="s">
        <v>4079</v>
      </c>
      <c r="C18" s="179" t="str">
        <f>COUNTIFS(Seeds!C:C,"=Identificar",#REF!,"*orderNumbers*")</f>
        <v>#VALUE!</v>
      </c>
      <c r="D18" s="179" t="str">
        <f>COUNTIFS(Seeds!C:C,"=Evocar",#REF!,"=*orderNumbers*")</f>
        <v>#VALUE!</v>
      </c>
      <c r="E18" s="179" t="str">
        <f>COUNTIFS(Seeds!C:C,"=Aplicar",#REF!,"=*orderNumbers*")</f>
        <v>#VALUE!</v>
      </c>
      <c r="F18" s="179" t="str">
        <f t="shared" si="1"/>
        <v>#VALUE!</v>
      </c>
    </row>
    <row r="19">
      <c r="A19" s="177" t="s">
        <v>4080</v>
      </c>
      <c r="B19" s="178" t="s">
        <v>2722</v>
      </c>
      <c r="C19" s="179" t="str">
        <f>COUNTIFS(Seeds!C:C,"=Identificar",#REF!,"*pathway*")</f>
        <v>#VALUE!</v>
      </c>
      <c r="D19" s="179" t="str">
        <f>COUNTIFS(Seeds!C:C,"=Evocar",#REF!,"=*pathway*")</f>
        <v>#VALUE!</v>
      </c>
      <c r="E19" s="179" t="str">
        <f>COUNTIFS(Seeds!C:C,"=Aplicar",#REF!,"=*pathway*")</f>
        <v>#VALUE!</v>
      </c>
      <c r="F19" s="179" t="str">
        <f t="shared" si="1"/>
        <v>#VALUE!</v>
      </c>
    </row>
    <row r="20">
      <c r="A20" s="177" t="s">
        <v>4081</v>
      </c>
      <c r="B20" s="178" t="s">
        <v>4082</v>
      </c>
      <c r="C20" s="179" t="str">
        <f>COUNTIFS(Seeds!C:C,"=Identificar",#REF!,"*pictograph*")</f>
        <v>#VALUE!</v>
      </c>
      <c r="D20" s="179" t="str">
        <f>COUNTIFS(Seeds!C:C,"=Evocar",#REF!,"=*pictograph*")</f>
        <v>#VALUE!</v>
      </c>
      <c r="E20" s="179" t="str">
        <f>COUNTIFS(Seeds!C:C,"=Aplicar",#REF!,"=*pictograph*")</f>
        <v>#VALUE!</v>
      </c>
      <c r="F20" s="179" t="str">
        <f t="shared" si="1"/>
        <v>#VALUE!</v>
      </c>
    </row>
  </sheetData>
  <autoFilter ref="$A$1:$F$20">
    <sortState ref="A1:F20">
      <sortCondition ref="A1:A20"/>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5"/>
  </cols>
  <sheetData>
    <row r="1">
      <c r="A1" s="182" t="str">
        <f>Seeds!AB1</f>
        <v>Referencia para ID</v>
      </c>
      <c r="B1" s="182" t="str">
        <f t="shared" ref="B1:B25" si="1">#REF!</f>
        <v>#REF!</v>
      </c>
      <c r="C1" s="182" t="str">
        <f>Seeds!AA1</f>
        <v>JSON brasileiro</v>
      </c>
      <c r="D1" s="183" t="s">
        <v>4083</v>
      </c>
    </row>
    <row r="2" ht="15.75" customHeight="1">
      <c r="A2" s="184" t="str">
        <f>Seeds!AB2</f>
        <v>M4-NyO-46a-I-1</v>
      </c>
      <c r="B2" s="184" t="str">
        <f t="shared" si="1"/>
        <v>#REF!</v>
      </c>
      <c r="C2" s="184" t="str">
        <f>Seeds!AA2</f>
        <v>{"id":"M4-NyO-46a-I-1","stimulus":"&lt;p&gt;Arraste a forma como o número é lido para o local apropiado.&lt;/p&gt;","template":"","hint":"&lt;p&gt;A posição de cada algarismo determina a maneira como o número é lido.&lt;/p&gt;","feedback":"&lt;p&gt;A posição de cada algarismo determina a maneira como o número é lido. Por isso, 30 é lido de forma diferente de 300.&lt;/p&gt;","seed":{"parameters":[{"name":"Q1","label":null,"min":1000,"max":9999,"step":1},{"name":"Q2","label":null,"min":1000,"max":9999,"step":1},{"name":"Q3","label":null,"min":1000,"max":9999,"step":1}],"calculated":[{"name":"A1","label":"{{Q1}}","function":"Lemonlib.numToWords({{Q1}}, 'pt')[0].toUpperCase() + Lemonlib.numToWords({{Q1}}, 'pt').slice(1,)"},{"name":"A2","label":"{{Q2}}","function":"Lemonlib.numToWords({{Q2}}, 'pt')[0].toUpperCase() + Lemonlib.numToWords({{Q2}}, 'pt').slice(1,)"},{"name":"A3","label":"{{Q3}}","function":"Lemonlib.numToWords({{Q3}}, 'pt')[0].toUpperCase() + Lemonlib.numToWords({{Q3}}, 'pt').slice(1,)"}],"uniques":true},"algorithm":{"name":"linkOperationResult","params":{"invert":["false"]},"template":"Match list"}}</v>
      </c>
      <c r="D2" s="184" t="str">
        <f t="shared" ref="D2:D924" si="2">IF(B2=C2,0,1)</f>
        <v>#REF!</v>
      </c>
    </row>
    <row r="3" ht="15.75" customHeight="1">
      <c r="A3" s="184" t="str">
        <f>Seeds!AB3</f>
        <v>M4-NyO-46a-E-1</v>
      </c>
      <c r="B3" s="184" t="str">
        <f t="shared" si="1"/>
        <v>#REF!</v>
      </c>
      <c r="C3" s="184" t="str">
        <f>Seeds!AA3</f>
        <v>{
    "id": "M4-NyO-46a-E-1",
    "stimulus": "&lt;p&gt;Escreva o número por extenso.&lt;/p&gt;",
    "template": "&lt;p&gt;{{T1}}: {{T2}} e {{response}}&lt;/p&gt;",
    "hint": "&lt;p&gt;A posição de cada algarismo determina a maneira como o número é lido.&lt;/p&gt;",
    "feedback": "&lt;p&gt;A posição de cada algarismo determina a maneira como o número é lido. Por isso, 30 é lido de forma diferente de 300.&lt;/p&gt;",
    "seed": {
        "parameters": [
            {
                "name": "Q1",
                "label": null,
                "min": 1,
                "max": 9,
                "step": 1
            },
            {
                "name": "Q2",
                "label": null,
                "min": 2,
                "max": 9,
                "step": 1
            },
            {
                "name": "Q3",
                "label": null,
                "min": 3,
                "max": 9,
                "step": 1
            },
            {
                "name": "Q4",
                "label": null,
                "min": 1,
                "max": 9,
                "step": 1
            }
        ],
        "calculated": [
            {
                "name": "T1",
                "label": "{{function}}",
                "function": "{{Q1}}*1000+{{Q2}}*100+{{Q3}}*10+{{Q4}}",
                "temp": true
            },
            {
                "name": "T2",
                "label": "{{function}}",
                "function": "Lemonlib.numToWords({{Q1}}*1000+{{Q2}}*100+{{Q3}}*10, 'pt')",
                "temp": true
            },
            {
                "name": "A1",
                "label": "{{function}}",
                "function": " Lemonlib.numToWords({{Q4}}, 'pt')"
            }
        ],
        "uniques": true
    },
    "algorithm": {
        "name": "calculateOperation",
        "template": "Cloze with text"
    }
}</v>
      </c>
      <c r="D3" s="184" t="str">
        <f t="shared" si="2"/>
        <v>#REF!</v>
      </c>
    </row>
    <row r="4" ht="15.75" customHeight="1">
      <c r="A4" s="184" t="str">
        <f>Seeds!AB4</f>
        <v>M4-NyO-46a-E-2</v>
      </c>
      <c r="B4" s="184" t="str">
        <f t="shared" si="1"/>
        <v>#REF!</v>
      </c>
      <c r="C4" s="184" t="str">
        <f>Seeds!AA4</f>
        <v>{"id":"M4-NyO-46a-E-2","stimulus":"&lt;p&gt;Como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{{T4}} {{response}} e {{T3}}&lt;/p&gt;","seed":{"parameters":[{"name":"Q1","label":null,"min":1,"max":9,"step":1},{"name":"Q2","label":null,"min":2,"max":9,"step":1},{"name":"Q3","label":null,"min":3,"max":9,"step":1},{"name":"Q4","label":null,"min":1,"max":9,"step":1}],"calculated":[{"name":"T1","label":"{{function}}","function":"{{Q1}}*1000+{{Q2}}*100+{{Q3}}*10+{{Q4}}","temp":true},{"name":"T2","label":"{{function}}","function":"Lemonlib.numToWords({{Q1}}*1000, 'pt')","temp":true},{"name":"T4","label":"{{function}}","function":"Lemonlib.numToWords({{Q2}}*100, 'pt')","temp":true},{"name":"T3","label":"{{function}}","function":"Lemonlib.numToWords({{Q4}}, 'pt')","temp":true},{"name":"A1","label":"{{function}}","function":" Lemonlib.numToWords({{Q3}}*10, 'pt')"}],"uniques":true},"algorithm":{"name":"calculateOperation","template":"Cloze with text"}}</v>
      </c>
      <c r="D4" s="184" t="str">
        <f t="shared" si="2"/>
        <v>#REF!</v>
      </c>
    </row>
    <row r="5" ht="15.75" customHeight="1">
      <c r="A5" s="184" t="str">
        <f>Seeds!AB5</f>
        <v>M4-NyO-46a-E-3</v>
      </c>
      <c r="B5" s="184" t="str">
        <f t="shared" si="1"/>
        <v>#REF!</v>
      </c>
      <c r="C5" s="184" t="str">
        <f>Seeds!AA5</f>
        <v>{"id":"M4-NyO-46a-E-3","stimulus":"&lt;p&gt;Como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{{response}} e {{T3}}&lt;/p&gt;","seed":{"parameters":[{"name":"Q1","label":null,"min":1,"max":9,"step":1},{"name":"Q2","label":null,"min":2,"max":9,"step":1},{"name":"Q3","label":null,"min":1,"max":9,"step":1},{"name":"Q4","label":null,"min":1,"max":9,"step":1}],"calculated":[{"name":"T1","label":"{{function}}","function":"{{Q1}}*1000+{{Q2}}*100+{{Q3}}*10+{{Q4}}","temp":true},{"name":"T2","label":"{{function}}","function":" Lemonlib.numToWords({{Q1}}*1000, 'pt')","temp":true},{"name":"T3","label":"{{function}}","function":"Lemonlib.numToWords({{Q3}}*10+{{Q4}}, 'pt')","temp":true},{"name":"A1","label":"{{function}}","function":" Lemonlib.numToWords({{Q2}}*100, 'pt')"}],"uniques":true},"algorithm":{"name":"calculateOperation","template":"Cloze with text"}}</v>
      </c>
      <c r="D5" s="184" t="str">
        <f t="shared" si="2"/>
        <v>#REF!</v>
      </c>
    </row>
    <row r="6" ht="15.75" customHeight="1">
      <c r="A6" s="184" t="str">
        <f>Seeds!AB6</f>
        <v>M4-NyO-46a-E-4</v>
      </c>
      <c r="B6" s="184" t="str">
        <f t="shared" si="1"/>
        <v>#REF!</v>
      </c>
      <c r="C6" s="184" t="str">
        <f>Seeds!AA6</f>
        <v>{"id":"M4-NyO-46a-E-4","stimulus":"&lt;p&gt;Como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{{response}} {{T2}}&lt;/p&gt;","seed":{"parameters":[{"name":"Q1","label":null,"min":1,"max":9,"step":1},{"name":"Q2","label":null,"min":1,"max":999,"step":1}],"calculated":[{"name":"T1","label":"{{function}}","function":" {{Q1}}*1000+{{Q2}}","temp":true},{"name":"T2","label":"{{function}}","function":" Lemonlib.numToWords({{Q2}}, 'pt')","temp":true},{"name":"A1","label":"{{function}}","function":" Lemonlib.numToWords({{Q1}}*1000, 'pt')"}],"uniques":true},"algorithm":{"name":"calculateOperation","template":"Cloze with text"}}</v>
      </c>
      <c r="D6" s="184" t="str">
        <f t="shared" si="2"/>
        <v>#REF!</v>
      </c>
    </row>
    <row r="7" ht="15.75" customHeight="1">
      <c r="A7" s="184" t="str">
        <f>Seeds!AB7</f>
        <v>M4-NyO-46a-A-1</v>
      </c>
      <c r="B7" s="184" t="str">
        <f t="shared" si="1"/>
        <v>#REF!</v>
      </c>
      <c r="C7" s="184" t="str">
        <f>Seeds!AA7</f>
        <v>{"id":"M4-NyO-46a-A-1","stimulus":"&lt;p&gt;{{T1}} convidados assistiram à estreia de um filme. Complete o valor por extenso.&lt;/p&gt;","hint":"&lt;p&gt;A posição de cada algarismo determina a forma como o número é lido.&lt;/p&gt;","feedback":"&lt;p&gt;A posição de cada algarismo determina a forma como o número é lido. Por isso, 30 se lê diferente de 300.&lt;/p&gt;","template":"&lt;p&gt;Assistiram {{T2}} {{T4}} e {{response}} e {{T3}} convidados.&lt;/p&gt;","seed":{"parameters":[{"name":"Q1","label":null,"min":1,"max":9,"step":1},{"name":"Q2","label":null,"min":2,"max":9,"step":1},{"name":"Q3","label":null,"min":3,"max":9,"step":1},{"name":"Q4","label":null,"min":1,"max":9,"step":1}],"calculated":[{"name":"T1","label":"{{function}}","function":"{{Q1}}*1000+{{Q2}}*100+{{Q3}}*10+{{Q4}}","temp":true},{"name":"T2","label":"{{function}}","function":"Lemonlib.numToWords({{Q1}}*1000, 'pt')","temp":true},{"name":"T4","label":"{{function}}","function":"Lemonlib.numToWords({{Q2}}*100, 'pt')","temp":true},{"name":"T3","label":"{{function}}","function":"Lemonlib.numToWords({{Q4}}, 'pt')","temp":true},{"name":"A1","label":"{{function}}","function":" Lemonlib.numToWords({{Q3}}*10, 'pt')"}],"uniques":true},"algorithm":{"name":"calculateOperation","template":"Cloze with text"}}</v>
      </c>
      <c r="D7" s="184" t="str">
        <f t="shared" si="2"/>
        <v>#REF!</v>
      </c>
    </row>
    <row r="8" ht="15.75" customHeight="1">
      <c r="A8" s="184" t="str">
        <f>Seeds!AB8</f>
        <v>M4-NyO-46a-A-2</v>
      </c>
      <c r="B8" s="184" t="str">
        <f t="shared" si="1"/>
        <v>#REF!</v>
      </c>
      <c r="C8" s="184" t="str">
        <f>Seeds!AA8</f>
        <v>{"id":"M4-NyO-46a-A-2","stimulus":"&lt;p&gt;Em apenas duas horas, o último lançamento de uma banda musical já foi reproduzido {{T1}} vezes. Complete o valor por extenso.&lt;/p&gt;","hint":"&lt;p&gt;A posição de cada algarismo determina a forma como o número é lido.&lt;/p&gt;","feedback":"&lt;p&gt;A posição de cada algarismo determina a forma como o número é lido. Por isso, 30 se lê diferente de 300.&lt;/p&gt;","template":"&lt;p&gt;O número de reproduções da música foi de {{response}} {{T2}}.&lt;/p&gt;","seed":{"parameters":[{"name":"Q1","label":null,"min":1,"max":9,"step":1},{"name":"Q2","label":null,"min":2,"max":999,"step":1}],"calculated":[{"name":"T1","label":"{{function}}","function":"{{Q1}}*1000+{{Q2}}","temp":true},{"name":"T2","label":"{{function}}","function":"Lemonlib.numToWords({{Q2}}, 'pt')","temp":true},{"name":"A1","label":"{{function}}","function":" Lemonlib.numToWords({{Q1}}*1000, 'pt')"}],"uniques":true},"algorithm":{"name":"calculateOperation","template":"Cloze with text"}}</v>
      </c>
      <c r="D8" s="184" t="str">
        <f t="shared" si="2"/>
        <v>#REF!</v>
      </c>
    </row>
    <row r="9" ht="15.75" customHeight="1">
      <c r="A9" s="184" t="str">
        <f>Seeds!AB9</f>
        <v>M4-NyO-46a-A-3</v>
      </c>
      <c r="B9" s="184" t="str">
        <f t="shared" si="1"/>
        <v>#REF!</v>
      </c>
      <c r="C9" s="184" t="str">
        <f>Seeds!AA9</f>
        <v>{"id":"M4-NyO-46a-A-3","stimulus":"&lt;p&gt;A escola de Susana fica a {{T1}} m da casa dela. Complete o valor por extenso.&lt;/p&gt;","hint":"&lt;p&gt;A posição de cada algarismo determina a forma como o número é lido.&lt;/p&gt;","feedback":"&lt;p&gt;A posição de cada algarismo determina a forma como o número é lido. Por isso, 30 se lê diferente de 300.&lt;/p&gt;","template":"&lt;p&gt;A distância é de {{response}} {{T2}} metros.&lt;/p&gt;","seed":{"parameters":[{"name":"Q1","label":null,"list":[1,2]},{"name":"Q2","label":null,"min":2,"max":9,"step":1},{"name":"Q3","label":null,"min":3,"max":9,"step":1},{"name":"Q4","label":null,"min":1,"max":9,"step":1}],"calculated":[{"name":"T1","label":"{{function}}","function":"{{Q1}}*1000+{{Q2}}*100+{{Q3}}*10+{{Q4}}","temp":true},{"name":"T2","label":"{{function}}","function":"Lemonlib.numToWords({{Q2}}*100+{{Q3}}*10+{{Q4}}, 'pt')","temp":true},{"name":"T3","label":"{{function}}","function":"Lemonlib.numToWords({{Q4}}, 'pt')","temp":true},{"name":"A1","label":"{{function}}","function":" Lemonlib.numToWords({{Q1}}*1000, 'pt')"}],"uniques":true},"algorithm":{"name":"calculateOperation","template":"Cloze with text"}}</v>
      </c>
      <c r="D9" s="184" t="str">
        <f t="shared" si="2"/>
        <v>#REF!</v>
      </c>
    </row>
    <row r="10" ht="15.75" customHeight="1">
      <c r="A10" s="184" t="str">
        <f>Seeds!AB10</f>
        <v>M4-NyO-46b-I-1</v>
      </c>
      <c r="B10" s="184" t="str">
        <f t="shared" si="1"/>
        <v>#REF!</v>
      </c>
      <c r="C10" s="184" t="str">
        <f>Seeds!AA10</f>
        <v>{"id":"M4-NyO-46b-I-1","stimulus":"&lt;p&gt;Arraste os números para sua forma escrita por extenso.&lt;/p&gt;","hint":"&lt;p&gt;O valor de cada algarismo é posicional, ou seja, depende do lugar que ele ocupa no número.&lt;/p&gt;","feedback":"&lt;p&gt;O valor de cada algarismo é posicional, ou seja, depende do lugar que ele ocupa no número.&lt;/p&gt;&lt;table style=\"width: 100%;\"&gt;&lt;tbody&gt;&lt;tr&gt;&lt;td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name":"Q2","label":null,"min":1000,"max":9999,"step":1},{"name":"Q3","label":null,"min":1000,"max":9999,"step":1}],"calculated":[{"name":"T2","label":"{{function}}","function":"math.floor({{Q1}}/1000)","temp":true},{"name":"T3","label":"{{function}}","function":"math.floor({{Q1}}/100)-math.floor({{Q1}}/1000)*10","temp":true},{"name":"T4","label":"{{function}}","function":"math.floor({{Q1}}/10)-math.floor({{Q1}}/100)*10","temp":true},{"name":"T5","label":"{{function}}","function":"{{Q1}}-math.floor({{Q1}}/10)*10","temp":true},{"name":"T7","label":"{{function}}","function":"{{T2}}*1000","temp":true},{"name":"T8","label":"{{function}}","function":"{{T3}}*100","temp":true},{"name":"T9","label":"{{function}}","function":"{{T4}}*10","temp":true},{"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Lemonlib.numToWords({{Q3}},'pt').slice(1,)"}],"isNumToWords":true,"uniques":true},"algorithm":{"name":"linkOperationResult","params":{"invert":false},"template":"Match list"}}</v>
      </c>
      <c r="D10" s="184" t="str">
        <f t="shared" si="2"/>
        <v>#REF!</v>
      </c>
    </row>
    <row r="11" ht="15.75" customHeight="1">
      <c r="A11" s="184" t="str">
        <f>Seeds!AB11</f>
        <v>M4-NyO-46b-E-1</v>
      </c>
      <c r="B11" s="184" t="str">
        <f t="shared" si="1"/>
        <v>#REF!</v>
      </c>
      <c r="C11" s="184" t="str">
        <f>Seeds!AA11</f>
        <v>{"id":"M4-NyO-46b-E-1","stimulus":"&lt;p&gt;Escreva esse número usando algarismos.&lt;/p&gt;","template":"&lt;p&gt;{{T1}}: {{response}}&lt;/p&gt;","hint":"&lt;p&gt;O valor de cada algarismo é posicional, ou seja, depende do lugar que ele ocupa no número.&lt;/p&gt;","feedback":"&lt;p&gt;O valor de cada algarismo é posicional, ou seja, depende do lugar que ele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{{T5}}&lt;/p&gt;","seed":{"parameters":[{"name":"Q1","label":null,"min":1000,"max":9999,"step":1}],"calculated":[{"name":"T1","label":"{{function}}","function":"Lemonlib.numToWords({{Q1}}, 'pt')[0].toUpperCase() + Lemonlib.numToWords({{Q1}}, 'pt').slice(1,)","temp":true},{"name":"A1","label":"{{function}}","function":"{{Q1}}"},{"name":"T2","label":"{{function}}","function":"math.floor({{Q1}}/1000)","temp":true},{"name":"T3","label":"{{function}}","function":"math.floor({{Q1}}/100)-math.floor({{Q1}}/1000)*10","temp":true},{"name":"T4","label":"{{function}}","function":"math.floor({{Q1}}/10)-math.floor({{Q1}}/100)*10","temp":true},{"name":"T5","label":"{{function}}","function":"{{Q1}}-math.floor({{Q1}}/10)*10","temp":true},{"name":"T7","label":"{{function}}","function":"{{T2}}*1000","temp":true},{"name":"T8","label":"{{function}}","function":"{{T3}}*100","temp":true},{"name":"T9","label":"{{function}}","function":"{{T4}}*10","temp":true}],"uniques":true},"algorithm":{"name":"calculateOperation","params":{"method":"equivLiteral","keyboard":"NUMERICAL"}}}</v>
      </c>
      <c r="D11" s="184" t="str">
        <f t="shared" si="2"/>
        <v>#REF!</v>
      </c>
    </row>
    <row r="12" ht="15.75" customHeight="1">
      <c r="A12" s="184" t="str">
        <f>Seeds!AB12</f>
        <v>M4-NyO-46b-A-1</v>
      </c>
      <c r="B12" s="184" t="str">
        <f t="shared" si="1"/>
        <v>#REF!</v>
      </c>
      <c r="C12" s="184" t="str">
        <f>Seeds!AA12</f>
        <v>{"id":"M4-NyO-46b-A-1","stimulus":"&lt;p&gt;O número de espécimes de plantas em uma reserva natural é {{T1}}. Escreva esse número usando algarismos.&lt;/p&gt;","template":"&lt;p&gt;Na reserva há {{response}} plantas.&lt;/p&gt;","hint":"&lt;p&gt;O valor de cada algarismo é posicional, ou seja, depende do lugar que ele ocupa no número.&lt;/p&gt;","feedback":"&lt;p&gt;O valor de cada algarismo é posicional, ou seja, depende do lugar que ele ocupa no número.&lt;/p&gt;&lt;table style=\"width: 100%;\"&gt;&lt;tbody&gt;&lt;tr&gt;&lt;td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{{T5}}&lt;/p&gt;","seed":{"parameters":[{"name":"Q1","label":null,"min":1000,"max":9999,"step":1}],"calculated":[{"name":"T1","label":"{{function}}","function":"Lemonlib.numToWords({{Q1}}, 'pt')","temp":true},{"name":"A1","label":"{{function}}","function":"{{Q1}}"},{"name":"T2","label":"{{function}}","function":"math.floor({{Q1}}/1000)","temp":true},{"name":"T3","label":"{{function}}","function":"math.floor({{Q1}}/100)-math.floor({{Q1}}/1000)*10","temp":true},{"name":"T4","label":"{{function}}","function":"math.floor({{Q1}}/10)-math.floor({{Q1}}/100)*10","temp":true},{"name":"T5","label":"{{function}}","function":"{{Q1}}-math.floor({{Q1}}/10)*10","temp":true},{"name":"T7","label":"{{function}}","function":"{{T2}}*1000","temp":true},{"name":"T8","label":"{{function}}","function":"{{T3}}*100","temp":true},{"name":"T9","label":"{{function}}","function":"{{T4}}*10","temp":true}],"uniques":true},"algorithm":{"name":"calculateOperation","params":{"method":"equivLiteral","keyboard":"NUMERICAL"}}}</v>
      </c>
      <c r="D12" s="184" t="str">
        <f t="shared" si="2"/>
        <v>#REF!</v>
      </c>
    </row>
    <row r="13" ht="15.75" customHeight="1">
      <c r="A13" s="184" t="str">
        <f>Seeds!AB13</f>
        <v>M4-NyO-46b-A-2</v>
      </c>
      <c r="B13" s="184" t="str">
        <f t="shared" si="1"/>
        <v>#REF!</v>
      </c>
      <c r="C13" s="184" t="str">
        <f>Seeds!AA13</f>
        <v>{"id":"M4-NyO-46b-A-2","stimulus":"&lt;p&gt;A quantidade em quilogramas de carvão extraídos de uma mina a cada ano é de {{T1}}. Escreva esse número usando algarismos.&lt;/p&gt;","template":"&lt;p&gt;São extraídos {{response}} kg de carvão por ano.&lt;/p&gt;","hint":"&lt;p&gt;O valor de cada algarismo é posicional, ou seja, depende do lugar que ele ocupa no número.&lt;/p&gt;","feedback":"&lt;p&gt;O valor de cada algarismo é posicional, ou seja, depende do lugar que ele ocupa no número.&lt;/p&gt;&lt;table style=\"width: 100%;\"&gt;&lt;tbody&gt;&lt;tr&gt;&lt;td style=\"width: 20.0000%;background-color:#72D2CD;\"&gt;&lt;div style=\"text-align: center;\"&gt;&lt;strong&gt;&lt;span style=\"color: rgb(255, 255, 255);\"&gt;UM&lt;/span&gt;&lt;/strong&gt;&lt;/div&gt;&lt;/td&gt;&lt;td style=\"width: 20.0000%;background-color:#72D2CD;\"&gt;&lt;div style=\"text-align: center;\"&gt;&lt;strong&gt;&lt;span style=\"color: rgb(255, 255, 255);\"&gt;C&lt;/span&gt;&lt;/strong&gt;&lt;/div&gt;&lt;/td&gt;&lt;td style=\"width: 20.0000%;background-color:#72D2CD;\"&gt;&lt;div style=\"text-align: center;\"&gt;&lt;strong&gt;&lt;span style=\"color: rgb(255, 255, 255);\"&gt;D&lt;/span&gt;&lt;/strong&gt;&lt;/div&gt;&lt;/td&gt;&lt;td style=\"width: 20.0000%;background-color:#72D2CD;\"&gt;&lt;div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{{T5}}&lt;/p&gt;","seed":{"parameters":[{"name":"Q1","label":null,"min":1000,"max":9999,"step":1}],"calculated":[{"name":"T1","label":"{{function}}","function":"Lemonlib.numToWords({{Q1}}, 'pt')","temp":true},{"name":"A1","label":"{{function}}","function":"{{Q1}}"},{"name":"T2","label":"{{function}}","function":"math.floor({{Q1}}/1000)","temp":true},{"name":"T3","label":"{{function}}","function":"math.floor({{Q1}}/100)-math.floor({{Q1}}/1000)*10","temp":true},{"name":"T4","label":"{{function}}","function":"math.floor({{Q1}}/10)-math.floor({{Q1}}/100)*10","temp":true},{"name":"T5","label":"{{function}}","function":"{{Q1}}-math.floor({{Q1}}/10)*10","temp":true},{"name":"T7","label":"{{function}}","function":"{{T2}}*1000","temp":true},{"name":"T8","label":"{{function}}","function":"{{T3}}*100","temp":true},{"name":"T9","label":"{{function}}","function":"{{T4}}*10","temp":true}],"uniques":true},"algorithm":{"name":"calculateOperation","params":{"method":"equivLiteral","keyboard":"NUMERICAL"}}}</v>
      </c>
      <c r="D13" s="184" t="str">
        <f t="shared" si="2"/>
        <v>#REF!</v>
      </c>
    </row>
    <row r="14" ht="15.75" customHeight="1">
      <c r="A14" s="184" t="str">
        <f>Seeds!AB14</f>
        <v>M4-NyO-46b-A-3</v>
      </c>
      <c r="B14" s="184" t="str">
        <f t="shared" si="1"/>
        <v>#REF!</v>
      </c>
      <c r="C14" s="184" t="str">
        <f>Seeds!AA14</f>
        <v>{"id":"M4-NyO-46b-A-3","stimulus":"&lt;p&gt;{{T1}}, esta é a soma de dinheiro que uma ONG arrecadou para ajudar uma escola em uma comunidade carente. Escreva esse número usando algarismos.&lt;/p&gt;","template":"&lt;p&gt;A ONG arrecadou {{response}} reais.&lt;/p&gt;","hint":"&lt;p&gt;O valor de cada algarismo é posicional, ou seja, depende do lugar que ele ocupa no número.&lt;/p&gt;","feedback":"&lt;p&gt;O valor de cada algarismo é posicional, ou seja, depende do lugar que ele ocupa no número.&lt;/p&gt;&lt;table style=\"width: 100%;\"&gt;&lt;tbody&gt;&lt;tr&gt;&lt;td style=\"width: 20.0000%;background-color:#C77CB7;\"&gt;&lt;div style=\"text-align: center;\"&gt;&lt;strong&gt;&lt;span style=\"color: rgb(255, 255, 255);\"&gt;UM&lt;/span&gt;&lt;/strong&gt;&lt;/div&gt;&lt;/td&gt;&lt;td style=\"width: 20.0000%;background-color:#C77CB7;\"&gt;&lt;div style=\"text-align: center;\"&gt;&lt;strong&gt;&lt;span style=\"color: rgb(255, 255, 255);\"&gt;C&lt;/span&gt;&lt;/strong&gt;&lt;/div&gt;&lt;/td&gt;&lt;td style=\"width: 20.0000%;background-color:#C77CB7;\"&gt;&lt;div style=\"text-align: center;\"&gt;&lt;strong&gt;&lt;span style=\"color: rgb(255, 255, 255);\"&gt;D&lt;/span&gt;&lt;/strong&gt;&lt;/div&gt;&lt;/td&gt;&lt;td style=\"width: 20.0000%;background-color:#C77CB7;\"&gt;&lt;div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{{T5}}&lt;/p&gt;","seed":{"parameters":[{"name":"Q1","label":null,"min":1000,"max":9999,"step":1}],"calculated":[{"name":"T1","label":"{{function}}","function":"Lemonlib.numToWords({{Q1}}, 'pt')[0].toUpperCase() + Lemonlib.numToWords({{Q1}}, 'pt').slice(1,)","temp":true},{"name":"A1","label":"{{function}}","function":"{{Q1}}"},{"name":"T2","label":"{{function}}","function":"math.floor({{Q1}}/1000)","temp":true},{"name":"T3","label":"{{function}}","function":"math.floor({{Q1}}/100)-math.floor({{Q1}}/1000)*10","temp":true},{"name":"T4","label":"{{function}}","function":"math.floor({{Q1}}/10)-math.floor({{Q1}}/100)*10","temp":true},{"name":"T5","label":"{{function}}","function":"{{Q1}}-math.floor({{Q1}}/10)*10","temp":true},{"name":"T7","label":"{{function}}","function":"{{T2}}*1000","temp":true},{"name":"T8","label":"{{function}}","function":"{{T3}}*100","temp":true},{"name":"T9","label":"{{function}}","function":"{{T4}}*10","temp":true}],"uniques":true},"algorithm":{"name":"calculateOperation","params":{"method":"equivLiteral","keyboard":"NUMERICAL"}}}</v>
      </c>
      <c r="D14" s="184" t="str">
        <f t="shared" si="2"/>
        <v>#REF!</v>
      </c>
    </row>
    <row r="15" ht="15.75" customHeight="1">
      <c r="A15" s="184" t="str">
        <f>Seeds!AB15</f>
        <v>M4-NyO-46c-I-1</v>
      </c>
      <c r="B15" s="184" t="str">
        <f t="shared" si="1"/>
        <v>#REF!</v>
      </c>
      <c r="C15" s="184" t="str">
        <f>Seeds!AA15</f>
        <v>{"id":"M4-NyO-46c-I-1","stimulus":"&lt;p&gt;Indique se as decomposições a seguir estão corretas ou incorretas.&lt;/p&gt;","hint":"&lt;p&gt;Um número pode ser decomposto como a soma de seus algarismos multiplicados por 1, 10, 100, &lt;span class=\"no-break\"&gt;1000&lt;/span&gt; ou &lt;span class=\"no-break\"&gt; 10 000,&lt;/span&gt; de acordo com a posição que o algarismo ocupa no número.&lt;/p&gt;","feedback":"&lt;p&gt;Um número pode ser decomposto como a soma de seus algarismos multiplicados por 1, 10, 100, &lt;span class=\"no-break\"&gt;1000&lt;/span&gt; ou &lt;span class=\"no-break\"&gt; 10 000,&lt;/span&gt; de acordo com a posição que o algarismo ocupa no número.&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function}}","function":"{{Q1}}{{Q2}} {{Q3}}{{Q4}}0 = {{Q1}} × 10 000 + {{Q2}} × 1 000 + {{Q3}} × 100 + {{Q4}} × 10"},{"name":"A2","label":"{{function}}","function":"{{Q3}}{{Q5}} 0{{Q7}}0 = {{Q3}} × 10 000 + {{Q5}} × 1 000 + {{Q7}} × 10"},{"name":"A3","label":"{{function}}","function":"{{Q4}}0 {{Q1}}00 = {{Q4}} × 10 000 + {{Q1}} × 100"},{"name":"A4","label":"{{function}}","function":"{{Q2}}{{Q8}} {{Q3}}{{Q7}}0 = {{Q2}} × 10 000 + {{Q8}} × 1 000 + {{Q3}} × 100","incorrect":true,"feedback":"&lt;p&gt;A decomposição correta é:&lt;/p&gt;&lt;p&gt;{{Q2}}{{Q8}} {{Q3}}{{Q7}}0 = {{Q2}} × &lt;span class=\"no-break\"&gt;10 000&lt;/span&gt; + {{Q8}} × 1 000 + {{Q3}} × 100 + {{Q7}} × 10&lt;/p&gt;"},{"name":"A5","label":"{{function}}","function":"{{Q5}}0 {{Q6}}0{{Q7}} = {{Q5}} × 10 000 + {{Q6}} × 10 000 + {{Q7}} × 10 000","incorrect":true,"feedback":"&lt;p&gt;A decomposição correta é:&lt;/p&gt;&lt;p&gt;{{Q5}}0 {{Q6}}0{{Q7}} = {{Q5}} × &lt;span class=\"no-break\"&gt;10 000&lt;/span&gt; + {{Q6}} × 100 + {{Q7}}&lt;/p&gt;"},{"name":"A6","label":"{{function}}","function":"{{Q6}}{{Q8}} {{Q4}}0{{Q8}} = {{Q6}} × 10 000 + {{Q8}} × 1 000 + {{Q4}} × 100 + {{Q8}} × 10","incorrect":true,"feedback":"&lt;p&gt;A decomposição correta é:&lt;/p&gt;&lt;p&gt;{{Q6}}{{Q8}} {{Q4}}0{{Q8}} = {{Q6}} × &lt;span class=\"no-break\"&gt;10 000&lt;/span&gt; + {{Q8}} × &lt;span class=\"no-break\"&gt;1 000&lt;/span&gt; + {{Q4}} × 100 + {{Q8}}&lt;/p&gt;"}],"uniques":true},"algorithm":{"name":"trueFalse","template":"Choice matrix – inline","params":{"countCorrect":2,"countIncorrect":1,"showCheckIcon":false,"options":["Correta","Incorreta"]}}}</v>
      </c>
      <c r="D15" s="184" t="str">
        <f t="shared" si="2"/>
        <v>#REF!</v>
      </c>
    </row>
    <row r="16" ht="15.75" customHeight="1">
      <c r="A16" s="184" t="str">
        <f>Seeds!AB16</f>
        <v>M4-NyO-46c-E-1</v>
      </c>
      <c r="B16" s="184" t="str">
        <f t="shared" si="1"/>
        <v>#REF!</v>
      </c>
      <c r="C16" s="184" t="str">
        <f>Seeds!AA16</f>
        <v>{"id":"M4-NyO-46c-E-1","stimulus":"&lt;p&gt;Decomponha este número seguindo o exemplo: 45 = 4 × 10 + 5.&lt;/p&gt;","template":"&lt;p style=\"text-align: center\"&gt;{{T1}} = {{response}}&lt;/p&gt;","hint":"&lt;p&gt;Um número pode ser decomposto como a soma de seus algarismos multiplicados por 1, 10, 100 ou 1000, dependendo da posição que o algarismo ocupa no número.&lt;/p&gt;","feedback":"&lt;p&gt;Um número pode ser decomposto como a soma de seus algarismos multiplicados por 1, 10, 100 ou 1000, dependendo da posição que o algarismo ocupa no número.&lt;/p&gt;","seed":{"parameters":[{"name":"Q1","label":null,"min":1,"max":9,"step":1},{"name":"Q2","label":null,"min":1,"max":9,"step":1},{"name":"Q3","label":null,"min":1,"max":9,"step":1},{"name":"Q4","label":null,"min":1,"max":9,"step":1}],"calculated":[{"name":"T1","label":"{{function}}","function":"{{Q1}}*1000 + {{Q2}}*100 + {{Q3}}*10+{{Q4}}","temp":true},{"name":"A1","label":"{{function}}","function":"{{Q1}}\\times1000+{{Q2}}\\times100+{{Q3}}\\times10+{{Q4}}"}],"uniques":true},"algorithm":{"name":"calculateOperation","params":{"method":"equivLiteral","keyboard":"INTERMEDIATE"}}}</v>
      </c>
      <c r="D16" s="184" t="str">
        <f t="shared" si="2"/>
        <v>#REF!</v>
      </c>
    </row>
    <row r="17" ht="15.75" customHeight="1">
      <c r="A17" s="184" t="str">
        <f>Seeds!AB17</f>
        <v>M4-NyO-46c-A-1</v>
      </c>
      <c r="B17" s="184" t="str">
        <f t="shared" si="1"/>
        <v>#REF!</v>
      </c>
      <c r="C17" s="184" t="str">
        <f>Seeds!AA17</f>
        <v>{"id":"M4-NyO-46c-A-1","stimulus":"&lt;p&gt;Uma editora tem um total de {{T1}} livros em seu catálogo. Decomponha este número seguindo o exemplo: 34 = 3 × 10 + 4.&lt;/p&gt;","template":"&lt;p style=\"text-align: center\"&gt;{{T1}} = {{response}}&lt;/p&gt;","hint":"&lt;p&gt;Um número pode ser decomposto como a soma de seus algarismos multiplicados por 1, 10, 100 ou 1000, dependendo da posição que o algarismo ocupa no número.&lt;/p&gt;","feedback":"&lt;p&gt;Um número pode ser decomposto como a soma de seus algarismos multiplicados por 1, 10, 100 ou 1000, dependendo da posição que o algarismo ocupa no número.&lt;/p&gt;","seed":{"parameters":[{"name":"Q1","label":null,"min":1,"max":9,"step":1},{"name":"Q2","label":null,"min":1,"max":9,"step":1},{"name":"Q3","label":null,"min":1,"max":9,"step":1},{"name":"Q4","label":null,"min":1,"max":9,"step":1}],"calculated":[{"name":"T1","label":"{{function}}","function":"{{Q1}}*1000 + {{Q2}}*100 + {{Q3}}*10+{{Q4}}","temp":true},{"name":"A1","label":"{{function}}","function":"{{Q1}}\\times1000+{{Q2}}\\times100+{{Q3}}\\times10+{{Q4}}"}],"uniques":true},"algorithm":{"name":"calculateOperation","params":{"method":"equivLiteral","keyboard":"INTERMEDIATE"}}}</v>
      </c>
      <c r="D17" s="184" t="str">
        <f t="shared" si="2"/>
        <v>#REF!</v>
      </c>
    </row>
    <row r="18" ht="15.75" customHeight="1">
      <c r="A18" s="184" t="str">
        <f>Seeds!AB18</f>
        <v>M4-NyO-46c-A-2</v>
      </c>
      <c r="B18" s="184" t="str">
        <f t="shared" si="1"/>
        <v>#REF!</v>
      </c>
      <c r="C18" s="184" t="str">
        <f>Seeds!AA18</f>
        <v>{"id":"M4-NyO-46c-A-2","stimulus":"&lt;p&gt;Uma cidade reciclou {{T1}} baterias este mês para combater a poluição ambiental. Decomponha o número de baterias seguindo este exemplo: 89 = 8 × 10 + 9.&lt;/p&gt;","template":"&lt;p style=\"text-align: center\"&gt;{{T1}} = {{response}}&lt;/p&gt;","hint":"&lt;p&gt;Um número pode ser decomposto como a soma de seus algarismos multiplicados por 1, 10, 100 ou 1000, dependendo da posição que o algarismo ocupa no número.&lt;/p&gt;","feedback":"&lt;p&gt;Um número pode ser decomposto como a soma de seus algarismos multiplicados por 1, 10, 100 ou 1000, dependendo da posição que o algarismo ocupa no número.&lt;/p&gt;","seed":{"parameters":[{"name":"Q1","label":null,"min":1,"max":9,"step":1},{"name":"Q2","label":null,"min":1,"max":9,"step":1},{"name":"Q3","label":null,"min":1,"max":9,"step":1},{"name":"Q4","label":null,"min":1,"max":9,"step":1}],"calculated":[{"name":"T1","label":"{{function}}","function":"{{Q1}}*1000 + {{Q2}}*100 + {{Q3}}*10+{{Q4}}","temp":true},{"name":"A1","label":"{{function}}","function":"{{Q1}}\\times1000+{{Q2}}\\times100+{{Q3}}\\times10+{{Q4}}"}],"uniques":true},"algorithm":{"name":"calculateOperation","params":{"method":"equivLiteral","keyboard":"INTERMEDIATE"}}}</v>
      </c>
      <c r="D18" s="184" t="str">
        <f t="shared" si="2"/>
        <v>#REF!</v>
      </c>
    </row>
    <row r="19" ht="15.75" customHeight="1">
      <c r="A19" s="184" t="str">
        <f>Seeds!AB19</f>
        <v>M4-NyO-46c-A-3</v>
      </c>
      <c r="B19" s="184" t="str">
        <f t="shared" si="1"/>
        <v>#REF!</v>
      </c>
      <c r="C19" s="184" t="str">
        <f>Seeds!AA19</f>
        <v>{"id":"M4-NyO-46c-A-3","stimulus":"&lt;p&gt;Uma cooperativa de agricultores envasilhou {{T1}} l de leite em uma semana. Decomponha este número seguindo o exemplo: 98= 9 × 10 + 8.&lt;/p&gt;","template":"&lt;p style=\"text-align: center\"&gt;{{T1}} = {{response}}&lt;/p&gt;","hint":"&lt;p&gt;Um número pode ser decomposto como a soma de seus algarismos multiplicados por 1, 10, 100 ou 1000, dependendo da posição que o algarismo ocupa no número.&lt;/p&gt;","feedback":"&lt;p&gt;Um número pode ser decomposto como a soma de seus algarismos multiplicados por 1, 10, 100 ou 1000, dependendo da posição que o algarismo ocupa no número.&lt;/p&gt;","seed":{"parameters":[{"name":"Q1","label":null,"min":1,"max":9,"step":1},{"name":"Q2","label":null,"min":1,"max":9,"step":1},{"name":"Q3","label":null,"min":1,"max":9,"step":1},{"name":"Q4","label":null,"min":1,"max":9,"step":1}],"calculated":[{"name":"T1","label":"{{function}}","function":"{{Q1}}*1000 + {{Q2}}*100 + {{Q3}}*10+{{Q4}}","temp":true},{"name":"A1","label":"{{function}}","function":"{{Q1}}\\times1000+{{Q2}}\\times100+{{Q3}}\\times10+{{Q4}}"}],"uniques":true},"algorithm":{"name":"calculateOperation","params":{"method":"equivLiteral","keyboard":"INTERMEDIATE"}}}</v>
      </c>
      <c r="D19" s="184" t="str">
        <f t="shared" si="2"/>
        <v>#REF!</v>
      </c>
    </row>
    <row r="20" ht="15.75" customHeight="1">
      <c r="A20" s="184" t="str">
        <f>Seeds!AB20</f>
        <v>M4-NyO-47a-I-1</v>
      </c>
      <c r="B20" s="184" t="str">
        <f t="shared" si="1"/>
        <v>#REF!</v>
      </c>
      <c r="C20" s="184" t="str">
        <f>Seeds!AA20</f>
        <v>{"id":"M4-NyO-47a-I-1","stimulus":"&lt;p&gt;Indique se essas comparações estão corretas ou incorretas.&lt;/p&gt;","hint":"&lt;p&gt;O símbolo &gt; significa &lt;i&gt;maior que&lt;/i&gt; e o símbolo &lt;, &lt;i&gt;menor que.&lt;/i&gt;&lt;/p&gt;","feedback":"&lt;p&gt;Um número é maior que outro (&gt;) quando seus algarismos da esquerda para a direita são maiores. E ao contrário, é menor que outro (&lt;) quando seus algarismos são menores.&lt;/p&gt;","seed":{"parameters":[{"name":"Q1","label":null,"min":7000,"max":7499,"step":1},{"name":"Q2","label":null,"min":7500,"max":7999,"step":1},{"name":"Q3","label":null,"min":1000,"max":1499,"step":1},{"name":"Q4","label":null,"min":1500,"max":1999,"step":1},{"name":"Q5","label":null,"min":1000,"max":4999,"step":1},{"name":"Q6","label":null,"min":5000,"max":9999,"step":1},{"name":"Q7","label":null,"min":1000,"max":3999,"step":1},{"name":"Q8","label":null,"min":4000,"max":9999,"step":1}],"calculated":[{"name":"A1","label":"{{Q1}} &lt; {{Q2}}"},{"name":"A2","label":"{{Q4}} &gt; {{Q3}}"},{"name":"A3","label":"{{Q5}} &lt; {{Q6}}"},{"name":"A4","label":"{{Q7}} &lt; {{Q8}}"},{"name":"A5","label":"{{Q2}} &lt; {{Q1}}","incorrect":true},{"name":"A6","label":"{{Q3}} &gt; {{Q4}}","incorrect":true},{"name":"A7","label":"{{Q6}} &lt; {{Q5}}","incorrect":true},{"name":"A8","label":"{{Q8}} &lt; {{Q7}}","incorrect":true}],"uniques":true},"algorithm":{"name":"trueFalse","template":"Choice matrix – inline","params":{"countCorrect":2,"countIncorrect":1,"showCheckIcon":false,"options":["Correta","Incorreta"]}}}</v>
      </c>
      <c r="D20" s="184" t="str">
        <f t="shared" si="2"/>
        <v>#REF!</v>
      </c>
    </row>
    <row r="21" ht="15.75" customHeight="1">
      <c r="A21" s="184" t="str">
        <f>Seeds!AB21</f>
        <v>M4-NyO-47a-E-1</v>
      </c>
      <c r="B21" s="184" t="str">
        <f t="shared" si="1"/>
        <v>#REF!</v>
      </c>
      <c r="C21" s="184" t="str">
        <f>Seeds!AA21</f>
        <v>{"id":"M4-NyO-47a-E-1","stimulus":"&lt;p&gt;Preencha as lacunas para ordenar esses números: {{Q1}}, {{Q2}} e {{Q3}}.&lt;/p&gt;","template":"&lt;div style=\"display:flex; justify-content:center;\"&gt;&lt;p&gt;{{response}} &gt; {{response}} &gt; {{response}}&lt;/p&gt;&lt;/div&gt;","hint":"&lt;p&gt;O símbolo &gt; significa &lt;i&gt;maior que&lt;/i&gt; e o símbolo &lt;, &lt;i&gt;menor que.&lt;/i&gt;&lt;/p&gt;","feedback":"&lt;p&gt;Se dois números tiverem a mesma quantidade de algarismos, deve-se compará-los começando pelos algarismos à esquerda. Se um dos dois tem mais algarismos que o outro, então esse número é o maior.&lt;/p&gt;","seed":{"parameters":[{"name":"Q1","label":null,"min":1000,"max":9999,"step":1},{"name":"Q2","label":null,"min":1000,"max":9999,"step":1},{"name":"Q3","label":null,"min":1000,"max":9999,"step":1}],"calculated":[{"name":"A1","label":"{{function}}","function":"math.max({{Q1}}, {{Q2}}, {{Q3}})"},{"name":"A2","label":"{{function}}","function":"{{Q1}}+{{Q2}}+{{Q3}}-math.max({{Q1}}, {{Q2}}, {{Q3}})-math.min({{Q1}}, {{Q2}}, {{Q3}})"},{"name":"A3","label":"{{function}}","function":"math.min({{Q1}}, {{Q2}}, {{Q3}})"}],"uniques":true},"algorithm":{"name":"calculateOperation","params":{"method":"equivLiteral","keyboard":"NUMERICAL"}}}</v>
      </c>
      <c r="D21" s="184" t="str">
        <f t="shared" si="2"/>
        <v>#REF!</v>
      </c>
    </row>
    <row r="22" ht="15.75" customHeight="1">
      <c r="A22" s="184" t="str">
        <f>Seeds!AB22</f>
        <v>M4-NyO-47a-A-1</v>
      </c>
      <c r="B22" s="184" t="str">
        <f t="shared" si="1"/>
        <v>#REF!</v>
      </c>
      <c r="C22" s="184" t="str">
        <f>Seeds!AA22</f>
        <v>{"id":"M4-NyO-47a-A-1","stimulus":"&lt;p&gt;O cantor mais reconhecido de uma gravadora vendeu {{Q1}} cópias de seu álbum, o segundo cantor vendeu, {{Q2}} e o terceiro, {{Q3}}. Preencha as lacunas para classificar as vendas.&lt;/p&gt;","template":"&lt;div style=\"display:flex; justify-content:center;\"&gt;&lt;p&gt;{{response}} &gt; {{response}} &gt; {{response}}&lt;/p&gt;&lt;/div&gt;","hint":"&lt;p&gt;O símbolo &gt; significa &lt;i&gt;maior que&lt;/i&gt; e o símbolo &lt;, &lt;i&gt;menor que.&lt;/i&gt;&lt;/p&gt;","feedback":"&lt;p&gt;Se dois números tiverem a mesma quantidade de algarismos, deve-se compará-los começando pelos algarismos à esquerda. Se um dos dois tem mais algarismos que o outro, então esse número é o maior.&lt;/p&gt;","seed":{"parameters":[{"name":"Q1","label":null,"min":1000,"max":9999,"step":1},{"name":"Q2","label":null,"min":1000,"max":9999,"step":1},{"name":"Q3","label":null,"min":1000,"max":9999,"step":1}],"calculated":[{"name":"A1","label":"{{function}}","function":"math.max({{Q1}}, {{Q2}}, {{Q3}})"},{"name":"A2","label":"{{function}}","function":"{{Q1}}+{{Q2}}+{{Q3}}-math.max({{Q1}}, {{Q2}}, {{Q3}})-math.min({{Q1}}, {{Q2}}, {{Q3}})"},{"name":"A3","label":"{{function}}","function":"math.min({{Q1}}, {{Q2}}, {{Q3}})"}],"uniques":true},"algorithm":{"name":"calculateOperation","params":{"method":"equivLiteral","keyboard":"NUMERICAL"}}}</v>
      </c>
      <c r="D22" s="184" t="str">
        <f t="shared" si="2"/>
        <v>#REF!</v>
      </c>
    </row>
    <row r="23" ht="15.75" customHeight="1">
      <c r="A23" s="184" t="str">
        <f>Seeds!AB23</f>
        <v>M4-NyO-47a-A-2</v>
      </c>
      <c r="B23" s="184" t="str">
        <f t="shared" si="1"/>
        <v>#REF!</v>
      </c>
      <c r="C23" s="184" t="str">
        <f>Seeds!AA23</f>
        <v>{"id":"M4-NyO-47a-A-2","stimulus":"&lt;p&gt;Durante os últimos anos, uma loja de calçados vendeu {{Q1}} sapatos {{Q4}}, {{Q2}} {{Q5}} e {{Q3}} {{Q6}}. A gerente da loja deseja saber qual cor de sapato vendeu mais e qual vendeu menos. Ajude-a completando as lacunas com o número das vendas de cada cor.&lt;/p&gt;","template":"&lt;div style=\"display:flex; justify-content:center;\"&gt;&lt;p&gt;{{response}} &gt; {{response}} &gt; {{response}}&lt;/p&gt;&lt;/div&gt;","hint":"&lt;p&gt;O símbolo &gt; significa &lt;i&gt;maior que&lt;/i&gt; e o símbolo &lt; significa &lt;i&gt;menor que.&lt;/i&gt;&lt;/p&gt;","feedback":"&lt;p&gt;Se dois números tiverem a mesma quantidade de algarismos, deve-se compará-los começando pelos algarismos à esquerda. Se um dos dois tem mais algarismos que o outro, então esse número é o maior.&lt;/p&gt;","seed":{"parameters":[{"name":"Q1","label":null,"min":1000,"max":9999,"step":1},{"name":"Q2","label":null,"min":1000,"max":9999,"step":1},{"name":"Q3","label":null,"min":1000,"max":9999,"step":1},{"name":"Q4","label":null,"list":["brancos","vermelhos","azuis","pretos","verdes"]},{"name":"Q5","label":null,"list":["brancos","vermelhos","azuis","pretos","verdes"]},{"name":"Q6","label":null,"list":["brancos","vermelhos","azuis","pretos","verdes"]}],"calculated":[{"name":"A1","label":"{{function}}","function":"math.max({{Q1}}, {{Q2}}, {{Q3}})"},{"name":"A2","label":"{{function}}","function":"{{Q1}}+{{Q2}}+{{Q3}}-math.max({{Q1}}, {{Q2}}, {{Q3}})-math.min({{Q1}}, {{Q2}}, {{Q3}})"},{"name":"A3","label":"{{function}}","function":"math.min({{Q1}}, {{Q2}}, {{Q3}})"}],"uniques":true},"algorithm":{"name":"calculateOperation","params":{"method":"equivLiteral","keyboard":"NUMERICAL"}}}</v>
      </c>
      <c r="D23" s="184" t="str">
        <f t="shared" si="2"/>
        <v>#REF!</v>
      </c>
    </row>
    <row r="24" ht="15.75" customHeight="1">
      <c r="A24" s="184" t="str">
        <f>Seeds!AB24</f>
        <v>M4-NyO-47a-A-3</v>
      </c>
      <c r="B24" s="184" t="str">
        <f t="shared" si="1"/>
        <v>#REF!</v>
      </c>
      <c r="C24" s="184" t="str">
        <f>Seeds!AA24</f>
        <v>{"id":"M4-NyO-47a-A-3","stimulus":"&lt;p&gt;Uma gráfica imprimiu {{Q3}} figurinhas de jogadores de futebol, {{Q1}} de jogadores de tênis e {{Q2}} de jogadores de basquete. Para saber de qual esporte foram impressas mais figurinhas, preencha as lacunas para ordenar as quantidades.&lt;/p&gt;","template":"&lt;div style=\"display:flex; justify-content:center;\"&gt;&lt;p&gt;{{response}} &lt; {{response}} &lt; {{response}}&lt;/p&gt;&lt;/div&gt;","hint":"&lt;p&gt;O símbolo &gt; significa &lt;i&gt;maior que&lt;/i&gt; e o símbolo &lt; significa &lt;i&gt;menor que.&lt;/i&gt;&lt;/p&gt;","feedback":"&lt;p&gt;Se dois números tiverem a mesma quantidade de algarismos, deve-se compará-los começando pelos algarismos à esquerda. Se um dos dois tem mais algarismos que o outro, então esse número é o maior.&lt;/p&gt;","seed":{"parameters":[{"name":"Q1","label":null,"min":1000,"max":9999,"step":1},{"name":"Q2","label":null,"min":1000,"max":9999,"step":1},{"name":"Q3","label":null,"min":1000,"max":9999,"step":1}],"calculated":[{"name":"A1","label":"{{function}}","function":"math.min({{Q1}}, {{Q2}}, {{Q3}})"},{"name":"A2","label":"{{function}}","function":"{{Q1}}+{{Q2}}+{{Q3}}-math.max({{Q1}}, {{Q2}}, {{Q3}})-math.min({{Q1}}, {{Q2}}, {{Q3}})"},{"name":"A3","label":"{{function}}","function":"math.max({{Q1}}, {{Q2}}, {{Q3}})"}],"uniques":true},"algorithm":{"name":"calculateOperation","params":{"method":"equivLiteral","keyboard":"NUMERICAL"}}}</v>
      </c>
      <c r="D24" s="184" t="str">
        <f t="shared" si="2"/>
        <v>#REF!</v>
      </c>
    </row>
    <row r="25" ht="15.75" customHeight="1">
      <c r="A25" s="184" t="str">
        <f>Seeds!AB25</f>
        <v>M4-NyO-37a-I-1</v>
      </c>
      <c r="B25" s="184" t="str">
        <f t="shared" si="1"/>
        <v>#REF!</v>
      </c>
      <c r="C25" s="184" t="str">
        <f>Seeds!AA25</f>
        <v>{"id":"M4-NyO-37a-I-1","stimulus":"&lt;p&gt;Arraste a forma como o número é lido para o local apropiado.&lt;/p&gt;","hint":"&lt;p&gt;A posição de cada algarismo determina a forma como o número é lido.&lt;/p&gt;","feedback":"&lt;p&gt;A posição de cada algarismo determina a forma como o número é lido. Por isso, 30 se lê diferente de 300.&lt;/p&gt;","seed":{"parameters":[{"name":"Q1","label":null,"min":10000,"max":99999,"step":1},{"name":"Q2","label":null,"min":10000,"max":99999,"step":1},{"name":"Q3","label":null,"min":10000,"max":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false},"template":"Match list"}}</v>
      </c>
      <c r="D25" s="184" t="str">
        <f t="shared" si="2"/>
        <v>#REF!</v>
      </c>
    </row>
    <row r="26" ht="15.75" customHeight="1">
      <c r="A26" s="184" t="str">
        <f t="shared" ref="A26:C26" si="3">#REF!</f>
        <v>#REF!</v>
      </c>
      <c r="B26" s="184" t="str">
        <f t="shared" si="3"/>
        <v>#REF!</v>
      </c>
      <c r="C26" s="184" t="str">
        <f t="shared" si="3"/>
        <v>#REF!</v>
      </c>
      <c r="D26" s="184" t="str">
        <f t="shared" si="2"/>
        <v>#REF!</v>
      </c>
    </row>
    <row r="27" ht="15.75" customHeight="1">
      <c r="A27" s="184" t="str">
        <f>Seeds!AB30</f>
        <v>M4-NyO-37a-A-1</v>
      </c>
      <c r="B27" s="184" t="str">
        <f t="shared" ref="B27:B45" si="4">#REF!</f>
        <v>#REF!</v>
      </c>
      <c r="C27" s="184" t="str">
        <f>Seeds!AA30</f>
        <v>{
    "id": "M4-NyO-37a-A-1",
    "stimulus": "&lt;p&gt;Em uma cidade vivem {{T1}} pessoas. Escreva esse número por extenso.&lt;/p&gt;",
    "template": "&lt;p&gt;Na cidade vivem {{response}} {{T2}} pessoas.&lt;/p&gt;",
    "hint": "&lt;p&gt;A posição de cada algarismo determina a forma como o número é lido.&lt;/p&gt;",
    "feedback": "&lt;p&gt;A posição de cada algarismo determina a forma como o número é lido. Por isso, 30 se lê diferente de 300.&lt;/p&gt;",
    "seed": {
        "parameters": [
            {
                "name": "Q1",
                "label": null,
                "min": 10,
                "max": 20,
                "step": 1
            },
            {
                "name": "Q2",
                "label": null,
                "min": 2,
                "max": 9,
                "step": 1
            },
            {
                "name": "Q3",
                "label": null,
                "min": 3,
                "max": 9,
                "step": 1
            },
            {
                "name": "Q4",
                "label": null,
                "min": 1,
                "max": 9,
                "step": 1
            }
        ],
        "calculated": [
            {
                "name": "T1",
                "label": "{{function}}",
                "function": "{{Q1}}*1000+{{Q2}}*100+{{Q3}}*10+{{Q4}}",
                "temp": true
            },
            {
                "name": "T2",
                "label": "{{function}}",
                "function": "Lemonlib.numToWords({{Q2}}*100+{{Q3}}*10+{{Q4}}, 'pt', 'female')",
                "temp": true
            },
            {
                "name": "A1",
                "label": "{{function}}",
                "function": " Lemonlib.numToWords({{Q1}}*1000, 'pt', 'female')"
            }
        ],
        "uniques": true
    },
    "algorithm": {
        "name": "calculateOperation",
        "template": "Cloze with text"
    }
}</v>
      </c>
      <c r="D27" s="184" t="str">
        <f t="shared" si="2"/>
        <v>#REF!</v>
      </c>
    </row>
    <row r="28" ht="15.75" customHeight="1">
      <c r="A28" s="184" t="str">
        <f>Seeds!AB31</f>
        <v>M4-NyO-37a-A-2</v>
      </c>
      <c r="B28" s="184" t="str">
        <f t="shared" si="4"/>
        <v>#REF!</v>
      </c>
      <c r="C28" s="184" t="str">
        <f>Seeds!AA31</f>
        <v>{
    "id": "M4-NyO-37a-A-2",
    "stimulus": "&lt;p&gt;No estádio de futebol de uma cidade há espaço para {{T1}} espectadores. Escreva este número por extenso.&lt;/p&gt;",
    "template": "&lt;p&gt;No estádio cabem {{T2}} e {{response}} {{T4}} espectadores.&lt;/p&gt;",
    "hint": "&lt;p&gt;A posição de cada algarismo determina a forma como o número é lido.&lt;/p&gt;",
    "feedback": "&lt;p&gt;A posição de cada algarismo determina a forma como o número é lido. Por isso, 30 se lê diferente de 300.&lt;/p&gt;",
    "seed": {
        "parameters": [
            {
                "name": "Q1",
                "label": null,
                "min": 2,
                "max": 9,
                "step": 1
            },
            {
                "name": "Q2",
                "label": null,
                "min": 3,
                "max": 9,
                "step": 1
            },
            {
                "name": "Q3",
                "label": null,
                "min": 100,
                "max": 999,
                "step": 1
            }
        ],
        "calculated": [
            {
                "name": "T1",
                "label": "{{function}}",
                "function": "{{Q1}}*10000+{{Q2}}*1000+{{Q3}}",
                "temp": true
            },
            {
                "name": "T2",
                "label": "{{function}}",
                "function": "Lemonlib.numToWords({{Q1}}*10, 'pt')",
                "temp": true
            },
            {
                "name": "T3",
                "label": "{{function}}",
                "function": "Lemonlib.numToWords({{Q1}}*10000, 'pt')",
                "temp": true
            },
            {
                "name": "T4",
                "label": "{{function}}",
                "function": "Lemonlib.numToWords({{Q3}}, 'pt')",
                "temp": true
            },
            {
                "name": "A1",
                "label": "{{function}}",
                "function": " Lemonlib.numToWords({{Q2}}*1000, 'pt')"
            }
        ],
        "uniques": true
    },
    "algorithm": {
        "name": "calculateOperation",
        "template": "Cloze with text"
    }
}</v>
      </c>
      <c r="D28" s="184" t="str">
        <f t="shared" si="2"/>
        <v>#REF!</v>
      </c>
    </row>
    <row r="29" ht="15.75" customHeight="1">
      <c r="A29" s="184" t="str">
        <f>Seeds!AB32</f>
        <v>M4-NyO-37a-A-3</v>
      </c>
      <c r="B29" s="184" t="str">
        <f t="shared" si="4"/>
        <v>#REF!</v>
      </c>
      <c r="C29" s="184" t="str">
        <f>Seeds!AA32</f>
        <v>{
    "id": "M4-NyO-37a-A-3",
    "stimulus": "&lt;p&gt;O show de uma cantora foi assistido por {{T1}} pessoas. Escreva este número por extenso.&lt;/p&gt;",
    "template": "&lt;p&gt;Ao show assistiram {{T2}} {{response}} e {{T3}} pessoas.&lt;/p&gt;",
    "hint": "&lt;p&gt;A posição de cada algarismo determina a forma como o número é lido.&lt;/p&gt;",
    "feedback": "&lt;p&gt;A posição de cada algarismo determina a forma como o número é lido. Por isso, 30 se lê diferente de 300.&lt;/p&gt;",
    "seed": {
        "parameters": [
            {
                "name": "Q1",
                "label": null,
                "min": 1,
                "max": 5,
                "step": 2
            },
            {
                "name": "Q5",
                "label": null,
                "min": 3,
                "max": 9,
                "step": 2
            },
            {
                "name": "Q2",
                "label": null,
                "min": 2,
                "max": 9,
                "step": 1
            },
            {
                "name": "Q3",
                "label": null,
                "min": 1,
                "max": 9,
                "step": 1
            },
            {
                "name": "Q4",
                "label": null,
                "min": 1,
                "max": 9,
                "step": 1
            }
        ],
        "calculated": [
            {
                "name": "T1",
                "label": "{{function}}",
                "function": "{{Q1}}*10000+{{Q5}}*1000+{{Q2}}*100+{{Q3}}*10+{{Q4}}",
                "temp": true
            },
            {
                "name": "T2",
                "label": "{{function}}",
                "function": "Lemonlib.numToWords({{Q1}}*10000+{{Q5}}*1000, 'pt', 'female')",
                "temp": true
            },
            {
                "name": "T3",
                "label": "{{function}}",
                "function": "Lemonlib.numToWords({{Q3}}*10+{{Q4}}, 'pt', 'female')",
                "temp": true
            },
            {
                "name": "A1",
                "label": "{{function}}",
                "function": " Lemonlib.numToWords({{Q2}}*100, 'pt', 'female')"
            }
        ],
        "uniques": true
    },
    "algorithm": {
        "name": "calculateOperation",
        "template": "Cloze with text"
    }
}</v>
      </c>
      <c r="D29" s="184" t="str">
        <f t="shared" si="2"/>
        <v>#REF!</v>
      </c>
    </row>
    <row r="30" ht="15.75" customHeight="1">
      <c r="A30" s="184" t="str">
        <f>Seeds!AB33</f>
        <v>M4-NyO-37a-A-4</v>
      </c>
      <c r="B30" s="184" t="str">
        <f t="shared" si="4"/>
        <v>#REF!</v>
      </c>
      <c r="C30" s="184" t="str">
        <f>Seeds!AA33</f>
        <v>{
    "id": "M4-NyO-37a-A-4",
    "stimulus": "&lt;p&gt;Um vídeo em uma rede social recebeu {{T1}} curtidas. Escreva este número por extenso.&lt;/p&gt;",
    "template": "&lt;p&gt;O vídeo teve {{T2}} {{T3}} e {{response}} e {{T4}} curtidas.&lt;/p&gt;",
    "hint": "&lt;p&gt;A posição de cada algarismo determina a forma como o número é lido.&lt;/p&gt;",
    "feedback": "&lt;p&gt;A posição de cada algarismo determina a forma como o número é lido. Por isso, 30 se lê diferente de 300.&lt;/p&gt;",
    "seed": {
        "parameters": [
            {
                "name": "Q1",
                "label": null,
                "min": 1,
                "max": 9,
                "step": 1
            },
            {
                "name": "Q2",
                "label": null,
                "min": 3,
                "max": 9,
                "step": 1
            },
            {
                "name": "Q3",
                "label": null,
                "min": 3,
                "max": 9,
                "step": 1
            },
            {
                "name": "Q4",
                "label": null,
                "min": 2,
                "max": 9,
                "step": 1
            },
            {
                "name": "Q5",
                "label": null,
                "min": 1,
                "max": 9,
                "step": 1
            }
        ],
        "calculated": [
            {
                "name": "T1",
                "label": "{{function}}",
                "function": "{{Q1}}*10000+{{Q2}}*1000+{{Q3}}*100+{{Q4}}*10+{{Q5}}",
                "temp": true
            },
            {
                "name": "T2",
                "label": "{{function}}",
                "function": "Lemonlib.numToWords({{Q1}}*10000+{{Q2}}*1000, 'pt', 'female')",
                "temp": true
            },
            {
                "name": "T3",
                "label": "{{function}}",
                "function": "Lemonlib.numToWords({{Q3}}*100, 'pt', 'female')",
                "temp": true
            },
            {
                "name": "T4",
                "label": "{{function}}",
                "function": "Lemonlib.numToWords({{Q5}}, 'pt', 'female')",
                "temp": true
            },
            {
                "name": "A1",
                "label": "{{function}}",
                "function": " Lemonlib.numToWords({{Q4}}*10, 'pt', 'female')"
            }
        ],
        "uniques": true
    },
    "algorithm": {
        "name": "calculateOperation",
        "template": "Cloze with text"
    }
}</v>
      </c>
      <c r="D30" s="184" t="str">
        <f t="shared" si="2"/>
        <v>#REF!</v>
      </c>
    </row>
    <row r="31" ht="15.75" customHeight="1">
      <c r="A31" s="184" t="str">
        <f>Seeds!AB34</f>
        <v>M4-NyO-37a-A-5</v>
      </c>
      <c r="B31" s="184" t="str">
        <f t="shared" si="4"/>
        <v>#REF!</v>
      </c>
      <c r="C31" s="184" t="str">
        <f>Seeds!AA34</f>
        <v>{
    "id": "M4-NyO-37a-A-5",
    "stimulus": "&lt;p&gt;Em uma colônia vivem {{T1}} pinguins. Escreva este número por extenso.&lt;/p&gt;",
    "template": "&lt;p&gt;Na colônia vivem {{T2}} {{T3}} e {{response}} pinguins.&lt;/p&gt;",
    "hint": "&lt;p&gt;A posição de cada algarismo determina a forma como o número é lido.&lt;/p&gt;",
    "feedback": "&lt;p&gt;A posição de cada algarismo determina a forma como o número é lido. Por isso, 30 se lê diferente de 300.&lt;/p&gt;",
    "seed": {
        "parameters": [
            {
                "name": "Q1",
                "label": null,
                "min": 1,
                "max": 9,
                "step": 1
            },
            {
                "name": "Q2",
                "label": null,
                "min": 2,
                "max": 9,
                "step": 1
            },
            {
                "name": "Q3",
                "label": null,
                "min": 3,
                "max": 9,
                "step": 1
            },
            {
                "name": "Q4",
                "label": null,
                "min": 11,
                "max": 29,
                "step": 1
            }
        ],
        "calculated": [
            {
                "name": "T1",
                "label": "{{function}}",
                "function": "{{Q1}}*10000+{{Q2}}*1000+{{Q3}}*100+{{Q4}}",
                "temp": true
            },
            {
                "name": "T2",
                "label": "{{function}}",
                "function": "Lemonlib.numToWords({{Q1}}*10000+{{Q2}}*1000, 'pt')",
                "temp": true
            },
            {
                "name": "T3",
                "label": "{{function}}",
                "function": "Lemonlib.numToWords({{Q3}}*100, 'pt')",
                "temp": true
            },
            {
                "name": "A1",
                "label": "{{function}}",
                "function": " Lemonlib.numToWords({{Q4}}, 'pt')"
            }
        ],
        "uniques": true
    },
    "algorithm": {
        "name": "calculateOperation",
        "template": "Cloze with text"
    }
}</v>
      </c>
      <c r="D31" s="184" t="str">
        <f t="shared" si="2"/>
        <v>#REF!</v>
      </c>
    </row>
    <row r="32" ht="15.75" customHeight="1">
      <c r="A32" s="184" t="str">
        <f>Seeds!AB36</f>
        <v>M4-NyO-37b-I-1</v>
      </c>
      <c r="B32" s="184" t="str">
        <f t="shared" si="4"/>
        <v>#REF!</v>
      </c>
      <c r="C32" s="184" t="str">
        <f>Seeds!AA36</f>
        <v>{"id":"M4-NyO-37b-I-1","stimulus":"&lt;p&gt;Arraste os números para sua forma escrita por extenso.&lt;/p&gt;","hint":"&lt;p&gt;A posição de cada algarismo determina a forma como o número é lido.&lt;/p&gt;","feedback":"&lt;p&gt;A posição de cada algarismo determina a forma como o número é lido. Por isso, 30 se lê diferente de 300.&lt;/p&gt;","seed":{"parameters":[{"name":"Q1","label":null,"min":10000,"max":99999,"step":1},{"name":"Q2","label":null,"min":10000,"max":99999,"step":1},{"name":"Q3","label":null,"min":10000,"max":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true},"template":"Match list"}}</v>
      </c>
      <c r="D32" s="184" t="str">
        <f t="shared" si="2"/>
        <v>#REF!</v>
      </c>
    </row>
    <row r="33" ht="15.75" customHeight="1">
      <c r="A33" s="184" t="str">
        <f>Seeds!AB37</f>
        <v>M4-NyO-37b-E-1</v>
      </c>
      <c r="B33" s="184" t="str">
        <f t="shared" si="4"/>
        <v>#REF!</v>
      </c>
      <c r="C33" s="184" t="str">
        <f>Seeds!AA37</f>
        <v>{"id":"M4-NyO-37b-E-1","stimulus":"&lt;p&gt;Escreva usando algarismos o número escrito por extenso.&lt;/p&gt;","template":"&lt;p&gt;O número {{T1}} escrito em algarismos é {{response}}.&lt;/p&gt;","hint":"&lt;p&gt;A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v>
      </c>
      <c r="D33" s="184" t="str">
        <f t="shared" si="2"/>
        <v>#REF!</v>
      </c>
    </row>
    <row r="34" ht="15.75" customHeight="1">
      <c r="A34" s="184" t="str">
        <f>Seeds!AB38</f>
        <v>M4-NyO-37b-A-1</v>
      </c>
      <c r="B34" s="184" t="str">
        <f t="shared" si="4"/>
        <v>#REF!</v>
      </c>
      <c r="C34" s="184" t="str">
        <f>Seeds!AA38</f>
        <v>{"id":"M4-NyO-37b-A-1","stimulus":"&lt;p&gt;Em um hospital estima-se que {{T1}} bebês nasceram durante toda a sua história. Escreva este número usando algarismos.&lt;/p&gt;","template":"&lt;p&gt;Estima-se que nasceram {{response}} bebês.&lt;/p&gt;","hint":"&lt;p&gt;A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v>
      </c>
      <c r="D34" s="184" t="str">
        <f t="shared" si="2"/>
        <v>#REF!</v>
      </c>
    </row>
    <row r="35" ht="15.75" customHeight="1">
      <c r="A35" s="184" t="str">
        <f>Seeds!AB39</f>
        <v>M4-NyO-37b-A-2</v>
      </c>
      <c r="B35" s="184" t="str">
        <f t="shared" si="4"/>
        <v>#REF!</v>
      </c>
      <c r="C35" s="184" t="str">
        <f>Seeds!AA39</f>
        <v>{"id":"M4-NyO-37b-A-2","stimulus":"&lt;p&gt;Em um país existem registrados {{T1}} patinetes elétricos. Escreva este número usando algarismos.&lt;/p&gt;","template":"&lt;p&gt;Há {{response}} patinetes elétricos registrados.&lt;/p&gt;","hint":"&lt;p&gt;A posição de cada algarismo determina a forma como o número é lido.&lt;/p&gt;","feedback":"&lt;p&gt;A posição de cada algarismo determina a forma como o número é lido. Por isso, 30 se lê diferente de 300.&lt;/p&gt;","seed":{"parameters":[{"name":"Q1","label":null,"min":10000,"max":99900,"step":100}],"calculated":[{"name":"T1","label":"{{function}}","function":"Lemonlib.numToWords({{Q1}}, 'pt')","temp":true},{"name":"A1","function":"{{Q1}}"}],"uniques":true},"algorithm":{"name":"calculateOperation","params":{"method":"equivLiteral","keyboard":"NUMERICAL"}}}</v>
      </c>
      <c r="D35" s="184" t="str">
        <f t="shared" si="2"/>
        <v>#REF!</v>
      </c>
    </row>
    <row r="36" ht="15.75" customHeight="1">
      <c r="A36" s="184" t="str">
        <f>Seeds!AB40</f>
        <v>M4-NyO-37b-A-3</v>
      </c>
      <c r="B36" s="184" t="str">
        <f t="shared" si="4"/>
        <v>#REF!</v>
      </c>
      <c r="C36" s="184" t="str">
        <f>Seeds!AA40</f>
        <v>{"id":"M4-NyO-37b-A-3","stimulus":"&lt;p&gt;Em um determinado continente, estima-se que existam cerca de {{T1}} lobos. Escreva este número usando algarismos.&lt;/p&gt;","template":"&lt;p&gt;Há {{response}} lobos no continente.&lt;/p&gt;","hint":"&lt;p&gt;A posição de cada algarismo determina a forma como o número é lido.&lt;/p&gt;","feedback":"&lt;p&gt;A posição de cada algarismo determina a forma como o número é lido. Por isso, 30 se lê diferente de 300.&lt;/p&gt;","seed":{"parameters":[{"name":"Q1","label":null,"min":10000,"max":15000,"step":10}],"calculated":[{"name":"T1","label":"{{function}}","function":"Lemonlib.numToWords({{Q1}}, 'pt')","temp":true},{"name":"A1","function":"{{Q1}}"}],"uniques":true},"algorithm":{"name":"calculateOperation","params":{"method":"equivLiteral","keyboard":"NUMERICAL"}}}</v>
      </c>
      <c r="D36" s="184" t="str">
        <f t="shared" si="2"/>
        <v>#REF!</v>
      </c>
    </row>
    <row r="37" ht="15.75" customHeight="1">
      <c r="A37" s="184" t="str">
        <f>Seeds!AB41</f>
        <v>M4-NyO-37b-A-4</v>
      </c>
      <c r="B37" s="184" t="str">
        <f t="shared" si="4"/>
        <v>#REF!</v>
      </c>
      <c r="C37" s="184" t="str">
        <f>Seeds!AA41</f>
        <v>{"id":"M4-NyO-37b-A-4","stimulus":"&lt;p&gt;Acredita-se que existam cerca de {{T1}} baleias em um oceano. Escreva este número usando algarismos.&lt;/p&gt;","template":"&lt;p&gt;Há {{response}} baleias no oceano.&lt;/p&gt;","hint":"&lt;p&gt;A posição de cada algarismo determina a forma como o número é lido.&lt;/p&gt;","feedback":"&lt;p&gt;A posição de cada algarismo determina a forma como o número é lido. Por isso, 30 se lê diferente de 300.&lt;/p&gt;","seed":{"parameters":[{"name":"Q1","label":null,"min":10000,"max":25000,"step":1000}],"calculated":[{"name":"T1","label":"{{function}}","function":"Lemonlib.numToWords({{Q1}}, 'pt')","temp":true},{"name":"A1","function":"{{Q1}}"}],"uniques":true},"algorithm":{"name":"calculateOperation","params":{"method":"equivLiteral","keyboard":"NUMERICAL"}}}</v>
      </c>
      <c r="D37" s="184" t="str">
        <f t="shared" si="2"/>
        <v>#REF!</v>
      </c>
    </row>
    <row r="38" ht="15.75" customHeight="1">
      <c r="A38" s="184" t="str">
        <f>Seeds!AB42</f>
        <v>M4-NyO-37b-A-5</v>
      </c>
      <c r="B38" s="184" t="str">
        <f t="shared" si="4"/>
        <v>#REF!</v>
      </c>
      <c r="C38" s="184" t="str">
        <f>Seeds!AA42</f>
        <v>{"id":"M4-NyO-37b-A-5","stimulus":"&lt;p&gt;Em uma cidade há {{T1}} cães registrados. Escreva este número usando algarismos.&lt;/p&gt;","template":"&lt;p&gt;Há {{response}} cachorros registrados.&lt;/p&gt;","hint":"&lt;p&gt;A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v>
      </c>
      <c r="D38" s="184" t="str">
        <f t="shared" si="2"/>
        <v>#REF!</v>
      </c>
    </row>
    <row r="39" ht="15.75" customHeight="1">
      <c r="A39" s="184" t="str">
        <f>Seeds!AB43</f>
        <v>M4-NyO-37c-I-1</v>
      </c>
      <c r="B39" s="184" t="str">
        <f t="shared" si="4"/>
        <v>#REF!</v>
      </c>
      <c r="C39" s="184" t="str">
        <f>Seeds!AA43</f>
        <v>{"id":"M4-NyO-37c-I-1","stimulus":"&lt;p&gt;Indique se as seguintes decomposições estão corretas ou incorretas.&lt;/p&gt;","hint":"&lt;p&gt;Um número pode ser decomposto como a soma de seus algarismos multiplicados por 10, 100, 1 000 ou 10 000, de acordo com a posição de cada algarismo no número.&lt;/p&gt;","feedback":"&lt;p&gt;Um número pode ser decomposto como a soma de seus algarismos multiplicados por 10, 100, 1 000 ou 10 000, de acordo com a posição de cada algarismo no número.&lt;/p&gt;","seed":{"parameters":[{"name":"Q1","label":null,"min":1,"max":9,"step":1},{"name":"Q2","label":null,"min":1,"max":9,"step":1},{"name":"Q3","label":null,"min":1,"max":9,"step":1},{"name":"Q4","label":null,"min":1,"max":9,"step":1},{"name":"Q5","label":null,"min":1,"max":9,"step":1},{"name":"Q6","label":null,"min":1,"max":9,"step":1},{"name":"Q7","label":null,"min":1,"max":9,"step":1},{"name":"Q8","label":null,"min":1,"max":9,"step":1}],"calculated":[{"name":"A1","label":"{{function}}","function":"{{Q1}}{{Q2}} {{Q3}}{{Q4}}{{Q5}} = {{Q1}} × 10 000 + {{Q2}} × 1 000 + {{Q3}} × 100 + {{Q4}} × 10 + {{Q5}}"},{"name":"A2","label":"{{function}}","function":"{{Q2}}{{Q3}} 0{{Q7}}0 = {{Q2}} × 10 000 + {{Q3}} × 1 000 + {{Q7}} × 10"},{"name":"A3","label":"{{function}}","function":"{{Q2}}{{Q8}} {{Q3}}{{Q7}}0 = {{Q2}} × 10 000 + {{Q8}} × 1 000 + {{Q3}} × 100 +{{Q7}} × 10"},{"name":"A4","label":"{{function}}","function":"{{Q4}}{{Q8}} {{Q1}}00 = {{Q4}} × 10 000 + {{Q8}} × 1 000 + {{Q1}} × 10","incorrect":true,"feedback":"{{Q4}}{{Q8}} {{Q1}}00 = {{Q4}} × 10 000 + {{Q8}} × 1 000 + {{Q1}} × 100"},{"name":"A5","label":"{{function}}","function":"{{Q4}}{{Q5}} {{Q6}}0{{Q7}} = {{Q4}} × 10 000 + {{Q5}} × 1 000 + {{Q6}} × 100 + {{Q7}} × 10","incorrect":true,"feedback":"{{Q4}}{{Q5}} {{Q6}}0{{Q7}} = {{Q4}} × 10 000 + {{Q5}} × 1 000 + {{Q6}} × 100 + {{Q7}}"},{"name":"A6","label":"{{function}}","function":"{{Q8}} {{Q4}}0{{Q8}} = {{Q8}} × 1 000 + {{Q4}} × 100 + {{Q8}} × 10","incorrect":true,"feedback":"{{Q8}} {{Q4}}0{{Q8}} = {{Q8}} × 1 000 + {{Q4}} × 100 + {{Q8}}"}],"uniques":true},"algorithm":{"name":"trueFalse","template":"Choice matrix – inline","params":{"countCorrect":2,"countIncorrect":1,"showCheckIcon":false,"options":["Correta","Incorreta"]}}}</v>
      </c>
      <c r="D39" s="184" t="str">
        <f t="shared" si="2"/>
        <v>#REF!</v>
      </c>
    </row>
    <row r="40" ht="15.75" customHeight="1">
      <c r="A40" s="184" t="str">
        <f>Seeds!AB44</f>
        <v>M4-NyO-37c-E-1</v>
      </c>
      <c r="B40" s="184" t="str">
        <f t="shared" si="4"/>
        <v>#REF!</v>
      </c>
      <c r="C40" s="184" t="str">
        <f>Seeds!AA44</f>
        <v>{"id":"M4-NyO-37c-E-1","stimulus":"&lt;p&gt;Decomponha o número a seguir. Escreva primeiro as dezenas de milhar e, por último, as unidades.&lt;/p&gt;","template":"&lt;p style=\"text-align: center\"&gt;{{Q0}}{{Q1}} {{Q2}}{{Q3}}{{Q4}} = {{response}} + {{response}} + {{response}} + {{response}} + {{response}}&lt;/p&gt;","hint":"&lt;p&gt;Um número pode ser decomposto como a soma de seus dígitos seguidos de zeros.&lt;/p&gt;","feedback":"&lt;p&gt;Um número pode ser decomposto como a soma de seus dígitos seguidos de zeros.&lt;/p&gt;","seed":{"parameters":[{"name":"Q0","label":null,"min":1,"max":9,"step":1},{"name":"Q1","label":null,"min":1,"max":9,"step":1},{"name":"Q2","label":null,"min":1,"max":9,"step":1},{"name":"Q3","label":null,"min":1,"max":9,"step":1},{"name":"Q4","label":null,"min":1,"max":9,"step":1}],"calculated":[{"name":"A0","label":"{{function}}","function":"{{Q0}}*10000"},{"name":"A1","label":"{{function}}","function":"{{Q1}}*1000"},{"name":"A2","label":"{{function}}","function":"{{Q2}}*100"},{"name":"A3","label":"{{function}}","function":"{{Q3}}*10"},{"name":"A4","label":"{{function}}","function":"{{Q4}}"}],"uniques":true},"algorithm":{"name":"calculateOperation","params":{"method":"equivLiteral","keyboard":"NUMERICAL"}}}</v>
      </c>
      <c r="D40" s="184" t="str">
        <f t="shared" si="2"/>
        <v>#REF!</v>
      </c>
    </row>
    <row r="41" ht="15.75" customHeight="1">
      <c r="A41" s="184" t="str">
        <f>Seeds!AB45</f>
        <v>M4-NyO-37c-A-1</v>
      </c>
      <c r="B41" s="184" t="str">
        <f t="shared" si="4"/>
        <v>#REF!</v>
      </c>
      <c r="C41" s="184" t="str">
        <f>Seeds!AA45</f>
        <v>{"id":"M4-NyO-37c-A-1","stimulus":"&lt;p&gt;Um clube de futebol tem {{T1}} membros. Decomponha esse número seguindo este exemplo: 534 = 5 × 100 + 3 × 10 + 4.&lt;/p&gt;","template":"&lt;p style=\"text-align: center\"&gt;{{T1}} = {{response}}&lt;/p&gt;","hint":"&lt;p&gt;Um número pode ser decomposto como a soma de seus algarismos multiplicados por 10, 100, 1 000 ou 10 000, de acordo com a posição de cada algarismo no número.&lt;/p&gt;&lt;p style=\"text-align: center\"&gt;{{T1}}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D41" s="184" t="str">
        <f t="shared" si="2"/>
        <v>#REF!</v>
      </c>
    </row>
    <row r="42" ht="15.75" customHeight="1">
      <c r="A42" s="184" t="str">
        <f>Seeds!AB46</f>
        <v>M4-NyO-37c-A-2</v>
      </c>
      <c r="B42" s="184" t="str">
        <f t="shared" si="4"/>
        <v>#REF!</v>
      </c>
      <c r="C42" s="184" t="str">
        <f>Seeds!AA46</f>
        <v>{"id":"M4-NyO-37c-A-2","stimulus":"&lt;p&gt;Foram vendidas {{T1}} unidades de um novo sorvete em um único dia. Decomponha esse número seguindo este exemplo: 975 = 9 × 100 + 7 × 10 + 5.&lt;/p&gt;","template":"&lt;p style=\"text-align: center\"&gt;{{T1}} = {{response}}&lt;/p&gt;","hint":"&lt;p&gt;Um número pode ser decomposto como a soma de seus algarismos multiplicados por 10, 100, 1 000 ou 10 000, de acordo com a posição de cada algarismo no número.&lt;/p&gt;&lt;p style=\"text-align: center\"&gt;{{T1}}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D42" s="184" t="str">
        <f t="shared" si="2"/>
        <v>#REF!</v>
      </c>
    </row>
    <row r="43" ht="15.75" customHeight="1">
      <c r="A43" s="184" t="str">
        <f>Seeds!AB47</f>
        <v>M4-NyO-37c-A-3</v>
      </c>
      <c r="B43" s="184" t="str">
        <f t="shared" si="4"/>
        <v>#REF!</v>
      </c>
      <c r="C43" s="184" t="str">
        <f>Seeds!AA47</f>
        <v>{"id":"M4-NyO-37c-A-3","stimulus":"&lt;p&gt;Em uma determinada cidade, estima-se que existam {{T1}} motocicletas. Decomponha esse número seguindo este exemplo: 231 = 3 × 100 + 2 × 10 + 1.&lt;/p&gt;","template":"&lt;p style=\"text-align: center\"&gt;{{T1}} = {{response}}&lt;/p&gt;","hint":"&lt;p&gt;Um número pode ser decomposto como a soma de seus algarismos multiplicados por 10, 100, 1 000 ou 10 000, de acordo com a posição de cada algarismo no número.&lt;/p&gt;&lt;p style=\"text-align: center\"&gt;{{T1}}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D43" s="184" t="str">
        <f t="shared" si="2"/>
        <v>#REF!</v>
      </c>
    </row>
    <row r="44" ht="15.75" customHeight="1">
      <c r="A44" s="184" t="str">
        <f>Seeds!AB48</f>
        <v>M4-NyO-37c-A-4</v>
      </c>
      <c r="B44" s="184" t="str">
        <f t="shared" si="4"/>
        <v>#REF!</v>
      </c>
      <c r="C44" s="184" t="str">
        <f>Seeds!AA48</f>
        <v>{"id":"M4-NyO-37c-A-4","stimulus":"&lt;p&gt;Um aplicativo de celular obteve {{T1}} &lt;i&gt;downloads&lt;/i&gt;. Decomponha esse número seguindo este exemplo: 556 = 5 × 100 + 5 × 10 + 6.&lt;/p&gt;","template":"&lt;p style=\"text-align: center\"&gt;{{T1}} = {{response}}&lt;/p&gt;","hint":"&lt;p&gt;Um número pode ser decomposto como a soma de seus algarismos multiplicados por 10, 100, 1 000 ou 10 000, de acordo com a posição de cada algarismo no número.&lt;/p&gt;&lt;p style=\"text-align: center\"&gt;{{T1}}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D44" s="184" t="str">
        <f t="shared" si="2"/>
        <v>#REF!</v>
      </c>
    </row>
    <row r="45" ht="15.75" customHeight="1">
      <c r="A45" s="184" t="str">
        <f>Seeds!AB49</f>
        <v>M4-NyO-37c-A-5</v>
      </c>
      <c r="B45" s="184" t="str">
        <f t="shared" si="4"/>
        <v>#REF!</v>
      </c>
      <c r="C45" s="184" t="str">
        <f>Seeds!AA49</f>
        <v>{"id":"M4-NyO-37c-A-5","stimulus":"&lt;p&gt;Uma rede de academias tem {{T1}} assinantes em todo o país. Decomponha esse número seguindo este exemplo: 874 = 8 × 100 + 7 × 10 + 4.&lt;/p&gt;","template":"&lt;p style=\"text-align: center\"&gt;{{T1}} = {{response}}&lt;/p&gt;","hint":"&lt;p&gt;Um número pode ser decomposto como a soma de seus algarismos multiplicados por 10, 100, 1 000 ou 10 000, de acordo com a posição de cada algarismo no número.&lt;/p&gt;&lt;p style=\"text-align: center\"&gt;{{T1}}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D45" s="184" t="str">
        <f t="shared" si="2"/>
        <v>#REF!</v>
      </c>
    </row>
    <row r="46" ht="15.75" customHeight="1">
      <c r="A46" s="184" t="str">
        <f t="shared" ref="A46:C46" si="5">#REF!</f>
        <v>#REF!</v>
      </c>
      <c r="B46" s="184" t="str">
        <f t="shared" si="5"/>
        <v>#REF!</v>
      </c>
      <c r="C46" s="184" t="str">
        <f t="shared" si="5"/>
        <v>#REF!</v>
      </c>
      <c r="D46" s="184" t="str">
        <f t="shared" si="2"/>
        <v>#REF!</v>
      </c>
    </row>
    <row r="47" ht="15.75" customHeight="1">
      <c r="A47" s="184" t="str">
        <f t="shared" ref="A47:C47" si="6">#REF!</f>
        <v>#REF!</v>
      </c>
      <c r="B47" s="184" t="str">
        <f t="shared" si="6"/>
        <v>#REF!</v>
      </c>
      <c r="C47" s="184" t="str">
        <f t="shared" si="6"/>
        <v>#REF!</v>
      </c>
      <c r="D47" s="184" t="str">
        <f t="shared" si="2"/>
        <v>#REF!</v>
      </c>
    </row>
    <row r="48" ht="15.75" customHeight="1">
      <c r="A48" s="184" t="str">
        <f t="shared" ref="A48:C48" si="7">#REF!</f>
        <v>#REF!</v>
      </c>
      <c r="B48" s="184" t="str">
        <f t="shared" si="7"/>
        <v>#REF!</v>
      </c>
      <c r="C48" s="184" t="str">
        <f t="shared" si="7"/>
        <v>#REF!</v>
      </c>
      <c r="D48" s="184" t="str">
        <f t="shared" si="2"/>
        <v>#REF!</v>
      </c>
    </row>
    <row r="49" ht="15.75" customHeight="1">
      <c r="A49" s="184" t="str">
        <f t="shared" ref="A49:C49" si="8">#REF!</f>
        <v>#REF!</v>
      </c>
      <c r="B49" s="184" t="str">
        <f t="shared" si="8"/>
        <v>#REF!</v>
      </c>
      <c r="C49" s="184" t="str">
        <f t="shared" si="8"/>
        <v>#REF!</v>
      </c>
      <c r="D49" s="184" t="str">
        <f t="shared" si="2"/>
        <v>#REF!</v>
      </c>
    </row>
    <row r="50" ht="15.75" customHeight="1">
      <c r="A50" s="184" t="str">
        <f t="shared" ref="A50:C50" si="9">#REF!</f>
        <v>#REF!</v>
      </c>
      <c r="B50" s="184" t="str">
        <f t="shared" si="9"/>
        <v>#REF!</v>
      </c>
      <c r="C50" s="184" t="str">
        <f t="shared" si="9"/>
        <v>#REF!</v>
      </c>
      <c r="D50" s="184" t="str">
        <f t="shared" si="2"/>
        <v>#REF!</v>
      </c>
    </row>
    <row r="51" ht="15.75" customHeight="1">
      <c r="A51" s="184" t="str">
        <f t="shared" ref="A51:C51" si="10">#REF!</f>
        <v>#REF!</v>
      </c>
      <c r="B51" s="184" t="str">
        <f t="shared" si="10"/>
        <v>#REF!</v>
      </c>
      <c r="C51" s="184" t="str">
        <f t="shared" si="10"/>
        <v>#REF!</v>
      </c>
      <c r="D51" s="184" t="str">
        <f t="shared" si="2"/>
        <v>#REF!</v>
      </c>
    </row>
    <row r="52" ht="15.75" customHeight="1">
      <c r="A52" s="184" t="str">
        <f t="shared" ref="A52:C52" si="11">#REF!</f>
        <v>#REF!</v>
      </c>
      <c r="B52" s="184" t="str">
        <f t="shared" si="11"/>
        <v>#REF!</v>
      </c>
      <c r="C52" s="184" t="str">
        <f t="shared" si="11"/>
        <v>#REF!</v>
      </c>
      <c r="D52" s="184" t="str">
        <f t="shared" si="2"/>
        <v>#REF!</v>
      </c>
    </row>
    <row r="53" ht="15.75" customHeight="1">
      <c r="A53" s="184" t="str">
        <f t="shared" ref="A53:C53" si="12">#REF!</f>
        <v>#REF!</v>
      </c>
      <c r="B53" s="184" t="str">
        <f t="shared" si="12"/>
        <v>#REF!</v>
      </c>
      <c r="C53" s="184" t="str">
        <f t="shared" si="12"/>
        <v>#REF!</v>
      </c>
      <c r="D53" s="184" t="str">
        <f t="shared" si="2"/>
        <v>#REF!</v>
      </c>
    </row>
    <row r="54" ht="15.75" customHeight="1">
      <c r="A54" s="184" t="str">
        <f t="shared" ref="A54:C54" si="13">#REF!</f>
        <v>#REF!</v>
      </c>
      <c r="B54" s="184" t="str">
        <f t="shared" si="13"/>
        <v>#REF!</v>
      </c>
      <c r="C54" s="184" t="str">
        <f t="shared" si="13"/>
        <v>#REF!</v>
      </c>
      <c r="D54" s="184" t="str">
        <f t="shared" si="2"/>
        <v>#REF!</v>
      </c>
    </row>
    <row r="55" ht="15.75" customHeight="1">
      <c r="A55" s="184" t="str">
        <f t="shared" ref="A55:C55" si="14">#REF!</f>
        <v>#REF!</v>
      </c>
      <c r="B55" s="184" t="str">
        <f t="shared" si="14"/>
        <v>#REF!</v>
      </c>
      <c r="C55" s="184" t="str">
        <f t="shared" si="14"/>
        <v>#REF!</v>
      </c>
      <c r="D55" s="184" t="str">
        <f t="shared" si="2"/>
        <v>#REF!</v>
      </c>
    </row>
    <row r="56" ht="15.75" customHeight="1">
      <c r="A56" s="184" t="str">
        <f>Seeds!AB50</f>
        <v>M4-NyO-1b-I-1</v>
      </c>
      <c r="B56" s="184" t="str">
        <f t="shared" ref="B56:B76" si="15">#REF!</f>
        <v>#REF!</v>
      </c>
      <c r="C56" s="184" t="str">
        <f>Seeds!AA50</f>
        <v>{
 "id": "M4-NyO-1b-I-1",
 "stimulus": "&lt;p&gt;Combine a forma escrita por extenso de cada número com a forma escrita por algarismos.&lt;/p&gt;",
 "hint": "&lt;p&gt;A posição de cada algarismo determina a forma como o número é lido.&lt;/p&gt;",
 "feedback": "&lt;p&gt;A posição de cada algarismo determina a forma como o número é lido. Por isso, 30 se lê diferente de 300.&lt;/p&gt;",
 "seed": {
 "parameters": [
 {
 "name": "Q1",
 "label": null,
 "min": 100000,
 "max": 999999,
 "step": 1
 },
 {
 "name": "Q2",
 "label": null,
 "min": 100000,
 "max": 999999,
 "step": 1
 },
 {
 "name": "Q3",
 "label": null,
 "min": 1000000,
 "max": 9999999,
 "step": 1
 },
 {
 "name": "Q4",
 "label": null,
 "min": 1000000,
 "max": 9999999,
 "step": 1
 }
 ],
 "calculated": [
 {
 "name": "T1",
 "label": "{{function}}",
 "function": "Lemonlib.numToWords({{Q1}}, 'pt')",
 "temp": true
 },
 {
 "name": "T2",
 "label": "{{function}}",
 "function": "Lemonlib.numToWords({{Q2}}, 'pt')",
 "temp": true
 },
 {
 "name": "T3",
 "label": "{{function}}",
 "function": "Lemonlib.numToWords({{Q3}}, 'pt')",
 "temp": true
 },
 {
 "name": "T4",
 "label": "{{function}}",
 "function": "Lemonlib.numToWords({{Q4}}, 'pt')",
 "temp": true
 },
 {
 "name": "A1",
 "label": "{{T1}}",
 "function": "{{Q1}}"
 },
 {
 "name": "A2",
 "label": "{{T2}}",
 "function": "{{Q2}}"
 },
 {
 "name": "A3",
 "label": "{{T3}}",
 "function": "{{Q3}}"
 },
 {
 "name": "A4",
 "label": "{{T4}}",
 "function": "{{Q4}}"
 }
 ],
 "uniques": true
 },
 "algorithm": {
 "name": "linkOperationResult",
 "params": {
 "invert": true
 },
 "template": "Match list"
 }
 }</v>
      </c>
      <c r="D56" s="184" t="str">
        <f t="shared" si="2"/>
        <v>#REF!</v>
      </c>
    </row>
    <row r="57" ht="15.75" customHeight="1">
      <c r="A57" s="184" t="str">
        <f>Seeds!AB51</f>
        <v>M4-NyO-1b-E-1</v>
      </c>
      <c r="B57" s="184" t="str">
        <f t="shared" si="15"/>
        <v>#REF!</v>
      </c>
      <c r="C57" s="184" t="str">
        <f>Seeds!AA51</f>
        <v>{
    "id": "M4-NyO-1b-E-1",
    "stimulus": "&lt;p&gt;Escreva o número a seguir usando algarismos.&lt;/p&gt;",
    "hint": "&lt;p&gt;A posição de cada algarismo determina a forma como o número é lido.&lt;/p&gt;",
    "feedback": "&lt;p&gt;A posição de cada algarismo determina a forma como o número é lido. Por isso, 30 se lê diferente de 300.&lt;/p&gt;",
    "template": "&lt;p&gt;O número {{T1}} é {{response}}.&lt;/p&gt;",
    "seed": {
        "parameters": [
            {
                "name": "Q1",
                "label": null,
                "min": 100000,
                "max": 999999,
                "step": 1
            }
        ],
        "calculated": [
            {
                "name": "T1",
                "label": "{{function}}",
                "function": "Lemonlib.numToWords({{Q1}}, 'pt')",
                "temp": true
            },
            {
                "name": "A1",
                "function": "{{Q1}}"
            }
        ],
        "uniques": true
    },
    "algorithm": {
        "name": "calculateOperation",
        "params": {
            "method": "equivLiteral","keyboard": "NUMERICAL"
        }
    }
}</v>
      </c>
      <c r="D57" s="184" t="str">
        <f t="shared" si="2"/>
        <v>#REF!</v>
      </c>
    </row>
    <row r="58" ht="15.75" customHeight="1">
      <c r="A58" s="184" t="str">
        <f>Seeds!AB52</f>
        <v>M4-NyO-1b-E-2</v>
      </c>
      <c r="B58" s="184" t="str">
        <f t="shared" si="15"/>
        <v>#REF!</v>
      </c>
      <c r="C58" s="184" t="str">
        <f>Seeds!AA52</f>
        <v>{
    "id": "M4-NyO-1b-E-2",
    "stimulus": "&lt;p&gt;Escreva o número a seguir usando algarismos.&lt;/p&gt;",
    "hint": "&lt;p&gt;O valor de cada algarismo é posicional, ou seja, depende do lugar que ocupa no número.&lt;/p&gt;",
    "feedback": "&lt;p&gt;A posição de cada algarismo determina a forma como o número é lido. Por isso, 30 se lê diferente de 300.&lt;/p&gt;",
    "template": "&lt;p&gt;O número {{T1}} é {{response}}.&lt;/p&gt;",
    "seed": {
        "parameters": [
            {
                "name": "Q3",
                "label": null,
                "min": 1000000,
                "max": 9999999,
                "step": 1
            }
        ],
        "calculated": [
            {
                "name": "T1",
                "label": "{{function}}",
                "function": "Lemonlib.numToWords({{Q3}}, 'pt')",
                "temp": true
            },
            {
                "name": "A1",
                "function": "{{Q3}}"
            }
        ],
        "uniques": true
    },
    "algorithm": {
        "name": "calculateOperation",
        "params": {
            "method": "equivLiteral","keyboard": "NUMERICAL"
        }
    }
}</v>
      </c>
      <c r="D58" s="184" t="str">
        <f t="shared" si="2"/>
        <v>#REF!</v>
      </c>
    </row>
    <row r="59" ht="15.75" customHeight="1">
      <c r="A59" s="184" t="str">
        <f>Seeds!AB53</f>
        <v>M4-NyO-1b-A-1</v>
      </c>
      <c r="B59" s="184" t="str">
        <f t="shared" si="15"/>
        <v>#REF!</v>
      </c>
      <c r="C59" s="184" t="str">
        <f>Seeds!AA53</f>
        <v>{
    "id": "M4-NyO-1b-A-1",
    "stimulus": "&lt;p&gt;Foi encontrado um fóssil que tem {{T1}} anos. Escreva este número usando algarismos.&lt;/p&gt;",
    "template": "&lt;p&gt;O número {{T1}} é {{response}}.&lt;/p&gt;",
    "hint": "&lt;p&gt;O valor de cada algarismo é posicional, ou seja, depende do lugar que ocupa no número.&lt;/p&gt;",
    "feedback": "&lt;p&gt;A posição de cada algarismo determina a forma como o número é lido. Por isso, 30 se lê diferente de 300.&lt;/p&gt;",
    "seed": {
        "parameters": [
            {
                "name": "Q3",
                "label": null,
                "min": 1000000,
                "max": 1500000,
                "step": 10000
            }
        ],
        "calculated": [
            {
                "name": "T1",
                "label": "{{function}}",
                "function": "Lemonlib.numToWords({{Q3}}, 'pt')",
                "temp": true
            },
            {
                "name": "A1",
                "function": "{{Q3}}"
            }
        ],
        "uniques": true
    },
    "algorithm": {
        "name": "calculateOperation",
        "params": {
            "method": "equivLiteral","keyboard": "NUMERICAL"
        }
    }
}</v>
      </c>
      <c r="D59" s="184" t="str">
        <f t="shared" si="2"/>
        <v>#REF!</v>
      </c>
    </row>
    <row r="60" ht="15.75" customHeight="1">
      <c r="A60" s="184" t="str">
        <f>Seeds!AB54</f>
        <v>M4-NyO-1b-A-2</v>
      </c>
      <c r="B60" s="184" t="str">
        <f t="shared" si="15"/>
        <v>#REF!</v>
      </c>
      <c r="C60" s="184" t="str">
        <f>Seeds!AA54</f>
        <v>{
    "id": "M4-NyO-1b-A-2",
    "stimulus": "&lt;p&gt;Um jornal possui {{T1}} assinantes. Escreva este número usando algarismos.&lt;/p&gt;",
    "template": "&lt;p&gt;O jornal tem {{response}} assinantes.&lt;/p&gt;",
    "hint": "&lt;p&gt;O valor de cada algarismo é posicional, ou seja, depende do lugar que ocupa no número.&lt;/p&gt;",
    "feedback": "&lt;p&gt;A posição de cada algarismo determina a forma como o número é lido. Por isso, 30 se lê diferente de 300.&lt;/p&gt;",
    "seed": {
        "parameters": [
            {
                "name": "Q3",
                "label": null,
                "min": 1000000,
                "max": 1500000,
                "step": 1
            }
        ],
        "calculated": [
            {
                "name": "T1",
                "label": "{{function}}",
                "function": "Lemonlib.numToWords({{Q3}}, 'pt')",
                "temp": true
            },
            {
                "name": "A1",
                "function": "{{Q3}}"
            }
        ],
        "uniques": true
    },
    "algorithm": {
        "name": "calculateOperation",
        "params": {
            "method": "equivLiteral","keyboard": "NUMERICAL"
        }
    }
}</v>
      </c>
      <c r="D60" s="184" t="str">
        <f t="shared" si="2"/>
        <v>#REF!</v>
      </c>
    </row>
    <row r="61" ht="15.75" customHeight="1">
      <c r="A61" s="184" t="str">
        <f>Seeds!AB55</f>
        <v>M4-NyO-1b-A-3</v>
      </c>
      <c r="B61" s="184" t="str">
        <f t="shared" si="15"/>
        <v>#REF!</v>
      </c>
      <c r="C61" s="184" t="str">
        <f>Seeds!AA55</f>
        <v>{
    "id": "M4-NyO-1b-A-3",
    "stimulus": "&lt;p&gt;Há {{T1}} pessoas conectadas a uma transmissão de uma &lt;i&gt;youtuber.&lt;/i&gt; Escreva este número usando algarismos.&lt;/p&gt;",
    "template": "&lt;p&gt;Há {{response}} pessoas conectadas.&lt;/p&gt;",
    "hint": "&lt;p&gt;O valor de cada algarismo é posicional, ou seja, depende do lugar que ocupa no número.&lt;/p&gt;",
    "feedback": "&lt;p&gt;A posição de cada algarismo determina a forma como o número é lido. Por isso, 30 se lê diferente de 300.&lt;/p&gt;",
    "seed": {
        "parameters": [
            {
                "name": "Q1",
                "label": null,
                "min": 100000,
                "max": 399999,
                "step": 1
            }
        ],
        "calculated": [
            {
                "name": "T1",
                "label": "{{function}}",
                "function": "Lemonlib.numToWords({{Q1}}, 'pt')",
                "temp": true
            },
            {
                "name": "A1",
                "function": "{{Q1}}"
            }
        ],
        "uniques": true
    },
    "algorithm": {
        "name": "calculateOperation",
        "params": {
            "method": "equivLiteral","keyboard": "NUMERICAL"
        }
    }
}</v>
      </c>
      <c r="D61" s="184" t="str">
        <f t="shared" si="2"/>
        <v>#REF!</v>
      </c>
    </row>
    <row r="62" ht="15.75" customHeight="1">
      <c r="A62" s="184" t="str">
        <f>Seeds!AB56</f>
        <v>M4-NyO-1b-A-4</v>
      </c>
      <c r="B62" s="184" t="str">
        <f t="shared" si="15"/>
        <v>#REF!</v>
      </c>
      <c r="C62" s="184" t="str">
        <f>Seeds!AA56</f>
        <v>{
    "id": "M4-NyO-1b-A-4",
    "stimulus": "&lt;p&gt;Em uma biblioteca há {{T1}} livros. Escreva este número usando algarismos.&lt;/p&gt;",
    "template": "&lt;p&gt;Há {{response}} livros.&lt;/p&gt;",
    "hint": "&lt;p&gt;O valor de cada algarismo é posicional, ou seja, depende do lugar que ocupa no número.&lt;/p&gt;",
    "feedback": "&lt;p&gt;A posição de cada algarismo determina a forma como o número é lido. Por isso, 30 se lê diferente de 300.&lt;/p&gt;",
    "seed": {
        "parameters": [
            {
                "name": "Q1",
                "label": null,
                "min": 100000,
                "max": 399999,
                "step": 1
            }
        ],
        "calculated": [
            {
                "name": "T1",
                "label": "{{function}}",
                "function": "Lemonlib.numToWords({{Q1}}, 'pt')",
                "temp": true
            },
            {
                "name": "A1",
                "function": "{{Q1}}"
            }
        ],
        "uniques": true
    },
    "algorithm": {
        "name": "calculateOperation",
        "params": {
            "method": "equivLiteral","keyboard": "NUMERICAL"
        }
    }
}</v>
      </c>
      <c r="D62" s="184" t="str">
        <f t="shared" si="2"/>
        <v>#REF!</v>
      </c>
    </row>
    <row r="63" ht="15.75" customHeight="1">
      <c r="A63" s="184" t="str">
        <f>Seeds!AB57</f>
        <v>M4-NyO-1b-A-5</v>
      </c>
      <c r="B63" s="184" t="str">
        <f t="shared" si="15"/>
        <v>#REF!</v>
      </c>
      <c r="C63" s="184" t="str">
        <f>Seeds!AA57</f>
        <v>{
    "id": "M4-NyO-1b-A-5",
    "stimulus": "&lt;p&gt;Ao longo de um mês {{T1}} pessoas visitaram um monumento. Escreva este número usando algarismos.&lt;/p&gt;",
    "template": "&lt;p&gt;Visitaram o monumento {{response}} pessoas.&lt;/p&gt;",
    "hint": "&lt;p&gt;O valor de cada algarismo é posicional, ou seja, depende do lugar que ocupa no número.&lt;/p&gt;",
    "feedback": "&lt;p&gt;A posição de cada algarismo determina a forma como o número é lido. Por isso, 30 se lê diferente de 300.&lt;/p&gt;",
    "seed": {
        "parameters": [
            {
                "name": "Q3",
                "label": null,
                "min": 1000000,
                "max": 5000000,
                "step": 1
            }
        ],
        "calculated": [
            {
                "name": "T1",
                "label": "{{function}}",
                "function": "Lemonlib.numToWords({{Q3}}, 'pt')",
                "temp": true
            },
            {
                "name": "A1",
                "function": "{{Q3}}"
            }
        ],
        "uniques": true
    },
    "algorithm": {
        "name": "calculateOperation",
        "params": {
            "method": "equivLiteral","keyboard": "NUMERICAL"
        }
    }
}</v>
      </c>
      <c r="D63" s="184" t="str">
        <f t="shared" si="2"/>
        <v>#REF!</v>
      </c>
    </row>
    <row r="64" ht="15.75" customHeight="1">
      <c r="A64" s="184" t="str">
        <f>Seeds!AB58</f>
        <v>M4-NyO-1c-I-1</v>
      </c>
      <c r="B64" s="184" t="str">
        <f t="shared" si="15"/>
        <v>#REF!</v>
      </c>
      <c r="C64" s="184" t="str">
        <f>Seeds!AA58</f>
        <v>{
    "id": "M4-NyO-1c-I-1",
    "stimulus": "&lt;p&gt;Indique se as seguintes decomposições estão corretas ou incorretas.&lt;/p&gt;",
    "hint": "&lt;p&gt;Um número pode ser decomposto como a soma de seus dígitos seguidos de zeros.&lt;/p&gt;",
    "feedback": "&lt;p&gt;Um número pode ser decomposto como a soma de seus dígitos seguidos de zeros.&lt;/p&gt;",
    "template": "",
    "seed": {
        "parameters": [
            {
                "name": "Q0",
                "label": null,
                "min": 1,
                "max": 9,
                "step": 1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"A1",
                "label": "{{Q0}}{{Q1}}{{Q2}} {{Q3}}{{Q4}}{{Q5}} = {{Q0}} × 100 000 + {{Q1}} × 10 000 + {{Q2}} × 1 000 + {{Q3}} × 100 + {{Q4}} × 10 + {{Q5}}"
            },
            {
                "name": "A2",
                "label": "{{Q1}}{{Q3}}{{Q5}} 0{{Q7}}0 = {{Q1}} × 100 000 + {{Q3}} × 10 000 + {{Q5}} × 1 000 + {{Q7}} × 10"
            },
            {
                "name": "A3",
                "label": "{{Q0}} {{Q1}}{{Q2}}{{Q8}} {{Q3}}{{Q7}}0 = {{Q0}} × 1 000 000 + {{Q1}} × 100 000 + {{Q2}} × 10 000 + {{Q8}} × 1 000 + {{Q3}} × 100 +{{Q7}} × 10"
            },
            {
                "name": "A4",
                "label": "{{Q4}}0{{Q8}} {{Q1}}00 = {{Q4}} × 10 000 + {{Q8}} × 1 000 + {{Q1}} × 100",
                "incorrect": true,
                "feedback": "&lt;p&gt;La descomposición correcta es {{Q4}}0{{Q8}} {{Q1}}00 = {{Q4}} × 100 000 + {{Q8}} × 1000 + {{Q1}} × 100&lt;/p&gt;"
            },
            {
                "name": "A5",
                "label": "{{Q4}}{{Q5}}0 {{Q6}}0{{Q7}} = {{Q4}} × 100 000 + {{Q5}} × 10 000 + {{Q6}} × 10 000 + {{Q7}} × 10 000",
                "incorrect": true,
                "feedback": "&lt;p&gt;La descomposición correcta es {{Q4}}{{Q5}}0 {{Q6}}0{{Q7}} = {{Q4}} × 100 000 + {{Q5}} × 10 000 + {{Q6}} × 100 + {{Q7}}&lt;/p&gt;"
            },
            {
                "name": "A4",
                "label": "{{Q1}} {{Q2}}{{Q6}}{{Q8}} {{Q4}}0{{Q8}} = {{Q1}} × 1 000 000 + {{Q2}} × 100 000 + {{Q6}} × 10 000 + {{Q8}} × 1 000 + {{Q4}} × 100 + {{Q8}} × 10",
                "incorrect": true,
                "feedback": "&lt;p&gt;La descomposición correcta es {{Q1}} {{Q2}}{{Q6}}{{Q8}} {{Q4}}0{{Q8}} ={{Q1}} × 1 000 000 + {{Q2}} × 100 000 +  {{Q6}} × 10 000 + {{Q8}} × 1 000 + {{Q4}} × 100 + {{Q8}}&lt;/p&gt;"
            }
        ],
        "uniques": true
    },
    "algorithm": {
        "name": "trueFalse",
        "template": "Choice matrix – inline",
        "params": {
            "countCorrect": 2,
            "countIncorrect": 1,
            "showCheckIcon": false,
            "options": [
                "Correta",
                "Incorreta"
            ]
        }
    }
}</v>
      </c>
      <c r="D64" s="184" t="str">
        <f t="shared" si="2"/>
        <v>#REF!</v>
      </c>
    </row>
    <row r="65" ht="15.75" customHeight="1">
      <c r="A65" s="184" t="str">
        <f>Seeds!AB59</f>
        <v>M4-NyO-1c-E-1</v>
      </c>
      <c r="B65" s="184" t="str">
        <f t="shared" si="15"/>
        <v>#REF!</v>
      </c>
      <c r="C65" s="184" t="str">
        <f>Seeds!AA59</f>
        <v>{
    "id": "M4-NyO-1c-E-1",
    "stimulus": "&lt;p&gt;Decomponha o seguinte número. Escreva primero as centenas de milhar e, por último, as unidades.&lt;/p&gt;",
    "template": "&lt;p style=\"text-align: center\"&gt;{{Q0}}{{Q1}}{{Q2}} {{Q3}}0{{Q4}} = {{response}} + {{response}} + {{response}} + {{response}} + {{response}}&lt;/p&gt;",
    "hint": "&lt;p&gt;Um número pode ser decomposto como a soma de seus dígitos seguidos de zeros.&lt;/p&gt;",
    "feedback": "&lt;p&gt;Um número pode ser decomposto como a soma de seus dígitos seguidos de zeros.&lt;/p&gt;",
    "seed": {
        "parameters": [
            {
                "name": "Q0",
                "label": null,
                "min": 1,
                "max": 9,
                "step": 1
            },
            {
                "name": "Q1",
                "label": null,
                "min": 1,
                "max": 9,
                "step": 1
            },
            {
                "name": "Q2",
                "label": null,
                "min": 1,
                "max": 9,
                "step": 1
            },
            {
                "name": "Q3",
                "label": null,
                "min": 1,
                "max": 9,
                "step": 1
            },
            {
                "name": "Q4",
                "label": null,
                "min": 1,
                "max": 9,
                "step": 1
            }
        ],
        "calculated": [
            {
                "name": "A0",
                "function": "{{Q0}}*100000"
            },
            {
                "name": "A1",
                "function": "{{Q1}}*10000"
            },
            {
                "name": "A2",
                "function": "{{Q2}}*1000"
            },
            {
                "name": "A3",
                "function": "{{Q3}}*100"
            },
            {
                "name": "A4",
                "function": "{{Q4}}"
            }
        ],
        "uniques": true
    },
    "algorithm": {
        "name": "calculateOperation",
        "params": {
            "method": "equivLiteral","keyboard": "NUMERICAL"
        }
    }
}</v>
      </c>
      <c r="D65" s="184" t="str">
        <f t="shared" si="2"/>
        <v>#REF!</v>
      </c>
    </row>
    <row r="66" ht="15.75" customHeight="1">
      <c r="A66" s="184" t="str">
        <f>Seeds!AB60</f>
        <v>M4-NyO-1c-E-2</v>
      </c>
      <c r="B66" s="184" t="str">
        <f t="shared" si="15"/>
        <v>#REF!</v>
      </c>
      <c r="C66" s="184" t="str">
        <f>Seeds!AA60</f>
        <v>{
    "id": "M4-NyO-1c-E-2",
    "stimulus": "&lt;p&gt;Decomponha o seguinte número. Escreva primero as centenas de milhar e, por último, as unidades.&lt;/p&gt;",
    "template": "&lt;p style=\"text-align: center\"&gt;{{Q0}}{{Q1}}0 0{{Q3}}{{Q4}} = {{response}} + {{response}} + {{response}} + {{response}}&lt;/p&gt;",
    "hint": "&lt;p&gt;Um número pode ser decomposto como a soma de seus dígitos seguidos de zeros.&lt;/p&gt;",
    "feedback": "&lt;p&gt;Um número pode ser decomposto como a soma de seus dígitos seguidos de zeros.&lt;/p&gt;",
    "seed": {
        "parameters": [
            {
                "name": "Q0",
                "label": null,
                "min": 1,
                "max": 9,
                "step": 1
            },
            {
                "name": "Q1",
                "label": null,
                "min": 1,
                "max": 9,
                "step": 1
            },
            {
                "name": "Q2",
                "label": null,
                "min": 1,
                "max": 9,
                "step": 1
            },
            {
                "name": "Q3",
                "label": null,
                "min": 1,
                "max": 9,
                "step": 1
            },
            {
                "name": "Q4",
                "label": null,
                "min": 1,
                "max": 9,
                "step": 1
            }
        ],
        "calculated": [
            {
                "name": "A0",
                "function": "{{Q0}}*100000"
            },
            {
                "name": "A1",
                "function": "{{Q1}}*10000"
            },
            {
                "name": "A3",
                "function": "{{Q3}}*10"
            },
            {
                "name": "A4",
                "function": "{{Q4}}"
            }
        ],
        "uniques": true
    },
    "algorithm": {
        "name": "calculateOperation",
        "params": {
            "method": "equivLiteral","keyboard": "NUMERICAL"
        }
    }
}</v>
      </c>
      <c r="D66" s="184" t="str">
        <f t="shared" si="2"/>
        <v>#REF!</v>
      </c>
    </row>
    <row r="67" ht="15.75" customHeight="1">
      <c r="A67" s="184" t="str">
        <f>Seeds!AB61</f>
        <v>M4-NyO-1c-A-1</v>
      </c>
      <c r="B67" s="184" t="str">
        <f t="shared" si="15"/>
        <v>#REF!</v>
      </c>
      <c r="C67" s="184" t="str">
        <f>Seeds!AA61</f>
        <v>{
    "id": "M4-NyO-1c-A-1",
    "stimulus": "&lt;p&gt;De acordo com seus registros, uma ONG verificou que tem {{T1}} parceiros. Decomponha esse número seguindo este exemplo: 534 = 5 × 100 + 3 × 10 + 4.&lt;/p&gt;",
    "template": "&lt;p style=\"text-align: center\"&gt;{{T1}} = {{response}}&lt;/p&gt;",
    "hint": "&lt;p&gt;Um número pode ser decomposto como a soma de seus algarismos multiplicados por 10, 100, 1 000 etc., de acordo com a posição de cada algarismo no número.&lt;/p&gt;",
    "feedback": "&lt;p&gt;Um número pode ser decomposto como a soma de seus algarismos multiplicados por 10, 100, 1 000 etc., de acordo com a posição de cada algarismo no número.&lt;/p&gt;",
    "seed": {
        "parameters": [
            {
                "name": "Q1",
                "label": null,
                "min": 1,
                "max": 2,
                "step": 1
            },
            {
                "name": "Q2",
                "label": null,
                "min": 1,
                "max": 9,
                "step": 2
            },
            {
                "name": "Q3",
                "label": null,
                "min": 1,
                "max": 9,
                "step": 2
            },
            {
                "name": "Q4",
                "label": null,
                "min": 1,
                "max": 9,
                "step": 2
            },
            {
                "name": "Q5",
                "label": null,
                "min": 1,
                "max": 9,
                "step": 2
            },
            {
                "name": "Q6",
                "label": null,
                "min": 1,
                "max": 9,
                "step": 2
            }
        ],
        "calculated": [
            {
                "name": "T1",
                "function": "{{Q1}}*100000 + {{Q2}}*10000 + {{Q3}}*1000 + {{Q4}}*100+{{Q5}}*10+{{Q6}}",
                "temp": true
            },
            {
                "name": "A1",
                "function": "{{Q1}}\\times100000+{{Q2}}\\times10000+{{Q3}}\\times1000+{{Q4}}\\times100+{{Q5}}\\times10+{{Q6}}"
            }
        ],
        "uniques": true
    },
    "algorithm": {
        "name": "calculateOperation",
        "params": {
            "method": "equivLiteral","keyboard": "INTERMEDIATE"
        }
    }
}</v>
      </c>
      <c r="D67" s="184" t="str">
        <f t="shared" si="2"/>
        <v>#REF!</v>
      </c>
    </row>
    <row r="68" ht="15.75" customHeight="1">
      <c r="A68" s="184" t="str">
        <f>Seeds!AB62</f>
        <v>M4-NyO-1c-A-2</v>
      </c>
      <c r="B68" s="184" t="str">
        <f t="shared" si="15"/>
        <v>#REF!</v>
      </c>
      <c r="C68" s="184" t="str">
        <f>Seeds!AA62</f>
        <v>{
    "id": "M4-NyO-1c-A-2",
    "stimulus": "&lt;p&gt;Fora vendidas {{T1}} unidades de um novo carro. Decomponha o número de carros seguindo este exemplo: 975 = 9 × 100 + 7 × 10 + 5.&lt;/p&gt;",
    "template": "&lt;p style=\"text-align: center\"&gt;{{T1}} = {{response}}&lt;/p&gt;",
    "hint": "&lt;p&gt;Um número pode ser decomposto como a soma de seus algarismos multiplicados por 10, 100, 1 000 etc., de acordo com a posição de cada algarismo no número.&lt;/p&gt;",
    "feedback": "&lt;p&gt;Um número pode ser decomposto como a soma de seus algarismos multiplicados por 10, 100, 1 000 etc., de acordo com a posição de cada algarismo no número.&lt;/p&gt;",
    "seed": {
        "parameters": [
            {
                "name": "Q1",
                "label": null,
                "min": 1,
                "max": 2,
                "step": 1
            },
            {
                "name": "Q2",
                "label": null,
                "min": 1,
                "max": 9,
                "step": 2
            },
            {
                "name": "Q3",
                "label": null,
                "min": 1,
                "max": 9,
                "step": 2
            },
            {
                "name": "Q4",
                "label": null,
                "min": 1,
                "max": 9,
                "step": 2
            },
            {
                "name": "Q5",
                "label": null,
                "min": 1,
                "max": 9,
                "step": 2
            },
            {
                "name": "Q6",
                "label": null,
                "min": 1,
                "max": 9,
                "step": 2
            }
        ],
        "calculated": [
            {
                "name": "T1",
                "function": "{{Q1}}*100000 + {{Q2}}*10000 + {{Q3}}*1000 + {{Q4}}*100+{{Q5}}*10+{{Q6}}",
                "temp": true
            },
            {
                "name": "A1",
                "function": "{{Q1}}\\times100000+{{Q2}}\\times10000+{{Q3}}\\times1000+{{Q4}}\\times100+{{Q5}}\\times10+{{Q6}}"
            }
        ],
        "uniques": true
    },
    "algorithm": {
        "name": "calculateOperation",
        "params": {
            "method": "equivLiteral","keyboard": "INTERMEDIATE"
        }
    }
}</v>
      </c>
      <c r="D68" s="184" t="str">
        <f t="shared" si="2"/>
        <v>#REF!</v>
      </c>
    </row>
    <row r="69" ht="15.75" customHeight="1">
      <c r="A69" s="184" t="str">
        <f>Seeds!AB63</f>
        <v>M4-NyO-1c-A-3</v>
      </c>
      <c r="B69" s="184" t="str">
        <f t="shared" si="15"/>
        <v>#REF!</v>
      </c>
      <c r="C69" s="184" t="str">
        <f>Seeds!AA63</f>
        <v>{
    "id": "M4-NyO-1c-A-3",
    "stimulus": "&lt;p&gt;Estima-se que em um país existam {{T1}} bicicletas. Decomponha o número de bicicletas seguindo este exemplo: 231 = 3 × 100 + 2 × 10 + 1.&lt;/p&gt;",
    "template": "&lt;p style=\"text-align: center\"&gt;{{T1}} = {{response}}&lt;/p&gt;",
    "hint": "&lt;p&gt;Um número pode ser decomposto como a soma de seus algarismos multiplicados por 10, 100, 1 000 etc., de acordo com a posição de cada algarismo no número.&lt;/p&gt;",
    "feedback": "&lt;p&gt;Um número pode ser decomposto como a soma de seus algarismos multiplicados por 10, 100, 1 000 etc., de acordo com a posição de cada algarismo no número.&lt;/p&gt;",
    "seed": {
        "parameters": [
            {
                "name": "Q1",
                "label": null,
                "min": 1,
                "max": 2,
                "step": 1
            },
            {
                "name": "Q2",
                "label": null,
                "min": 1,
                "max": 9,
                "step": 2
            },
            {
                "name": "Q3",
                "label": null,
                "min": 1,
                "max": 9,
                "step": 2
            },
            {
                "name": "Q4",
                "label": null,
                "min": 1,
                "max": 9,
                "step": 2
            },
            {
                "name": "Q5",
                "label": null,
                "min": 1,
                "max": 9,
                "step": 2
            },
            {
                "name": "Q6",
                "label": null,
                "min": 1,
                "max": 9,
                "step": 2
            },
            {
                "name": "Q7",
                "label": null,
                "min": 1,
                "max": 9,
                "step": 2
            }
        ],
        "calculated": [
            {
                "name": "T1",
                "function": "{{Q1}}*1000000 + {{Q2}}*100000 + {{Q3}}*10000 + {{Q4}}*1000+{{Q5}}*100+{{Q6}}*10+{{Q7}}",
                "temp": true
            },
            {
                "name": "A1",
                "function": "{{Q1}}\\times1000000+{{Q2}}\\times100000+{{Q3}}\\times10000+{{Q4}}\\times1000+{{Q5}}\\times100+{{Q6}}\\times10+{{Q7}}"
            }
        ],
        "uniques": true
    },
    "algorithm": {
        "name": "calculateOperation",
        "params": {
            "method": "equivLiteral","keyboard": "INTERMEDIATE"
        }
    }
}</v>
      </c>
      <c r="D69" s="184" t="str">
        <f t="shared" si="2"/>
        <v>#REF!</v>
      </c>
    </row>
    <row r="70" ht="15.75" customHeight="1">
      <c r="A70" s="184" t="str">
        <f>Seeds!AB64</f>
        <v>M4-NyO-1c-A-4</v>
      </c>
      <c r="B70" s="184" t="str">
        <f t="shared" si="15"/>
        <v>#REF!</v>
      </c>
      <c r="C70" s="184" t="str">
        <f>Seeds!AA64</f>
        <v>{
    "id": "M4-NyO-1c-A-4",
    "stimulus": "&lt;p&gt;Uma página da web recebeu {{T1}} visitas. Decomponha esse número seguindo este exemplo: 556 = 5 × 100 + 5 × 10 + 6.&lt;/p&gt;",
    "template": "&lt;p style=\"text-align: center\"&gt;{{T1}} = {{response}}&lt;/p&gt;",
    "hint": "&lt;p&gt;Um número pode ser decomposto como a soma de seus algarismos multiplicados por 10, 100, 1 000 etc., de acordo com a posição de cada algarismo no número.&lt;/p&gt;",
    "feedback": "&lt;p&gt;Um número pode ser decomposto como a soma de seus algarismos multiplicados por 10, 100, 1 000 etc., de acordo com a posição de cada algarismo no número.&lt;/p&gt;",
    "seed": {
        "parameters": [
            {
                "name": "Q1",
                "label": null,
                "min": 1,
                "max": 2,
                "step": 1
            },
            {
                "name": "Q2",
                "label": null,
                "min": 1,
                "max": 9,
                "step": 2
            },
            {
                "name": "Q3",
                "label": null,
                "min": 1,
                "max": 9,
                "step": 2
            },
            {
                "name": "Q4",
                "label": null,
                "min": 1,
                "max": 9,
                "step": 2
            },
            {
                "name": "Q5",
                "label": null,
                "min": 1,
                "max": 9,
                "step": 2
            },
            {
                "name": "Q6",
                "label": null,
                "min": 1,
                "max": 9,
                "step": 2
            },
            {
                "name": "Q7",
                "label": null,
                "min": 1,
                "max": 9,
                "step": 2
            }
        ],
        "calculated": [
            {
                "name": "T1",
                "function": "{{Q1}}*1000000 + {{Q2}}*100000 + {{Q3}}*10000 + {{Q4}}*1000+{{Q5}}*100+{{Q6}}*10+{{Q7}}",
                "temp": true
            },
            {
                "name": "A1",
                "function": "{{Q1}}\\times1000000+{{Q2}}\\times100000+{{Q3}}\\times10000+{{Q4}}\\times1000+{{Q5}}\\times100+{{Q6}}\\times10+{{Q7}}"
            }
        ],
        "uniques": true
    },
    "algorithm": {
        "name": "calculateOperation",
        "params": {
            "method": "equivLiteral","keyboard": "INTERMEDIATE"
        }
    }
}</v>
      </c>
      <c r="D70" s="184" t="str">
        <f t="shared" si="2"/>
        <v>#REF!</v>
      </c>
    </row>
    <row r="71" ht="15.75" customHeight="1">
      <c r="A71" s="184" t="str">
        <f>Seeds!AB65</f>
        <v>M4-NyO-1c-A-5</v>
      </c>
      <c r="B71" s="184" t="str">
        <f t="shared" si="15"/>
        <v>#REF!</v>
      </c>
      <c r="C71" s="184" t="str">
        <f>Seeds!AA65</f>
        <v>{
    "id": "M4-NyO-1c-A-5",
    "stimulus": "&lt;p&gt;Uma companhia telefônica tem {{T1}} clientes. Decomponha esse número seguindo este exemplo: 874 = 8 × 100 + 7 × 10 + 4.&lt;/p&gt;",
    "template": "&lt;p style=\"text-align: center\"&gt;{{T1}} = {{response}}&lt;/p&gt;",
    "hint": "&lt;p&gt;Um número pode ser decomposto como a soma de seus algarismos multiplicados por 10, 100, 1 000 etc., de acordo com a posição de cada algarismo no número.&lt;/p&gt;",
    "feedback": "&lt;p&gt;Um número pode ser decomposto como a soma de seus algarismos multiplicados por 10, 100, 1 000 etc., de acordo com a posição de cada algarismo no número.&lt;/p&gt;",
    "seed": {
        "parameters": [
            {
                "name": "Q1",
                "label": null,
                "min": 1,
                "max": 2,
                "step": 1
            },
            {
                "name": "Q2",
                "label": null,
                "min": 1,
                "max": 9,
                "step": 2
            },
            {
                "name": "Q3",
                "label": null,
                "min": 1,
                "max": 9,
                "step": 2
            },
            {
                "name": "Q4",
                "label": null,
                "min": 1,
                "max": 9,
                "step": 2
            },
            {
                "name": "Q5",
                "label": null,
                "min": 1,
                "max": 9,
                "step": 2
            },
            {
                "name": "Q6",
                "label": null,
                "min": 1,
                "max": 9,
                "step": 2
            },
            {
                "name": "Q7",
                "label": null,
                "min": 1,
                "max": 9,
                "step": 2
            }
        ],
        "calculated": [
            {
                "name": "T1",
                "function": "{{Q1}}*1000000 + {{Q2}}*100000 + {{Q3}}*10000 + {{Q4}}*1000+{{Q5}}*100+{{Q6}}*10+{{Q7}}",
                "temp": true
            },
            {
                "name": "A1",
                "function": "{{Q1}}\\times1000000+{{Q2}}\\times100000+{{Q3}}\\times10000+{{Q4}}\\times1000+{{Q5}}\\times100+{{Q6}}\\times10+{{Q7}}"
            }
        ],
        "uniques": true
    },
    "algorithm": {
        "name": "calculateOperation",
        "params": {
            "method": "equivLiteral","keyboard": "INTERMEDIATE"
        }
    }
}</v>
      </c>
      <c r="D71" s="184" t="str">
        <f t="shared" si="2"/>
        <v>#REF!</v>
      </c>
    </row>
    <row r="72" ht="15.75" customHeight="1">
      <c r="A72" s="184" t="str">
        <f>Seeds!AB66</f>
        <v>M4-NyO-2a-I-1</v>
      </c>
      <c r="B72" s="184" t="str">
        <f t="shared" si="15"/>
        <v>#REF!</v>
      </c>
      <c r="C72" s="184" t="str">
        <f>Seeds!AA66</f>
        <v>{
    "id": "M4-NyO-2a-I-1",
    "stimulus": "&lt;p&gt;Indica se as seguintes comparações estão corretas ou incorretas.&lt;/p&gt;",
    "template": "&lt;p&gt;Há {{response}} g de lentilhas restantes.&lt;/p&gt;",
    "hint": "&lt;p&gt;O símbolo &gt; significa &lt;i&gt;maior que&lt;/i&gt; e o símbolo &lt;, &lt;i&gt;menor que.&lt;/i&gt;&lt;/p&gt;",
    "feedback": "&lt;p&gt;Um número é maior que outro (&gt;) quando seus dígitos da esquerda para a direita são maiores. Em vez disso, é menor que outro (&lt;) quando seus dígitos são menores.&lt;/p&gt;",
    "seed": {
        "parameters": [
            {
                "name": "Q1",
                "label": null,
                "min": 7000000,
                "max": 7049999,
                "step": 1
            },
            {
                "name": "Q2",
                "label": null,
                "min": 750000,
                "max": 799999,
                "step": 1
            },
            {
                "name": "Q3",
                "label": null,
                "min": 1000000,
                "max": 1049999,
                "step": 1
            },
            {
                "name": "Q4",
                "label": null,
                "min": 1500,
                "max": 1999,
                "step": 1
            },
            {
                "name": "Q5",
                "label": null,
                "min": 100000,
                "max": 499999,
                "step": 1
            },
            {
                "name": "Q6",
                "label": null,
                "min": 5000000,
                "max": 9999999,
                "step": 1
            },
            {
                "name": "Q7",
                "label": null,
                "min": 100000,
                "max": 399999,
                "step": 1
            },
            {
                "name": "Q8",
                "label": null,
                "min": 4000000,
                "max": 9999999,
                "step": 1
            }
        ],
        "calculated": [
            {
                "name": "A1",
                "label": "{{Q1}} &gt; {{Q2}}",
                "function": ""
            },
            {
                "name": "A2",
                "label": "{{Q4}} &lt; {{Q3}}",
                "function": ""
            },
            {
                "name": "A3",
                "label": "{{Q5}} &lt; {{Q6}}",
                "function": ""
            },
            {
                "name": "A4",
                "label": "{{Q7}} &lt; {{Q8}}",
                "function": ""
            },
            {
                "name": "A5",
                "label": "{{Q2}} &gt; {{Q1}}",
                "function": "",
                "incorrect": true
            },
            {
                "name": "A6",
                "label": "{{Q3}} &lt; {{Q4}}",
                "function": "",
                "incorrect": true
            },
            {
                "name": "A7",
                "label": "{{Q6}} &lt; {{Q5}}",
                "function": "",
                "incorrect": true
            },
            {
                "name": "A8",
                "label": "{{Q8}} &lt; {{Q7}}",
                "function": "",
                "incorrect": true
            }
        ],
        "uniques": true
    },
    "algorithm": {
        "name": "trueFalse",
        "template": "Choice matrix – inline",
        "params": {
            "countCorrect": 2,
            "countIncorrect": 2,
            "showCheckIcon": false,
            "options": [
                "Correta",
                "Incorreta"
            ]
        }
    }
}</v>
      </c>
      <c r="D72" s="184" t="str">
        <f t="shared" si="2"/>
        <v>#REF!</v>
      </c>
    </row>
    <row r="73" ht="15.75" customHeight="1">
      <c r="A73" s="184" t="str">
        <f>Seeds!AB67</f>
        <v>M4-NyO-2a-E-1</v>
      </c>
      <c r="B73" s="184" t="str">
        <f t="shared" si="15"/>
        <v>#REF!</v>
      </c>
      <c r="C73" s="184" t="str">
        <f>Seeds!AA67</f>
        <v>{
    "id": "M4-NyO-2a-E-1",
    "stimulus": "&lt;p&gt;Preencha os espaços em branco para ordenar estes três números: {{Q1}}, {{Q2}} e {{Q3}}.&lt;/p&gt;",
    "template": "&lt;p style=\"text-align: center\"&gt;{{response}} &gt; {{response}} &gt; {{response}}&lt;/p&gt;",
    "hint": "&lt;p&gt;Se dois números tiverem o mesmo número de dígitos, compare-os um por um começando da esquerda. Se um tiver mais dígitos que o outro, então esse é o maior.&lt;/p&gt;",
    "feedback": "&lt;p&gt;Se dois números tiverem o mesmo número de dígitos, compare-os um por um começando da esquerda. Se um tiver mais dígitos que o outro, então esse é o maior.&lt;/p&gt;",
    "seed": {
        "parameters": [
            {
                "name": "Q1",
                "label": null,
                "min": 100000,
                "max": 9999999,
                "step": 1
            },
            {
                "name": "Q2",
                "label": null,
                "min": 100000,
                "max": 9999999,
                "step": 1
            },
            {
                "name": "Q3",
                "label": null,
                "min": 100000,
                "max": 9999999,
                "step": 1
            }
        ],
        "calculated": [
            {
                "name": "A1",
                "function": "math.max({{Q1}}, {{Q2}}, {{Q3}})"
            },
            {
                "name": "A2",
                "function": "{{Q1}}+{{Q2}}+{{Q3}}-math.max({{Q1}}, {{Q2}}, {{Q3}})-math.min({{Q1}}, {{Q2}}, {{Q3}})"
            },
            {
                "name": "A3",
                "function": "math.min({{Q1}}, {{Q2}}, {{Q3}})"
            }
        ],
        "uniques": true
    },
    "algorithm": {
        "name": "calculateOperation",
        "params": {
            "method": "equivLiteral"
        }
    }
}</v>
      </c>
      <c r="D73" s="184" t="str">
        <f t="shared" si="2"/>
        <v>#REF!</v>
      </c>
    </row>
    <row r="74" ht="15.75" customHeight="1">
      <c r="A74" s="184" t="str">
        <f>Seeds!AB68</f>
        <v>M4-NyO-2a-A-1</v>
      </c>
      <c r="B74" s="184" t="str">
        <f t="shared" si="15"/>
        <v>#REF!</v>
      </c>
      <c r="C74" s="184" t="str">
        <f>Seeds!AA68</f>
        <v>{
    "id": "M4-NyO-2a-A-1",
    "stimulus": "&lt;p&gt;Mario quer comprar uma casa e já visitou três. Todas as três são perfeitas e ele duvida qual deve comprar, por isso vai levar em conta o preço de cada uma antes de fazer a sua decisão. O mais central custa {{Q3}} €, o com terraço grande custa {{Q1}} € e o maior tem um preço de {{Q2}} €. Encomende do maior para o menor, preenchendo as diferenças com o preço de cada casa.&lt;/p&gt;",
    "template": "&lt;p style=\"text-align: center\"&gt;{{response}} &gt; {{response}} &gt; {{response}}&lt;/p&gt;",
    "hint": "&lt;p&gt;Se dois números tiverem o mesmo número de dígitos, compare-os um por um começando da esquerda. Se um tiver mais dígitos que o outro, então esse é o maior.&lt;/p&gt;",
    "feedback": "&lt;p&gt;Se dois números tiverem o mesmo número de dígitos, compare-os um por um começando da esquerda. Se um tiver mais dígitos que o outro, então esse é o maior.&lt;/p&gt;",
    "seed": {
        "parameters": [
            {
                "name": "Q1",
                "label": null,
                "min": 100000,
                "max": 400000,
                "step": 1
            },
            {
                "name": "Q2",
                "label": null,
                "min": 100000,
                "max": 400000,
                "step": 1
            },
            {
                "name": "Q3",
                "label": null,
                "min": 100000,
                "max": 400000,
                "step": 1
            }
        ],
        "calculated": [
            {
                "name": "A1",
                "function": "math.max({{Q1}}, {{Q2}}, {{Q3}})"
            },
            {
                "name": "A2",
                "function": "{{Q1}}+{{Q2}}+{{Q3}}-math.max({{Q1}}, {{Q2}}, {{Q3}})-math.min({{Q1}}, {{Q2}}, {{Q3}})"
            },
            {
                "name": "A3",
                "function": "math.min({{Q1}}, {{Q2}}, {{Q3}})"
            }
        ],
        "uniques": true
    },
    "algorithm": {
        "name": "calculateOperation",
        "params": {
            "method": "equivLiteral"
        }
    }
}</v>
      </c>
      <c r="D74" s="184" t="str">
        <f t="shared" si="2"/>
        <v>#REF!</v>
      </c>
    </row>
    <row r="75" ht="15.75" customHeight="1">
      <c r="A75" s="184" t="str">
        <f>Seeds!AB69</f>
        <v>M4-NyO-2a-A-2</v>
      </c>
      <c r="B75" s="184" t="str">
        <f t="shared" si="15"/>
        <v>#REF!</v>
      </c>
      <c r="C75" s="184" t="str">
        <f>Seeds!AA69</f>
        <v>{
    "id": "M4-NyO-2a-A-2",
    "stimulus": "&lt;p&gt;Ana e seus amigos compraram um bilhete de loteria que foi sorteado na sexta-feira. Como cada um pagou um valor diferente para comprá-lo, eles decidem distribuir o prêmio com base no dinheiro que cada um colocou. Como esta Ana obteve {{Q3}} €, Pilar recebeu {{Q1}} € e Bea ganhou {{Q2}} € Ordene os montantes do maior para o menor, preenchendo as lacunas com o número de euros que cada um recebeu um.&lt;/p&gt;",
    "template": "&lt;p style=\"text-align: center\"&gt;{{response}} &gt; {{response}} &gt; {{response}}&lt;/p&gt;",
    "hint": "&lt;p&gt;Se dois números tiverem o mesmo número de dígitos, compare-os um por um começando da esquerda. Se um tiver mais dígitos que o outro, então esse é o maior.&lt;/p&gt;",
    "feedback": "&lt;p&gt;Se dois números tiverem o mesmo número de dígitos, compare-os um por um começando da esquerda. Se um tiver mais dígitos que o outro, então esse é o maior.&lt;/p&gt;",
    "seed": {
        "parameters": [
            {
                "name": "Q1",
                "label": null,
                "min": 10000,
                "max": 9999999,
                "step": 1
            },
            {
                "name": "Q2",
                "label": null,
                "min": 10000,
                "max": 9999999,
                "step": 1
            },
            {
                "name": "Q3",
                "label": null,
                "min": 100000,
                "max": 9999999,
                "step": 1
            }
        ],
        "calculated": [
            {
                "name": "A1",
                "function": "math.max({{Q1}}, {{Q2}}, {{Q3}})"
            },
            {
                "name": "A2",
                "function": "{{Q1}}+{{Q2}}+{{Q3}}-math.max({{Q1}}, {{Q2}}, {{Q3}})-math.min({{Q1}}, {{Q2}}, {{Q3}})"
            },
            {
                "name": "A3",
                "function": "math.min({{Q1}}, {{Q2}}, {{Q3}})"
            }
        ],
        "uniques": true
    },
    "algorithm": {
        "name": "calculateOperation",
        "params": {
            "method": "equivLiteral"
        }
    }
}</v>
      </c>
      <c r="D75" s="184" t="str">
        <f t="shared" si="2"/>
        <v>#REF!</v>
      </c>
    </row>
    <row r="76" ht="15.75" customHeight="1">
      <c r="A76" s="184" t="str">
        <f>Seeds!AB70</f>
        <v>M4-NyO-2a-A-3</v>
      </c>
      <c r="B76" s="184" t="str">
        <f t="shared" si="15"/>
        <v>#REF!</v>
      </c>
      <c r="C76" s="184" t="str">
        <f>Seeds!AA70</f>
        <v>{
    "id": "M4-NyO-2a-A-3",
    "stimulus": "&lt;p&gt;Uma fábrica de eletrodomésticos recebeu um pedido de {{Q3}} parafusos, {{Q1}} porcas e {{Q2}} arruelas. Encomende as quantidades da maior para a menor de acordo com o número de unidades recebidas de cada tipo.&lt;/p&gt;",
    "template": "&lt;p style=\"text-align: center\"&gt;{{response}} &gt; {{response}} &gt; {{response}}&lt;/p&gt;",
    "hint": "&lt;p&gt;Se dois números tiverem o mesmo número de dígitos, compare-os um por um começando da esquerda. Se um tiver mais dígitos que o outro, então esse é o maior.&lt;/p&gt;",
    "feedback": "&lt;p&gt;Se dois números tiverem o mesmo número de dígitos, compare-os um por um começando da esquerda. Se um tiver mais dígitos que o outro, então esse é o maior.&lt;/p&gt;",
    "seed": {
        "parameters": [
            {
                "name": "Q1",
                "label": null,
                "min": 10000,
                "max": 9999999,
                "step": 1
            },
            {
                "name": "Q2",
                "label": null,
                "min": 10000,
                "max": 9999999,
                "step": 1
            },
            {
                "name": "Q3",
                "label": null,
                "min": 100000,
                "max": 9999999,
                "step": 1
            }
        ],
        "calculated": [
            {
                "name": "A1",
                "function": "math.max({{Q1}}, {{Q2}}, {{Q3}})"
            },
            {
                "name": "A2",
                "function": "{{Q1}}+{{Q2}}+{{Q3}}-math.max({{Q1}}, {{Q2}}, {{Q3}})-math.min({{Q1}}, {{Q2}}, {{Q3}})"
            },
            {
                "name": "A3",
                "function": "math.min({{Q1}}, {{Q2}}, {{Q3}})"
            }
        ],
        "uniques": true
    },
    "algorithm": {
        "name": "calculateOperation",
        "params": {
            "method": "equivLiteral"
        }
    }
}</v>
      </c>
      <c r="D76" s="184" t="str">
        <f t="shared" si="2"/>
        <v>#REF!</v>
      </c>
    </row>
    <row r="77" ht="15.75" customHeight="1">
      <c r="A77" s="184" t="str">
        <f t="shared" ref="A77:C77" si="16">#REF!</f>
        <v>#REF!</v>
      </c>
      <c r="B77" s="184" t="str">
        <f t="shared" si="16"/>
        <v>#REF!</v>
      </c>
      <c r="C77" s="184" t="str">
        <f t="shared" si="16"/>
        <v>#REF!</v>
      </c>
      <c r="D77" s="184" t="str">
        <f t="shared" si="2"/>
        <v>#REF!</v>
      </c>
    </row>
    <row r="78" ht="15.75" customHeight="1">
      <c r="A78" s="184" t="str">
        <f t="shared" ref="A78:C78" si="17">#REF!</f>
        <v>#REF!</v>
      </c>
      <c r="B78" s="184" t="str">
        <f t="shared" si="17"/>
        <v>#REF!</v>
      </c>
      <c r="C78" s="184" t="str">
        <f t="shared" si="17"/>
        <v>#REF!</v>
      </c>
      <c r="D78" s="184" t="str">
        <f t="shared" si="2"/>
        <v>#REF!</v>
      </c>
    </row>
    <row r="79" ht="15.75" customHeight="1">
      <c r="A79" s="184" t="str">
        <f t="shared" ref="A79:C79" si="18">#REF!</f>
        <v>#REF!</v>
      </c>
      <c r="B79" s="184" t="str">
        <f t="shared" si="18"/>
        <v>#REF!</v>
      </c>
      <c r="C79" s="184" t="str">
        <f t="shared" si="18"/>
        <v>#REF!</v>
      </c>
      <c r="D79" s="184" t="str">
        <f t="shared" si="2"/>
        <v>#REF!</v>
      </c>
    </row>
    <row r="80" ht="15.75" customHeight="1">
      <c r="A80" s="184" t="str">
        <f t="shared" ref="A80:C80" si="19">#REF!</f>
        <v>#REF!</v>
      </c>
      <c r="B80" s="184" t="str">
        <f t="shared" si="19"/>
        <v>#REF!</v>
      </c>
      <c r="C80" s="184" t="str">
        <f t="shared" si="19"/>
        <v>#REF!</v>
      </c>
      <c r="D80" s="184" t="str">
        <f t="shared" si="2"/>
        <v>#REF!</v>
      </c>
    </row>
    <row r="81" ht="15.75" customHeight="1">
      <c r="A81" s="184" t="str">
        <f t="shared" ref="A81:C81" si="20">#REF!</f>
        <v>#REF!</v>
      </c>
      <c r="B81" s="184" t="str">
        <f t="shared" si="20"/>
        <v>#REF!</v>
      </c>
      <c r="C81" s="184" t="str">
        <f t="shared" si="20"/>
        <v>#REF!</v>
      </c>
      <c r="D81" s="184" t="str">
        <f t="shared" si="2"/>
        <v>#REF!</v>
      </c>
    </row>
    <row r="82" ht="15.75" customHeight="1">
      <c r="A82" s="184" t="str">
        <f t="shared" ref="A82:C82" si="21">#REF!</f>
        <v>#REF!</v>
      </c>
      <c r="B82" s="184" t="str">
        <f t="shared" si="21"/>
        <v>#REF!</v>
      </c>
      <c r="C82" s="184" t="str">
        <f t="shared" si="21"/>
        <v>#REF!</v>
      </c>
      <c r="D82" s="184" t="str">
        <f t="shared" si="2"/>
        <v>#REF!</v>
      </c>
    </row>
    <row r="83" ht="15.75" customHeight="1">
      <c r="A83" s="184" t="str">
        <f t="shared" ref="A83:C83" si="22">#REF!</f>
        <v>#REF!</v>
      </c>
      <c r="B83" s="184" t="str">
        <f t="shared" si="22"/>
        <v>#REF!</v>
      </c>
      <c r="C83" s="184" t="str">
        <f t="shared" si="22"/>
        <v>#REF!</v>
      </c>
      <c r="D83" s="184" t="str">
        <f t="shared" si="2"/>
        <v>#REF!</v>
      </c>
    </row>
    <row r="84" ht="15.75" customHeight="1">
      <c r="A84" s="184" t="str">
        <f t="shared" ref="A84:C84" si="23">#REF!</f>
        <v>#REF!</v>
      </c>
      <c r="B84" s="184" t="str">
        <f t="shared" si="23"/>
        <v>#REF!</v>
      </c>
      <c r="C84" s="184" t="str">
        <f t="shared" si="23"/>
        <v>#REF!</v>
      </c>
      <c r="D84" s="184" t="str">
        <f t="shared" si="2"/>
        <v>#REF!</v>
      </c>
    </row>
    <row r="85" ht="15.75" customHeight="1">
      <c r="A85" s="184" t="str">
        <f>Seeds!AB71</f>
        <v>M4-NyO-3a-I-1</v>
      </c>
      <c r="B85" s="184" t="str">
        <f t="shared" ref="B85:B101" si="24">#REF!</f>
        <v>#REF!</v>
      </c>
      <c r="C85" s="184" t="str">
        <f>Seeds!AA71</f>
        <v>{"id":"M4-NyO-3a-I-1","stimulus":"&lt;p&gt;Coloque estes números na reta numérica.&lt;/p&gt;","feedback":"&lt;p&gt;Na reta numérica, os números pequenos estão à esquerda e os maiores estão à direita.&lt;/p&gt;","hint":"&lt;p&gt;Na reta numérica, os números pequenos estão à esquerda e os maiores estão à direita.&lt;/p&gt;","algorithm":{"name":"numberline","params":{"min":1000,"divisions":25,"distance":10,"numbers":3,"frequency":5}}}</v>
      </c>
      <c r="D85" s="184" t="str">
        <f t="shared" si="2"/>
        <v>#REF!</v>
      </c>
    </row>
    <row r="86" ht="15.75" customHeight="1">
      <c r="A86" s="184" t="str">
        <f>Seeds!AB72</f>
        <v>M4-NyO-3a-I-2</v>
      </c>
      <c r="B86" s="184" t="str">
        <f t="shared" si="24"/>
        <v>#REF!</v>
      </c>
      <c r="C86" s="184" t="str">
        <f>Seeds!AA72</f>
        <v>{"id":"M4-NyO-3a-I-2","stimulus":"&lt;p&gt;Coloque estes números na reta numérica.&lt;/p&gt;","feedback":"&lt;p&gt;Na reta numérica, os números pequenos estão à esquerda e os maiores estão à direita.&lt;/p&gt;","hint":"&lt;p&gt;Na reta numérica, os números pequenos estão à esquerda e os maiores estão à direita.&lt;/p&gt;","algorithm":{"name":"numberline","params":{"min":4000,"divisions":30,"distance":10,"numbers":3,"frequency":5}}}</v>
      </c>
      <c r="D86" s="184" t="str">
        <f t="shared" si="2"/>
        <v>#REF!</v>
      </c>
    </row>
    <row r="87" ht="15.75" customHeight="1">
      <c r="A87" s="184" t="str">
        <f>Seeds!AB73</f>
        <v>M4-NyO-3a-I-3</v>
      </c>
      <c r="B87" s="184" t="str">
        <f t="shared" si="24"/>
        <v>#REF!</v>
      </c>
      <c r="C87" s="184" t="str">
        <f>Seeds!AA73</f>
        <v>{"id":"M4-NyO-3a-I-3","stimulus":"&lt;p&gt;Coloque estes números na reta numérica.&lt;/p&gt;","feedback":"&lt;p&gt;Na reta numérica, os números pequenos estão à esquerda e os maiores estão à direita.&lt;/p&gt;","hint":"&lt;p&gt;Na reta numérica, os números pequenos estão à esquerda e os maiores estão à direita.&lt;/p&gt;","algorithm":{"name":"numberline","params":{"min":10000,"divisions":25,"distance":10,"numbers":3,"frequency":10}}}</v>
      </c>
      <c r="D87" s="184" t="str">
        <f t="shared" si="2"/>
        <v>#REF!</v>
      </c>
    </row>
    <row r="88" ht="15.75" customHeight="1">
      <c r="A88" s="184" t="str">
        <f>Seeds!AB74</f>
        <v>M4-NyO-3a-I-4</v>
      </c>
      <c r="B88" s="184" t="str">
        <f t="shared" si="24"/>
        <v>#REF!</v>
      </c>
      <c r="C88" s="184" t="str">
        <f>Seeds!AA74</f>
        <v>{"id":"M4-NyO-3a-I-4","stimulus":"&lt;p&gt;Coloque estes números na reta numérica.&lt;/p&gt;","feedback":"&lt;p&gt;Na reta numérica, os números pequenos estão à esquerda e os maiores estão à direita.&lt;/p&gt;","hint":"&lt;p&gt;Na reta numérica, os números pequenos estão à esquerda e os maiores estão à direita.&lt;/p&gt;","algorithm":{"name":"numberline","params":{"min":50000,"divisions":20,"distance":50,"numbers":3,"frequency":10}}}</v>
      </c>
      <c r="D88" s="184" t="str">
        <f t="shared" si="2"/>
        <v>#REF!</v>
      </c>
    </row>
    <row r="89" ht="15.75" customHeight="1">
      <c r="A89" s="184" t="str">
        <f>Seeds!AB75</f>
        <v>M4-NyO-48a-I-1</v>
      </c>
      <c r="B89" s="184" t="str">
        <f t="shared" si="24"/>
        <v>#REF!</v>
      </c>
      <c r="C89" s="184" t="str">
        <f>Seeds!AA75</f>
        <v>{
    "id": "M4-NyO-48a-I-1",
    "stimulus": "&lt;p&gt;Arraste os pontos para indicar esses números na reta numérica.&lt;/p&gt;",
    "feedback": "&lt;p&gt;Na reta numérica, os números menores ficam à esquerda e os números maiores, à direita.&lt;/p&gt;",
    "hint": "&lt;p&gt;Na reta numérica, os números menores ficam à esquerda e os números maiores, à direita.&lt;/p&gt;",
    "algorithm": {
        "name": "numberline",
        "params": {
            "min": 70000,
            "divisions": 25,
            "distance": 10,
            "numbers": 3,
            "frequency": 5
        }
    }
}</v>
      </c>
      <c r="D89" s="184" t="str">
        <f t="shared" si="2"/>
        <v>#REF!</v>
      </c>
    </row>
    <row r="90" ht="15.75" customHeight="1">
      <c r="A90" s="184" t="str">
        <f>Seeds!AB76</f>
        <v>M4-NyO-48a-I-2</v>
      </c>
      <c r="B90" s="184" t="str">
        <f t="shared" si="24"/>
        <v>#REF!</v>
      </c>
      <c r="C90" s="184" t="str">
        <f>Seeds!AA76</f>
        <v>{
    "id": "M4-NyO-48a-I-2",
    "stimulus": "&lt;p&gt;Arraste os pontos para indicar esses números na reta numérica.&lt;/p&gt;",
    "feedback": "&lt;p&gt;Na reta numérica, os números menores ficam à esquerda e os números maiores, à direita.&lt;/p&gt;",
    "hint": "&lt;p&gt;Na reta numérica, os números menores ficam à esquerda e os números maiores, à direita.&lt;/p&gt;",
    "algorithm": {
        "name": "numberline",
        "params": {
            "min": 10000,
            "divisions": 25,
            "distance": 10,
            "numbers": 3,
            "frequency": 5
        }
    }
}</v>
      </c>
      <c r="D90" s="184" t="str">
        <f t="shared" si="2"/>
        <v>#REF!</v>
      </c>
    </row>
    <row r="91" ht="15.75" customHeight="1">
      <c r="A91" s="184" t="str">
        <f>Seeds!AB77</f>
        <v>M4-NyO-48a-I-3</v>
      </c>
      <c r="B91" s="184" t="str">
        <f t="shared" si="24"/>
        <v>#REF!</v>
      </c>
      <c r="C91" s="184" t="str">
        <f>Seeds!AA77</f>
        <v>{
    "id": "M4-NyO-48a-I-3",
    "stimulus": "&lt;p&gt;Arraste os pontos para indicar esses números na reta numérica.&lt;/p&gt;",
    "feedback": "&lt;p&gt;Na reta numérica, os números menores estão à esquerda e os números maiores à direita.&lt;/p&gt;",
    "hint": "&lt;p&gt;Na reta numérica, os números menores estão à esquerda e os números maiores à direita.&lt;/p&gt;",
    "algorithm": {
        "name": "numberline",
        "params": {
            "min": 200000,
            "divisions": 25,
            "distance": 100,
            "numbers": 3,
            "frequency": 5
        }
    }
}</v>
      </c>
      <c r="D91" s="184" t="str">
        <f t="shared" si="2"/>
        <v>#REF!</v>
      </c>
    </row>
    <row r="92" ht="15.75" customHeight="1">
      <c r="A92" s="184" t="str">
        <f>Seeds!AB78</f>
        <v>M4-NyO-4a-I-1</v>
      </c>
      <c r="B92" s="184" t="str">
        <f t="shared" si="24"/>
        <v>#REF!</v>
      </c>
      <c r="C92" s="184" t="str">
        <f>Seeds!AA78</f>
        <v>{
    "id": "M4-NyO-4a-I-1",
    "stimulus": "&lt;p&gt;Clique na centena mais próxima de {{T1}}.&lt;/p&gt;",
    "hint": "&lt;p&gt;Para aproximar um número às centenas, deve-se descobrir entre quais duas centenas ele está e escolher a mais próxima.&lt;/p&gt;",
    "feedback": "&lt;p&gt;Para aproximar o número {{T1}} às centenas, encontre entre quais duas centenas ele está. Neste caso, entre {{T2}} e {{T3}}.&lt;/p&gt;&lt;p&gt;Em seguida, verifique qual é a centena mais próxima. Como {{T1}} está a {{T4}} unidades de {{T2}} e a {{T5}} unidades de {{T3}}, a resposta é {{A1}}.&lt;/p&gt;",
    "seed": {
        "parameters": [
            {
                "name": "Q1",
                "label": null,
                "min": 300,
                "max": 990,
                "step": 10
            },
            {
                "name": "Q2",
                "label": null,
                "min": 1,
                "max": 9,
                "step": 1
            }
        ],
        "calculated": [
            {
                "name": "T1",
                "label": "{{function}}",
                "function": "{{Q1}}+{{Q2}}",
                "temp": true
            },
            {
                "name": "T2",
                "label": "{{function}}",
                "function": "math.floor({{T1}}/100)*100",
                "temp": true
            },
            {
                "name": "T3",
                "label": "{{function}}",
                "function": "math.ceil({{T1}}/100)*100",
                "temp": true
            },
            {
                "name": "T4",
                "label": "{{function}}",
                "function": "{{T1}}-{{T2}}",
                "temp": true
            },
            {
                "name": "T5",
                "label": "{{function}}",
                "function": "{{T3}}-{{T1}}",
                "temp": true
            },
            {
                "name": "A1",
                "label": "{{function}}",
                "function": "math.round({{T1}}/100)*100"
            },
            {
                "name": "A2",
                "label": "{{function}}",
                "function": "math.round({{T1}}/100)*100+100",
                "incorrect": true
            },
            {
                "name": "A3",
                "label": "{{function}}",
                "function": "math.round({{T1}}/100)*100-100",
                "incorrect": true
            },
            {
                "name": "A4",
                "label": "{{function}}",
                "function": "math.round({{T1}}/100)*100+200",
                "incorrect": true
            },
            {
                "name": "A5",
                "label": "{{function}}",
                "function": "math.round({{T1}}/100)*100-200",
                "incorrect": true
            }
        ],
        "uniques": true
    },
    "algorithm": {
        "name": "trueFalse",
        "template": "Multiple choice – standard",
        "params": {
            "countCorrect": 1,
            "countIncorrect": 2,
            "showCheckIcon": false,
            "columns": 3
        }
    }
}</v>
      </c>
      <c r="D92" s="184" t="str">
        <f t="shared" si="2"/>
        <v>#REF!</v>
      </c>
    </row>
    <row r="93" ht="15.75" customHeight="1">
      <c r="A93" s="184" t="str">
        <f>Seeds!AB79</f>
        <v>M4-NyO-4a-E-1</v>
      </c>
      <c r="B93" s="184" t="str">
        <f t="shared" si="24"/>
        <v>#REF!</v>
      </c>
      <c r="C93" s="184" t="str">
        <f>Seeds!AA79</f>
        <v>{"id":"M4-NyO-4a-E-1","stimulus":"&lt;p&gt;Escreva a centena mais próxima de {{T1}}.&lt;/p&gt;","template":"&lt;p&gt;A centena mais próxima de {{T1}} é {{response}}.&lt;/p&gt;","hint":"&lt;p&gt;Para aproximar um número às centenas, deve-se descobrir entre quais duas centenas ele está e escolher a mais próxima.&lt;/p&gt;","feedback":"&lt;p&gt;Para aproximar o número {{T1}} às centenas, encontre entre quais duas centenas ele está. Neste caso, entre {{T2}} e {{T3}}.&lt;/p&gt;&lt;p&gt;Em seguida, verifique qual é a centena mais próxima. Como {{T1}} está a {{T4}} unidades de {{T2}} e a {{T5}} unidades de {{T3}}, a resposta é {{A1}}.&lt;/p&gt;","seed":{"parameters":[{"name":"Q1","label":null,"min":100,"max":990,"step":10},{"name":"Q2","label":null,"min":1,"max":9,"step":1}],"calculated":[{"name":"T1","label":"{{function}}","function":"{{Q1}}+{{Q2}}","temp":true},{"name":"A1","label":"{{function}}","function":"math.round({{T1}}/100)*100"},{"name":"T2","label":"{{function}}","function":"math.floor({{T1}}/100)*100","temp":true},{"name":"T3","label":"{{function}}","function":"math.ceil({{T1}}/100)*100","temp":true},{"name":"T4","label":"{{function}}","function":"{{T1}}-{{T2}}","temp":true},{"name":"T5","label":"{{function}}","function":"{{T3}}-{{T1}}","temp":true}],"uniques":true},"algorithm":{"name":"calculateOperation","params":{"method":"equivLiteral","keyboard":"NUMERICAL"}}}</v>
      </c>
      <c r="D93" s="184" t="str">
        <f t="shared" si="2"/>
        <v>#REF!</v>
      </c>
    </row>
    <row r="94" ht="15.75" customHeight="1">
      <c r="A94" s="184" t="str">
        <f>Seeds!AB80</f>
        <v>M4-NyO-4a-A-1</v>
      </c>
      <c r="B94" s="184" t="str">
        <f t="shared" si="24"/>
        <v>#REF!</v>
      </c>
      <c r="C94" s="184" t="str">
        <f>Seeds!AA80</f>
        <v>{"id":"M4-NyO-4a-A-1","seed":{"parameters":[{"name":"Q1","label":null,"min":100,"max":990,"step":10},{"name":"Q2","label":null,"min":1,"max":9,"step":1}],"uniques":true},"scaffolding":[{"id":"step-0","stimulus":"&lt;p&gt;Uma escola recebeu {{T1}} tablets para distribuir entre alunos do ensino fundamental e médio. Arredonde este número para as centenas.&lt;/p&gt;","template":"&lt;p&gt;A centena mais próxima é {{response}}.&lt;/p&gt;","seed":{"parameters":[],"calculated":[{"name":"A1","function":"math.round({{T1}}/100)*100"},{"name":"T1","function":"{{Q1}}+{{Q2}}","temp":true}]},"algorithm":{"name":"calculateOperation","params":{"method":"equivLiteral","keyboard":"NUMERICAL"}}},{"id":"step-1","stimulus":"&lt;p&gt;Sem aproximar, quantos tablets a escola recebeu?&lt;/p&gt;","template":"&lt;p&gt;A escola recebeu {{response}} tablets.&lt;/p&gt;","seed":{"calculated":[{"name":"A2","function":"{{Q1}}+{{Q2}}"}]},"algorithm":{"name":"calculateOperation","params":{"method":"equivLiteral","keyboard":"NUMERICAL"}}},{"id":"step-2","stimulus":"&lt;p&gt;O que pede o enunciado?&lt;/p&gt;","seed":{"calculated":[{"name":"1-A1","label":"&lt;p&gt;Aproximar o número de tablets para as dezenas.&lt;/p&gt;","incorrect":true},{"name":"1-A2","label":"&lt;p&gt;Aproximar o número de tablets para as centenas.&lt;/p&gt;"},{"name":"1-A3","label":"&lt;p&gt;Aproximar o número de tablets para as unidades de milhar.&lt;/p&gt;","incorrect":true}]},"algorithm":{"name":"trueFalse","template":"Multiple choice – standard"}},{"id":"step-3","stimulus":"&lt;p&gt;Complete o seguinte texto.&lt;/p&gt;","template":"&lt;p&gt;Para aproximar um número às centenas, deve-se encontrar entre quais duas {{response}} ele se encontra e escolher {{response}}.&lt;/p&gt;","seed":{"calculated":[{"name":"2-A1","label":"centenas","group":"1"},{"name":"2-A2","label":"dezenas","group":"1","incorrect":true},{"name":"2-A3","label":"unidades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o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keyboard":"NUMERICAL"}}},{"id":"step-5","stimulus":"&lt;p&gt;Sabendo que {{T1}} está a {{T4}} unidades de {{T2}} e a {{T5}} unidades de {{T3}}, complete o seguinte texto.&lt;/p&gt;","template":"&lt;p&gt;A centena mais próxima das {{T1}} tablets é {{response}}.&lt;/p&gt;","seed":{"calculated":[{"name":"T1","function":"{{Q1}}+{{Q2}}","temp":true},{"name":"4-A1","label":"{{function}}","function":"math.round({{T1}}/100)*100"},{"name":"T2","function":"math.floor({{T1}}/100)*100","temp":true},{"name":"T3","function":"math.ceil({{T1}}/100)*100","temp":true},{"name":"T4","function":"{{T1}}-{{T2}}","temp":true},{"name":"T5","function":"{{T3}}-{{T1}}","temp":true}]},"algorithm":{"name":"calculateOperation","params":{"method":"equivLiteral","decimalPlaces":2,"keyboard":"NUMERICAL"}}}]}</v>
      </c>
      <c r="D94" s="184" t="str">
        <f t="shared" si="2"/>
        <v>#REF!</v>
      </c>
    </row>
    <row r="95" ht="15.75" customHeight="1">
      <c r="A95" s="184" t="str">
        <f>Seeds!AB81</f>
        <v>M4-NyO-4a-A-2</v>
      </c>
      <c r="B95" s="184" t="str">
        <f t="shared" si="24"/>
        <v>#REF!</v>
      </c>
      <c r="C95" s="184" t="str">
        <f>Seeds!AA81</f>
        <v>{"id":"M4-NyO-4a-A-2","seed":{"parameters":[{"name":"Q1","label":null,"min":100,"max":990,"step":10},{"name":"Q2","label":null,"min":1,"max":9,"step":1}],"uniques":true},"scaffolding":[{"id":"step-0","stimulus":"&lt;p&gt;Um vídeo alcançou {{T1}} visualizações em uma hora. Arredonde este número para as centenas.&lt;/p&gt;","template":"&lt;p&gt;A centena mais próxima é {{response}}.&lt;/p&gt;","seed":{"parameters":[],"calculated":[{"name":"A1","function":"math.round({{T1}}/100)*100"},{"name":"T1","function":"{{Q1}}+{{Q2}}","temp":true}]},"algorithm":{"name":"calculateOperation","params":{"method":"equivLiteral","keyboard":"NUMERICAL"}}},{"id":"step-1","stimulus":"&lt;p&gt;Sem aproximar, quantas visualizações o vídeo alcançou?&lt;/p&gt;","template":"&lt;p&gt;O vídeo obteve {{response}} visualizações.&lt;/p&gt;","seed":{"calculated":[{"name":"A2","function":"{{Q1}}+{{Q2}}"}]},"algorithm":{"name":"calculateOperation","params":{"method":"equivLiteral","keyboard":"NUMERICAL"}}},{"id":"step-2","stimulus":"&lt;p&gt;O que pede o enunciado?&lt;/p&gt;","seed":{"calculated":[{"name":"1-A1","label":"&lt;p&gt;Aproximar o número de visualizações às dezenas.&lt;/p&gt;","incorrect":true},{"name":"1-A2","label":"&lt;p&gt;Aproximar o número de visualizações às centenas.&lt;/p&gt;"},{"name":"1-A3","label":"&lt;p&gt;Aproximar o número de visualizações às unidades de milhar.&lt;/p&gt;","incorrect":true}]},"algorithm":{"name":"trueFalse","template":"Multiple choice – standard"}},{"id":"step-3","stimulus":"&lt;p&gt;Complete o seguinte texto.&lt;/p&gt;","template":"&lt;p&gt;Para aproximar um número às centenas, deve-se encontrar entre quais duas {{response}} ele se encontra e escolher {{response}}.&lt;/p&gt;","seed":{"calculated":[{"name":"2-A1","label":"centenas","group":"1"},{"name":"2-A2","label":"dezenas","group":"1","incorrect":true},{"name":"2-A3","label":"unidades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o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keyboard":"NUMERICAL"}}},{"id":"step-5","stimulus":"&lt;p&gt;Sabendo que {{T1}} está a {{T4}} unidades de {{T2}} e a {{T5}} unidades de {{T3}}, complete o texto a seguir.&lt;/p&gt;","template":"&lt;p&gt;A centena mais próxima das {{T1}} visualizações é {{response}}.&lt;/p&gt;","seed":{"calculated":[{"name":"T1","function":"{{Q1}}+{{Q2}}","temp":true},{"name":"4-A1","label":"{{function}}","function":"math.round({{T1}}/100)*100"},{"name":"T2","function":"math.floor({{T1}}/100)*100","temp":true},{"name":"T3","function":"math.ceil({{T1}}/100)*100","temp":true},{"name":"T4","function":"{{T1}}-{{T2}}","temp":true},{"name":"T5","function":"{{T3}}-{{T1}}","temp":true}]},"algorithm":{"name":"calculateOperation","params":{"method":"equivLiteral","decimalPlaces":2,"keyboard":"NUMERICAL"}}}]}</v>
      </c>
      <c r="D95" s="184" t="str">
        <f t="shared" si="2"/>
        <v>#REF!</v>
      </c>
    </row>
    <row r="96" ht="15.75" customHeight="1">
      <c r="A96" s="184" t="str">
        <f>Seeds!AB82</f>
        <v>M4-NyO-4a-A-3</v>
      </c>
      <c r="B96" s="184" t="str">
        <f t="shared" si="24"/>
        <v>#REF!</v>
      </c>
      <c r="C96" s="184" t="str">
        <f>Seeds!AA82</f>
        <v>{"id":"M4-NyO-4a-A-3","seed":{"parameters":[{"name":"Q1","label":null,"min":100,"max":990,"step":10},{"name":"Q2","label":null,"min":1,"max":9,"step":1}],"uniques":true},"scaffolding":[{"id":"step-0","stimulus":"&lt;p&gt;A um concerto, compareceram {{T1}} expectadores. Arredonde este número para as centenas.&lt;/p&gt;","template":"&lt;p&gt;A centena mais próxima é {{response}}.&lt;/p&gt;","seed":{"parameters":[],"calculated":[{"name":"A1","function":"math.round({{T1}}/100)*100"},{"name":"T1","function":"{{Q1}}+{{Q2}}","temp":true}]},"algorithm":{"name":"calculateOperation","params":{"method":"equivLiteral","keyboard":"NUMERICAL"}}},{"id":"step-1","stimulus":"&lt;p&gt;Sem aproximar, quantas pessoas assistiram ao concerto?&lt;/p&gt;","template":"&lt;p&gt;{{response}} pessoas.&lt;/p&gt;","seed":{"calculated":[{"name":"A2","function":"{{Q1}}+{{Q2}}"}]},"algorithm":{"name":"calculateOperation","params":{"method":"equivLiteral","keyboard":"NUMERICAL"}}},{"id":"step-2","stimulus":"&lt;p&gt;O que pede o enunciado?&lt;/p&gt;","seed":{"calculated":[{"name":"1-A1","label":"&lt;p&gt;Aproximar o número de expectadores do concerto às dezenas.&lt;/p&gt;","incorrect":true},{"name":"1-A2","label":"&lt;p&gt;Aproximar o número de expectadores do concerto às centenas.&lt;/p&gt;"},{"name":"1-A3","label":"&lt;p&gt;Aproximar o número de expectadores do concerto às unidades de milhar.&lt;/p&gt;","incorrect":true}]},"algorithm":{"name":"trueFalse","template":"Multiple choice – standard"}},{"id":"step-3","stimulus":"&lt;p&gt;Complete o seguinte texto.&lt;/p&gt;","template":"&lt;p&gt;Para aproximar um número às centenas, deve-se encontrar entre quais duas {{response}} ele se encontra e escolher {{response}}.&lt;/p&gt;","seed":{"calculated":[{"name":"2-A1","label":"centenas","group":"1"},{"name":"2-A2","label":"dezenas","group":"1","incorrect":true},{"name":"2-A3","label":"unidades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o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keyboard":"NUMERICAL"}}},{"id":"step-5","stimulus":"&lt;p&gt;Sabendo que {{T1}} está a {{T4}} unidades de {{T2}} e a {{T5}} unidades de {{T3}}, complete o seguinte texto.&lt;/p&gt;","template":"&lt;p&gt;A centena mais próxima dos {{T1}} expectadores presentes no concerto é {{response}}.&lt;/p&gt;","seed":{"calculated":[{"name":"T1","function":"{{Q1}}+{{Q2}}","temp":true},{"name":"4-A1","label":"{{function}}","function":"math.round({{T1}}/100)*100"},{"name":"T2","function":"math.floor({{T1}}/100)*100","temp":true},{"name":"T3","function":"math.ceil({{T1}}/100)*100","temp":true},{"name":"T4","function":"{{T1}}-{{T2}}","temp":true},{"name":"T5","function":"{{T3}}-{{T1}}","temp":true}]},"algorithm":{"name":"calculateOperation","params":{"method":"equivLiteral","decimalPlaces":2,"keyboard":"NUMERICAL"}}}]}</v>
      </c>
      <c r="D96" s="184" t="str">
        <f t="shared" si="2"/>
        <v>#REF!</v>
      </c>
    </row>
    <row r="97" ht="15.75" customHeight="1">
      <c r="A97" s="184" t="str">
        <f>Seeds!AB83</f>
        <v>M4-NyO-4b-I-1</v>
      </c>
      <c r="B97" s="184" t="str">
        <f t="shared" si="24"/>
        <v>#REF!</v>
      </c>
      <c r="C97" s="184" t="str">
        <f>Seeds!AA83</f>
        <v>{
    "id": "M4-NyO-4b-I-1",
    "stimulus": "&lt;p&gt;Clique na dezena mais próxima do número {{T1}}.&lt;/p&gt;",
    "hint": "&lt;p&gt;Para aproximar um número às dezenas, deve-se descobrir entre quais duas dezenas ele está e escolher a mais próxima.&lt;/p&gt;",
    "feedback": "&lt;p&gt;Para aproximar o número {{T1}} às dezenas, primeiro encontra-se entre quais duas dezenas ele está, ou seja, entre {{T2}} e {{T3}}.&lt;/p&gt;&lt;p&gt;Depois, verifica-se qual é a dezena mais próxima. Como {{T1}} está a {{T4}} unidades de {{T2}} e a {{T5}} unidades de {{T3}}, a resposta é {{A1}}.&lt;/p&gt;",
    "seed": {
        "parameters": [
            {
                "name": "Q1",
                "label": null,
                "min": 20,
                "max": 90,
                "step": 1
            },
            {
                "name": "Q2",
                "label": null,
                "list": [
                    1,
                    2,
                    3,
                    4,
                    6,
                    7,
                    8,
                    9
                ]
            }
        ],
        "calculated": [
            {
                "name": "T1",
                "label": "{{function}}",
                "function": "{{Q1}}*10+{{Q2}} ",
                "temp": true
            },
            {
                "name": "T2",
                "label": "{{function}}",
                "function": "math.floor({{T1}}/10)*10",
                "temp": true
            },
            {
                "name": "T3",
                "label": "{{function}}",
                "function": "math.ceil({{T1}}/10)*10",
                "temp": true
            },
            {
                "name": "T4",
                "label": "{{function}}",
                "function": "{{T1}}-{{T2}}",
                "temp": true
            },
            {
                "name": "T5",
                "label": "{{function}}",
                "function": "{{T3}}-{{T1}}",
                "temp": true
            },
            {
                "name": "A1",
                "label": "{{function}}",
                "function": "math.round({{T1}}/10)*10"
            },
            {
                "name": "A2",
                "label": "{{function}}",
                "function": "math.round({{T1}}/10)*10+10",
                "incorrect": true
            },
            {
                "name": "A3",
                "label": "{{function}}",
                "function": "math.round({{T1}}/10)*10-10",
                "incorrect": true
            },
            {
                "name": "A4",
                "label": "{{function}}",
                "function": "math.round({{T1}}/10)*10-20",
                "incorrect": true
            },
            {
                "name": "A5",
                "label": "{{function}}",
                "function": "math.round({{T1}}/10)*10+20",
                "incorrect": true
            }
        ],
        "uniques": true
    },
    "algorithm": {
        "name": "trueFalse",
        "template": "Multiple choice – standard",
        "params": {
            "countCorrect": 1,
            "countIncorrect": 2,
            "showCheckIcon": false,
            "columns": 3
        }
    }
}</v>
      </c>
      <c r="D97" s="184" t="str">
        <f t="shared" si="2"/>
        <v>#REF!</v>
      </c>
    </row>
    <row r="98" ht="15.75" customHeight="1">
      <c r="A98" s="184" t="str">
        <f>Seeds!AB84</f>
        <v>M4-NyO-4b-E-1</v>
      </c>
      <c r="B98" s="184" t="str">
        <f t="shared" si="24"/>
        <v>#REF!</v>
      </c>
      <c r="C98" s="184" t="str">
        <f>Seeds!AA84</f>
        <v>{"id":"M4-NyO-4b-E-1","stimulus":"&lt;p&gt;Escreva a dezena mais próxima do número {{T1}}.&lt;/p&gt;","template":"&lt;p&gt;A dezena mais próxima a {{T1}} é {{response}}.&lt;/p&gt;","hint":"&lt;p&gt;Para aproximar um número às dezenas, deve-se descobrir entre quais duas dezenas ele está e escolher a mais próxima.&lt;/p&gt;","feedback":"&lt;p&gt;Para aproximar o número {{T1}} às dezenas, primeiro encontra-se entre quais duas dezenas ele está, ou seja, entre {{T2}} e {{T3}}.&lt;/p&gt;&lt;p&gt;Depois, verifica-se qual é a dezena mais próxima. Como {{T1}} está a {{T4}} unidades de {{T2}} e a {{T5}} unidades de {{T3}}, a resposta é {{A1}}.&lt;/p&gt;","seed":{"parameters":[{"name":"Q1","label":null,"min":10,"max":90,"step":1},{"name":"Q2","label":null,"list":[2,3,4,6,7,8]}],"calculated":[{"name":"T1","label":"{{function}}","function":"{{Q1}}*10+{{Q2}}","temp":true},{"name":"A1","label":"{{function}}","function":"math.round({{T1}}/10)*10"},{"name":"T2","label":"{{function}}","function":"math.floor({{T1}}/10)*10","temp":true},{"name":"T3","label":"{{function}}","function":"math.ceil({{T1}}/10)*10","temp":true},{"name":"T4","label":"{{function}}","function":"{{T1}}-{{T2}}","temp":true},{"name":"T5","label":"{{function}}","function":"{{T3}}-{{T1}}","temp":true}],"uniques":true},"algorithm":{"name":"calculateOperation","params":{"method":"equivLiteral","keyboard":"NUMERICAL"}}}</v>
      </c>
      <c r="D98" s="184" t="str">
        <f t="shared" si="2"/>
        <v>#REF!</v>
      </c>
    </row>
    <row r="99" ht="15.75" customHeight="1">
      <c r="A99" s="184" t="str">
        <f>Seeds!AB85</f>
        <v>M4-NyO-4b-A-1</v>
      </c>
      <c r="B99" s="184" t="str">
        <f t="shared" si="24"/>
        <v>#REF!</v>
      </c>
      <c r="C99" s="184" t="str">
        <f>Seeds!AA85</f>
        <v>{"id":"M4-NyO-4b-A-1","seed":{"parameters":[{"name":"Q1","label":null,"min":10,"max":50,"step":1},{"name":"Q2","label":null,"list":[2,3,4,6,7,8]}],"uniques":true},"scaffolding":[{"id":"step-0","stimulus":"&lt;p&gt;Mariana e sua família passaram o fim de semana em uma praia que fica a &lt;span class=\"no-break\"&gt;{{T1}} km&lt;/span&gt; da cidade em que eles moram. Arredonde esta distância para as dezenas.&lt;/p&gt;","template":"&lt;p&gt;A dezena mais próxima é {{response}}.&lt;/p&gt;","seed":{"parameters":[],"calculated":[{"name":"A1","function":"math.round({{T1}}/10)*10"},{"name":"T1","function":"{{Q1}}*10+{{Q2}}","temp":true}]},"algorithm":{"name":"calculateOperation","params":{"method":"equivLiteral","keyboard":"NUMERICAL"}}},{"id":"step-1","stimulus":"&lt;p&gt;Sem aproximar, a que distância fica a praia?&lt;/p&gt;","template":"&lt;p&gt;A praia está a {{response}} km.&lt;/p&gt;","seed":{"calculated":[{"name":"A2","function":"{{Q1}}*10+{{Q2}}"}]},"algorithm":{"name":"calculateOperation","params":{"method":"equivLiteral","keyboard":"NUMERICAL"}}},{"id":"step-2","stimulus":"&lt;p&gt;O que pede o enunciado?&lt;/p&gt;","seed":{"calculated":[{"name":"1-A1","label":"&lt;p&gt;Aproximar a distância para as dezenas.&lt;/p&gt;"},{"name":"1-A2","label":"&lt;p&gt;Aproximar a distância para as centenas.&lt;/p&gt;","incorrect":true},{"name":"1-A3","label":"&lt;p&gt;Aproximar a distância para as unidades de milhar.&lt;/p&gt;","incorrect":true}]},"algorithm":{"name":"trueFalse","template":"Multiple choice – standard"}},{"id":"step-3","stimulus":"&lt;p&gt;Complete o seguinte texto.&lt;/p&gt;","template":"&lt;p&gt;Para aproximar um número às dezenas, deve-se descobrir entre quais duas {{response}} ele se encontra e escolher {{response}}.&lt;/p&gt;","seed":{"calculated":[{"name":"2-A1","label":"centenas","group":"1","incorrect":true},{"name":"2-A2","label":"dezenas","group":"1"},{"name":"2-A3","label":"unidades de milhar","group":"1","incorrect":true},{"name":"2-A4","label":"a mais próxima","group":"2"},{"name":"2-A5","label":"a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texto a seguir.&lt;/p&gt;","template":"&lt;p&gt;A dezena mais próxima dos {{T1}} km é {{response}}.&lt;/p&gt;","seed":{"calculated":[{"name":"T1","function":"{{Q1}}*10+{{Q2}}","temp":true},{"name":"4-A1","label":"{{function}}","function":"math.round({{T1}}/10)*10"},{"name":"T2","function":"math.floor({{T1}}/10)*10","temp":true},{"name":"T3","function":"math.ceil({{T1}}/10)*10","temp":true},{"name":"T4","function":"{{T1}}-{{T2}}","temp":true},{"name":"T5","function":"{{T3}}-{{T1}}","temp":true}]},"algorithm":{"name":"calculateOperation","params":{"method":"equivLiteral","keyboard":"NUMERICAL"}}}]}</v>
      </c>
      <c r="D99" s="184" t="str">
        <f t="shared" si="2"/>
        <v>#REF!</v>
      </c>
    </row>
    <row r="100" ht="15.75" customHeight="1">
      <c r="A100" s="184" t="str">
        <f>Seeds!AB86</f>
        <v>M4-NyO-4b-A-2</v>
      </c>
      <c r="B100" s="184" t="str">
        <f t="shared" si="24"/>
        <v>#REF!</v>
      </c>
      <c r="C100" s="184" t="str">
        <f>Seeds!AA86</f>
        <v>{"id":"M4-NyO-4b-A-2","seed":{"parameters":[{"name":"Q1","label":null,"min":10,"max":90,"step":1},{"name":"Q2","label":null,"list":[2,3,4,6,7,8]}],"uniques":true},"scaffolding":[{"id":"step-0","stimulus":"&lt;p&gt;Em um concurso de fantasias, Ana recebeu {{T1}} votos. Arredonde esse valor para as dezenas.&lt;/p&gt;","template":"&lt;p&gt;A dezena mais próxima é {{response}}.&lt;/p&gt;","seed":{"parameters":[],"calculated":[{"name":"A1","function":"math.round({{T1}}/10)*10"},{"name":"T1","function":"{{Q1}}*10+{{Q2}}","temp":true}]},"algorithm":{"name":"calculateOperation","params":{"method":"equivLiteral","keyboard":"NUMERICAL"}}},{"id":"step-1","stimulus":"&lt;p&gt;Sem aproximar, quantos votos Ana recebeu?&lt;/p&gt;","template":"&lt;p&gt;Ela recebeu {{response}} votos.&lt;/p&gt;","seed":{"calculated":[{"name":"A2","function":"{{Q1}}*10+{{Q2}}"}]},"algorithm":{"name":"calculateOperation","params":{"method":"equivLiteral","keyboard":"NUMERICAL"}}},{"id":"step-2","stimulus":"&lt;p&gt;O que pede o enunciado?&lt;/p&gt;","seed":{"calculated":[{"name":"1-A1","label":"&lt;p&gt;Aproximar o número de votos para as dezenas.&lt;/p&gt;"},{"name":"1-A2","label":"&lt;p&gt;Aproximar o número de votos para as centenas.&lt;/p&gt;","incorrect":true},{"name":"1-A3","label":"&lt;p&gt;Aproximar o número de votos para as unidades de milhar.&lt;/p&gt;","incorrect":true}]},"algorithm":{"name":"trueFalse","template":"Multiple choice – standard"}},{"id":"step-3","stimulus":"&lt;p&gt;Complete o seguinte texto.&lt;/p&gt;","template":"&lt;p&gt;Para aproximar um número às dezenas, deve-se descobrir entre quais duas {{response}} ele está e escolher {{response}}.&lt;/p&gt;","seed":{"calculated":[{"name":"2-A1","label":"centenas","group":"1","incorrect":true},{"name":"2-A2","label":"dezenas","group":"1"},{"name":"2-A3","label":"unidades de milhar","group":"1","incorrect":true},{"name":"2-A4","label":"a mais próxima","group":"2"},{"name":"2-A5","label":"a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texto a seguir.&lt;/p&gt;","template":"&lt;p&gt;A dezena mais próxima dos {{T1}} votos é {{response}}.&lt;/p&gt;","seed":{"calculated":[{"name":"T1","function":"{{Q1}}*10+{{Q2}}","temp":true},{"name":"4-A1","label":"{{function}}","function":"math.round({{T1}}/10)*10"},{"name":"T2","function":"math.floor({{T1}}/10)*10","temp":true},{"name":"T3","function":"math.ceil({{T1}}/10)*10","temp":true},{"name":"T4","function":"{{T1}}-{{T2}}","temp":true},{"name":"T5","function":"{{T3}}-{{T1}}","temp":true}]},"algorithm":{"name":"calculateOperation","params":{"method":"equivLiteral","keyboard":"NUMERICAL"}}}]}</v>
      </c>
      <c r="D100" s="184" t="str">
        <f t="shared" si="2"/>
        <v>#REF!</v>
      </c>
    </row>
    <row r="101" ht="15.75" customHeight="1">
      <c r="A101" s="184" t="str">
        <f>Seeds!AB87</f>
        <v>M4-NyO-4b-A-3</v>
      </c>
      <c r="B101" s="184" t="str">
        <f t="shared" si="24"/>
        <v>#REF!</v>
      </c>
      <c r="C101" s="184" t="str">
        <f>Seeds!AA87</f>
        <v>{"id":"M4-NyO-4b-A-3","seed":{"parameters":[{"name":"Q1","label":null,"min":10,"max":90,"step":1},{"name":"Q2","label":null,"list":[2,3,4,6,7,8]}],"uniques":true},"scaffolding":[{"id":"step-0","stimulus":"&lt;p&gt;Uma partida de tênis foi assistida por {{T1}} pessoas. Arredonde esse valor para as dezenas.&lt;/p&gt;","template":"&lt;p&gt;A dezena mais próxima é {{response}}.&lt;/p&gt;","seed":{"parameters":[],"calculated":[{"name":"A1","function":"math.round({{T1}}/10)*10"},{"name":"T1","function":"{{Q1}}*10+{{Q2}}","temp":true}]},"algorithm":{"name":"calculateOperation","params":{"method":"equivLiteral","keyboard":"NUMERICAL"}}},{"id":"step-1","stimulus":"&lt;p&gt;Sem aproximar, quantas pessoas assistiram à partida de tênis?&lt;/p&gt;","template":"&lt;p&gt;O público da partida foi de {{response}} expectadores.&lt;/p&gt;","seed":{"calculated":[{"name":"A2","function":"{{Q1}}*10+{{Q2}}"}]},"algorithm":{"name":"calculateOperation","params":{"method":"equivLiteral","keyboard":"NUMERICAL"}}},{"id":"step-2","stimulus":"&lt;p&gt;O que pede o enunciado?&lt;/p&gt;","seed":{"calculated":[{"name":"1-A1","label":"&lt;p&gt;Aproximar o número de expectadores para as dezenas.&lt;/p&gt;"},{"name":"1-A2","label":"&lt;p&gt;Aproximar o número de expectadores para as centenas.&lt;/p&gt;","incorrect":true},{"name":"1-A3","label":"&lt;p&gt;Aproximar o número de expectadores para as unidades de milhar.&lt;/p&gt;","incorrect":true}]},"algorithm":{"name":"trueFalse","template":"Multiple choice – standard"}},{"id":"step-3","stimulus":"&lt;p&gt;Complete o seguinte texto.&lt;/p&gt;","template":"&lt;p&gt;Para aproximar um número às dezenas, deve-se descobrir entre quais duas {{response}} ele está e escolher {{response}}.&lt;/p&gt;","seed":{"calculated":[{"name":"2-A1","label":"centenas","group":"1","incorrect":true},{"name":"2-A2","label":"dezenas","group":"1"},{"name":"2-A3","label":"unidades de milhar","group":"1","incorrect":true},{"name":"2-A4","label":"a mais próxima","group":"2"},{"name":"2-A5","label":"a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seguinte texto.&lt;/p&gt;","template":"&lt;p&gt;A dezena mais próxima dos {{T1}} expectadores da partida é {{response}}.&lt;/p&gt;","seed":{"calculated":[{"name":"T1","function":"{{Q1}}*10+{{Q2}}","temp":true},{"name":"4-A1","label":"{{function}}","function":"math.round({{T1}}/10)*10"},{"name":"T2","function":"math.floor({{T1}}/10)*10","temp":true},{"name":"T3","function":"math.ceil({{T1}}/10)*10","temp":true},{"name":"T4","function":"{{T1}}-{{T2}}","temp":true},{"name":"T5","function":"{{T3}}-{{T1}}","temp":true}]},"algorithm":{"name":"calculateOperation","params":{"method":"equivLiteral","keyboard":"NUMERICAL"}}}]}</v>
      </c>
      <c r="D101" s="184" t="str">
        <f t="shared" si="2"/>
        <v>#REF!</v>
      </c>
    </row>
    <row r="102" ht="15.75" customHeight="1">
      <c r="A102" s="184" t="str">
        <f t="shared" ref="A102:C102" si="25">#REF!</f>
        <v>#REF!</v>
      </c>
      <c r="B102" s="184" t="str">
        <f t="shared" si="25"/>
        <v>#REF!</v>
      </c>
      <c r="C102" s="184" t="str">
        <f t="shared" si="25"/>
        <v>#REF!</v>
      </c>
      <c r="D102" s="184" t="str">
        <f t="shared" si="2"/>
        <v>#REF!</v>
      </c>
    </row>
    <row r="103" ht="15.75" customHeight="1">
      <c r="A103" s="184" t="str">
        <f t="shared" ref="A103:C103" si="26">#REF!</f>
        <v>#REF!</v>
      </c>
      <c r="B103" s="184" t="str">
        <f t="shared" si="26"/>
        <v>#REF!</v>
      </c>
      <c r="C103" s="184" t="str">
        <f t="shared" si="26"/>
        <v>#REF!</v>
      </c>
      <c r="D103" s="184" t="str">
        <f t="shared" si="2"/>
        <v>#REF!</v>
      </c>
    </row>
    <row r="104" ht="15.75" customHeight="1">
      <c r="A104" s="184" t="str">
        <f t="shared" ref="A104:C104" si="27">#REF!</f>
        <v>#REF!</v>
      </c>
      <c r="B104" s="184" t="str">
        <f t="shared" si="27"/>
        <v>#REF!</v>
      </c>
      <c r="C104" s="184" t="str">
        <f t="shared" si="27"/>
        <v>#REF!</v>
      </c>
      <c r="D104" s="184" t="str">
        <f t="shared" si="2"/>
        <v>#REF!</v>
      </c>
    </row>
    <row r="105" ht="15.75" customHeight="1">
      <c r="A105" s="184" t="str">
        <f t="shared" ref="A105:C105" si="28">#REF!</f>
        <v>#REF!</v>
      </c>
      <c r="B105" s="184" t="str">
        <f t="shared" si="28"/>
        <v>#REF!</v>
      </c>
      <c r="C105" s="184" t="str">
        <f t="shared" si="28"/>
        <v>#REF!</v>
      </c>
      <c r="D105" s="184" t="str">
        <f t="shared" si="2"/>
        <v>#REF!</v>
      </c>
    </row>
    <row r="106" ht="15.75" customHeight="1">
      <c r="A106" s="184" t="str">
        <f t="shared" ref="A106:C106" si="29">#REF!</f>
        <v>#REF!</v>
      </c>
      <c r="B106" s="184" t="str">
        <f t="shared" si="29"/>
        <v>#REF!</v>
      </c>
      <c r="C106" s="184" t="str">
        <f t="shared" si="29"/>
        <v>#REF!</v>
      </c>
      <c r="D106" s="184" t="str">
        <f t="shared" si="2"/>
        <v>#REF!</v>
      </c>
    </row>
    <row r="107" ht="15.75" customHeight="1">
      <c r="A107" s="184" t="str">
        <f t="shared" ref="A107:C107" si="30">#REF!</f>
        <v>#REF!</v>
      </c>
      <c r="B107" s="184" t="str">
        <f t="shared" si="30"/>
        <v>#REF!</v>
      </c>
      <c r="C107" s="184" t="str">
        <f t="shared" si="30"/>
        <v>#REF!</v>
      </c>
      <c r="D107" s="184" t="str">
        <f t="shared" si="2"/>
        <v>#REF!</v>
      </c>
    </row>
    <row r="108" ht="15.75" customHeight="1">
      <c r="A108" s="184" t="str">
        <f t="shared" ref="A108:C108" si="31">#REF!</f>
        <v>#REF!</v>
      </c>
      <c r="B108" s="184" t="str">
        <f t="shared" si="31"/>
        <v>#REF!</v>
      </c>
      <c r="C108" s="184" t="str">
        <f t="shared" si="31"/>
        <v>#REF!</v>
      </c>
      <c r="D108" s="184" t="str">
        <f t="shared" si="2"/>
        <v>#REF!</v>
      </c>
    </row>
    <row r="109" ht="15.75" customHeight="1">
      <c r="A109" s="184" t="str">
        <f t="shared" ref="A109:C109" si="32">#REF!</f>
        <v>#REF!</v>
      </c>
      <c r="B109" s="184" t="str">
        <f t="shared" si="32"/>
        <v>#REF!</v>
      </c>
      <c r="C109" s="184" t="str">
        <f t="shared" si="32"/>
        <v>#REF!</v>
      </c>
      <c r="D109" s="184" t="str">
        <f t="shared" si="2"/>
        <v>#REF!</v>
      </c>
    </row>
    <row r="110" ht="15.75" customHeight="1">
      <c r="A110" s="184" t="str">
        <f t="shared" ref="A110:C110" si="33">#REF!</f>
        <v>#REF!</v>
      </c>
      <c r="B110" s="184" t="str">
        <f t="shared" si="33"/>
        <v>#REF!</v>
      </c>
      <c r="C110" s="184" t="str">
        <f t="shared" si="33"/>
        <v>#REF!</v>
      </c>
      <c r="D110" s="184" t="str">
        <f t="shared" si="2"/>
        <v>#REF!</v>
      </c>
    </row>
    <row r="111" ht="15.75" customHeight="1">
      <c r="A111" s="184" t="str">
        <f t="shared" ref="A111:C111" si="34">#REF!</f>
        <v>#REF!</v>
      </c>
      <c r="B111" s="184" t="str">
        <f t="shared" si="34"/>
        <v>#REF!</v>
      </c>
      <c r="C111" s="184" t="str">
        <f t="shared" si="34"/>
        <v>#REF!</v>
      </c>
      <c r="D111" s="184" t="str">
        <f t="shared" si="2"/>
        <v>#REF!</v>
      </c>
    </row>
    <row r="112" ht="15.75" customHeight="1">
      <c r="A112" s="184" t="str">
        <f t="shared" ref="A112:C112" si="35">#REF!</f>
        <v>#REF!</v>
      </c>
      <c r="B112" s="184" t="str">
        <f t="shared" si="35"/>
        <v>#REF!</v>
      </c>
      <c r="C112" s="184" t="str">
        <f t="shared" si="35"/>
        <v>#REF!</v>
      </c>
      <c r="D112" s="184" t="str">
        <f t="shared" si="2"/>
        <v>#REF!</v>
      </c>
    </row>
    <row r="113" ht="15.75" customHeight="1">
      <c r="A113" s="184" t="str">
        <f>Seeds!AB88</f>
        <v>M4-NyO-6a-I-1</v>
      </c>
      <c r="B113" s="184" t="str">
        <f t="shared" ref="B113:B142" si="36">#REF!</f>
        <v>#REF!</v>
      </c>
      <c r="C113" s="184" t="str">
        <f>Seeds!AA88</f>
        <v>{
    "id": "M4-NyO-6a-I-1",
    "stimulus": "&lt;p&gt;Selecione o resultado da seguinte adição.&lt;/p&gt;&lt;p style=\"text-align: center\"&gt;{{Q1}} + {{Q2}} = ...&lt;/p&gt;",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{{T1}}&lt;/span&gt;&lt;span class=\"lemo-graphie-label\" style=\"position: absolute; right: 30%; top: 35%;\"&gt;{{Q2}}&lt;/span&gt;&lt;span class=\"lemo-graphie-label\" style=\"position: absolute; right: 30%; top: 8%;\"&gt;{{Q1}}&lt;/span&gt;&lt;/div&gt;&lt;/div&gt;&lt;/div&gt;",
    "feedback": "&lt;p&gt;O resultado da adição é:&lt;/p&gt;&lt;div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
    "seed": {
        "parameters": [
            {
                "name": "Q1",
                "label": null,
                "min": 100,
                "max": 999,
                "step": 1
            },
            {
                "name": "Q2",
                "label": null,
                "min": 100,
                "max": 999,
                "step": 1
            },
            {
                "name": "Q3",
                "label": null,
                "min": 10,
                "max": 90,
                "step": 10
            },
            {
                "name": "Q4",
                "label": null,
                "min": 10,
                "max": 90,
                "step": 10
            },
            {
                "name": "Q5",
                "label": null,
                "min": 10,
                "max": 90,
                "step": 10
            },
            {
                "name": "Q6",
                "label": null,
                "min": 10,
                "max": 90,
                "step": 10
            }
        ],
        "calculated": [
            {
                "name": "T1",
                "label": "{{function}}",
                "function": "{{Q1}}+{{Q2}}-math.floor({{Q1}}/10+{{Q2}}/10)*10",
                "temp": true
            },
            {
                "name": "A1",
                "label": "{{function}}",
                "function": "{{Q1}}+{{Q2}}"
            },
            {
                "name": "A2",
                "label": "{{function}}",
                "function": "{{Q1}}+{{Q2}}+{{Q3}}",
                "incorrect": true
            },
            {
                "name": "A3",
                "label": "{{function}}",
                "function": "{{Q1}}+{{Q2}}-{{Q4}}",
                "incorrect": true
            },
            {
                "name": "A4",
                "label": "{{function}}",
                "function": "{{Q1}}+{{Q2}}+{{Q5}}",
                "incorrect": true
            },
            {
                "name": "A5",
                "label": "{{function}}",
                "function": "{{Q1}}+{{Q2}}-{{Q6}}",
                "incorrect": true
            }
        ],
        "uniques": true
    },
    "algorithm": {
        "name": "trueFalse",
        "template": "Multiple choice – standard",
        "params": {
            "countCorrect": 1,
            "countIncorrect": 2,
            "showCheckIcon": false,
            "columns": 3
        }
    }
}</v>
      </c>
      <c r="D113" s="184" t="str">
        <f t="shared" si="2"/>
        <v>#REF!</v>
      </c>
    </row>
    <row r="114" ht="15.75" customHeight="1">
      <c r="A114" s="184" t="str">
        <f>Seeds!AB89</f>
        <v>M4-NyO-6a-E-1</v>
      </c>
      <c r="B114" s="184" t="str">
        <f t="shared" si="36"/>
        <v>#REF!</v>
      </c>
      <c r="C114" s="184" t="str">
        <f>Seeds!AA89</f>
        <v>{"id":"M4-NyO-6a-E-1","stimulus":"&lt;p&gt;Calcule a seguinte adição.&lt;/p&gt;","template":"&lt;p style=\"text-align: center\"&gt;{{Q1}} + {{Q2}} = {{response}}&lt;/p&gt;","hint":"&lt;div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{{T1}}&lt;/span&gt;&lt;span class=\"lemo-graphie-label\" style=\"position: absolute; right: 30%; top: 35%;\"&gt;{{Q2}}&lt;/span&gt;&lt;span class=\"lemo-graphie-label\" style=\"position: absolute; right: 30%; top: 8%;\"&gt;{{Q1}}&lt;/span&gt;&lt;/div&gt;&lt;/div&gt;&lt;/div&gt;","feedback":"&lt;p&gt;O resultado da adição é:&lt;/p&gt;&lt;div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seed":{"parameters":[{"name":"Q1","label":null,"min":100,"max":999,"step":1},{"name":"Q2","label":null,"min":100,"max":999,"step":1}],"calculated":[{"name":"T1","label":"{{function}}","function":"{{Q1}}+{{Q2}}-math.floor({{Q1}}/10+{{Q2}}/10)*10","temp":true},{"name":"A1","label":"{{function}}","function":"{{Q1}}+{{Q2}}"}],"uniques":true},"algorithm":{"name":"calculateOperation","params":{"method":"equivLiteral","keyboard":"NUMERICAL"}}}</v>
      </c>
      <c r="D114" s="184" t="str">
        <f t="shared" si="2"/>
        <v>#REF!</v>
      </c>
    </row>
    <row r="115" ht="15.75" customHeight="1">
      <c r="A115" s="184" t="str">
        <f>Seeds!AB90</f>
        <v>M4-NyO-6a-A-1</v>
      </c>
      <c r="B115" s="184" t="str">
        <f t="shared" si="36"/>
        <v>#REF!</v>
      </c>
      <c r="C115" s="184" t="str">
        <f>Seeds!AA90</f>
        <v>{"id":"M4-NyO-6a-A-1","stimulus":"&lt;p&gt;Um navio com destino ao porto de Santos estava com {{Q1}} latas de sopa para seus marinheiros. Como essa quantidade não era suficiente para a viagem, foram adquiridas mais {{Q2}} latas. Com quantas latas de sopa o navio ficou ao todo?&lt;/p&gt;","template":"&lt;p&gt;O navio ficou com {{response}} latas de sopa.&lt;/p&gt;","hint":"&lt;div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{{T1}}&lt;/span&gt;&lt;span class=\"lemo-graphie-label\" style=\"position: absolute; right: 30%; top: 35%;\"&gt;{{Q2}}&lt;/span&gt;&lt;span class=\"lemo-graphie-label\" style=\"position: absolute; right: 30%; top: 8%;\"&gt;{{Q1}}&lt;/span&gt;&lt;/div&gt;&lt;/div&gt;&lt;/div&gt;","feedback":"&lt;p&gt;O número total de latas de sopa é:&lt;/p&gt;&lt;div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seed":{"parameters":[{"name":"Q1","label":null,"min":100,"max":999,"step":1},{"name":"Q2","label":null,"min":100,"max":999,"step":1}],"calculated":[{"name":"T1","label":"{{function}}","function":"{{Q1}}+{{Q2}}-math.floor({{Q1}}/10+{{Q2}}/10)*10","temp":true},{"name":"A1","label":"{{function}}","function":"{{Q1}}+{{Q2}}"}],"uniques":true},"algorithm":{"name":"calculateOperation","params":{"method":"equivLiteral","keyboard":"NUMERICAL"}}}</v>
      </c>
      <c r="D115" s="184" t="str">
        <f t="shared" si="2"/>
        <v>#REF!</v>
      </c>
    </row>
    <row r="116" ht="15.75" customHeight="1">
      <c r="A116" s="184" t="str">
        <f>Seeds!AB91</f>
        <v>M4-NyO-6a-A-2</v>
      </c>
      <c r="B116" s="184" t="str">
        <f t="shared" si="36"/>
        <v>#REF!</v>
      </c>
      <c r="C116" s="184" t="str">
        <f>Seeds!AA91</f>
        <v>{"id":"M4-NyO-6a-A-2","stimulus":"&lt;p&gt;No sábado {{Q1}} pessoas visitaram o Museu de Ciências Naturais, enquanto no domingo, o número de visitantes foi de {{Q2}} visitantes. Quantas pessoas visitaram o museu no fim de semana?&lt;/p&gt;","template":"&lt;p&gt;O museu recebeu {{response}} visitantes.&lt;/p&gt;","hint":"&lt;div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{{T1}}&lt;/span&gt;&lt;span class=\"lemo-graphie-label\" style=\"position: absolute; right: 30%; top: 35%;\"&gt;{{Q2}}&lt;/span&gt;&lt;span class=\"lemo-graphie-label\" style=\"position: absolute; right: 30%; top: 8%;\"&gt;{{Q1}}&lt;/span&gt;&lt;/div&gt;&lt;/div&gt;&lt;/div&gt;","feedback":"&lt;p&gt;O número de visitantes durante o fim de semana foi de:&lt;/p&gt;&lt;div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seed":{"parameters":[{"name":"Q1","label":null,"min":100,"max":999,"step":1},{"name":"Q2","label":null,"min":100,"max":999,"step":1}],"calculated":[{"name":"T1","label":"{{function}}","function":"{{Q1}}+{{Q2}}-math.floor({{Q1}}/10+{{Q2}}/10)*10","temp":true},{"name":"A1","label":"{{function}}","function":"{{Q1}}+{{Q2}}"}],"uniques":true},"algorithm":{"name":"calculateOperation","params":{"method":"equivLiteral","keyboard":"NUMERICAL"}}}</v>
      </c>
      <c r="D116" s="184" t="str">
        <f t="shared" si="2"/>
        <v>#REF!</v>
      </c>
    </row>
    <row r="117" ht="15.75" customHeight="1">
      <c r="A117" s="184" t="str">
        <f>Seeds!AB92</f>
        <v>M4-NyO-6a-A-3</v>
      </c>
      <c r="B117" s="184" t="str">
        <f t="shared" si="36"/>
        <v>#REF!</v>
      </c>
      <c r="C117" s="184" t="str">
        <f>Seeds!AA92</f>
        <v>{"id":"M4-NyO-6a-A-3","stimulus":"&lt;p&gt;Em um mês, uma empresa farmacêutica produziu {{Q1}} doses de vacina contra febre amarela para vacinar uma população. No mês seguinte, a empresa produziu mais {{Q2}} doses. No total, quantas vacinas foram produzidas nesses dois meses?&lt;/p&gt;","template":"&lt;p&gt;A empresa farmacêutica produziu {{response}} doses.&lt;/p&gt;","hint":"&lt;div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{{T1}}&lt;/span&gt;&lt;span class=\"lemo-graphie-label\" style=\"position: absolute; right: 30%; top: 35%;\"&gt;{{Q2}}&lt;/span&gt;&lt;span class=\"lemo-graphie-label\" style=\"position: absolute; right: 30%; top: 8%;\"&gt;{{Q1}}&lt;/span&gt;&lt;/div&gt;&lt;/div&gt;&lt;/div&gt;","feedback":"&lt;p&gt;El número de dosis de vacunas enviadas es:&lt;/p&gt;&lt;div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seed":{"parameters":[{"name":"Q1","label":null,"min":10,"max":333,"step":1},{"name":"Q2","label":null,"min":10,"max":333,"step":1}],"calculated":[{"name":"T1","label":"{{function}}","function":"{{Q1}}+{{Q2}}-math.floor({{Q1}}/10+{{Q2}}/10)*10","temp":true},{"name":"A1","label":"{{function}}","function":"{{Q1}}+{{Q2}}"}],"uniques":true},"algorithm":{"name":"calculateOperation","params":{"method":"equivLiteral","keyboard":"NUMERICAL"}}}</v>
      </c>
      <c r="D117" s="184" t="str">
        <f t="shared" si="2"/>
        <v>#REF!</v>
      </c>
    </row>
    <row r="118" ht="15.75" customHeight="1">
      <c r="A118" s="184" t="str">
        <f>Seeds!AB93</f>
        <v>M4-NyO-7a-I-1</v>
      </c>
      <c r="B118" s="184" t="str">
        <f t="shared" si="36"/>
        <v>#REF!</v>
      </c>
      <c r="C118" s="184" t="str">
        <f>Seeds!AA93</f>
        <v>{"id":"M4-NyO-7a-I-1","stimulus":"&lt;p&gt;Em qual dessas equivalências está representada a propriedade comutativa da adição?&lt;/p&gt;","hint":"&lt;p&gt;As adições têm propriedade comutativa, pois a ordem das parcelas não altera o resultado.&lt;/p&gt;","feedback":"&lt;p&gt;As adições têm propriedade comutativa, pois a ordem das parcelas não altera o resultado:&lt;/p&gt;&lt;p style=\"text-align: center\"&gt;{{Q1}} + {{Q2}} = {{Q2}} + {{Q1}} = {{T1}}&lt;/p&gt;","seed":{"parameters":[{"name":"Q1","label":null,"min":10,"max":200,"step":1},{"name":"Q2","label":null,"min":10,"max":200,"step":1},{"name":"Q3","label":null,"min":10,"max":200,"step":1},{"name":"Q4","label":null,"min":10,"max":200,"step":1},{"name":"Q5","label":null,"min":10,"max":200,"step":1},{"name":"Q6","label":null,"min":10,"max":200,"step":1},{"name":"Q7","label":null,"min":10,"max":200,"step":1},{"name":"Q8","label":null,"min":10,"max":200,"step":1},{"name":"Q9","label":null,"min":10,"max":200,"step":1},{"name":"Q10","label":null,"min":10,"max":200,"step":1},{"name":"Q11","label":null,"min":10,"max":200,"step":1},{"name":"Q12","label":null,"min":80,"max":100,"step":1},{"name":"Q13","label":null,"min":100,"max":700,"step":1},{"name":"Q14","label":null,"min":10,"max":50,"step":1},{"name":"Q15","label":null,"min":80,"max":100,"step":1},{"name":"Q16","label":null,"min":100,"max":700,"step":1},{"name":"Q17","label":null,"min":10,"max":50,"step":1}],"calculated":[{"name":"T1","label":"{{function}}","function":"{{Q1}} + {{Q2}}","temp":true},{"name":"A1","label":"{{Q1}} + {{Q2}} = {{Q2}} + {{Q1}}"},{"name":"A2","label":"{{Q3}} + {{Q4}} + {{Q5}} = {{Q4}} + {{Q5}} + {{Q3}} "},{"name":"A3","label":"{{Q6}} + ({{Q7}} + {{Q8}}) = ({{Q6}} + {{Q7}}) + {{Q8}}","incorrect":true,"feedback":"&lt;p&gt;Nesta adição observa-se a propriedade associativa: a maneira de agrupar as parcelas não altera o resultado.&lt;/p&gt;"},{"name":"A4","label":"({{Q9}} + {{Q10}}) + {{Q11}} = {{Q9}} + ({{Q10}} + {{Q11}})","incorrect":true,"feedback":"&lt;p&gt;Nesta adição observa-se a propriedade associativa: a maneira de agrupar as parcelas não altera o resultado.&lt;/p&gt;"},{"name":"A5","label":"{{Q12}} − {{Q13}} = ({{Q12}} − {{Q14}}) − ({{Q13}} − {{Q14}})","incorrect":true,"feedback":"&lt;p&gt;Nesta subtração observa-se a relação fundamental da subtração: se o mesmo número for adicionado ou subtraído ao minuendo e ao subtraendo, o resultado não se altera.&lt;/p&gt;"},{"name":"A6","label":"{{Q15}} − {{Q16}} = ({{Q15}} − {{Q17}}) − ({{Q16}} − {{Q17}})","incorrect":true,"feedback":"&lt;p&gt;Nesta subtração observa-se a relação fundamental da subtração: se o mesmo número for adicionado ou subtraído ao minuendo e ao subtraendo, o resultado não se altera.&lt;/p&gt;"}],"uniques":true},"algorithm":{"name":"trueFalse","template":"Choice matrix – inline","params":{"countCorrect":2,"countIncorrect":1,"showCheckIcon":false,"options":["Correto","Incorreto"]}}}</v>
      </c>
      <c r="D118" s="184" t="str">
        <f t="shared" si="2"/>
        <v>#REF!</v>
      </c>
    </row>
    <row r="119" ht="15.75" customHeight="1">
      <c r="A119" s="184" t="str">
        <f>Seeds!AB94</f>
        <v>M4-NyO-7a-E-1</v>
      </c>
      <c r="B119" s="184" t="str">
        <f t="shared" si="36"/>
        <v>#REF!</v>
      </c>
      <c r="C119" s="184" t="str">
        <f>Seeds!AA94</f>
        <v>{"id":"M4-NyO-7a-E-1","stimulus":"&lt;p&gt;Complete esta adição para verificar a propriedade comutativa.&lt;/p&gt;","template":"&lt;p style=\"text-align: center\"&gt;{{Q1}} + {{Q2}} = {{response}} + {{response}}&lt;/p&gt;","hint":"&lt;p&gt;As adições têm propriedade comutativa, pois a ordem das parcelas não altera o resultado.&lt;/p&gt;","feedback":"&lt;p&gt;As adições têm propriedade comutativa, pois a ordem das parcelas não altera o resultado:&lt;p style=\"text-align: center\"&gt;{{Q1}} + {{Q2}} = {{Q2}} + {{Q1}} = {{T1}}&lt;/p&gt;","seed":{"parameters":[{"name":"Q1","label":null,"min":10,"max":999,"step":1},{"name":"Q2","label":null,"min":10,"max":999,"step":1}],"calculated":[{"name":"T1","label":"{{function}}","function":"{{Q1}}+{{Q2}}","temp":true},{"name":"A1","label":"{{function}}","function":"{{Q2}}"},{"name":"A2","label":"{{function}}","function":"{{Q1}}"}],"uniques":true},"algorithm":{"name":"calculateOperation","params":{"method":"equivLiteral","keyboard":"NUMERICAL"}}}</v>
      </c>
      <c r="D119" s="184" t="str">
        <f t="shared" si="2"/>
        <v>#REF!</v>
      </c>
    </row>
    <row r="120" ht="15.75" customHeight="1">
      <c r="A120" s="184" t="str">
        <f>Seeds!AB95</f>
        <v>M4-NyO-7b-I-1</v>
      </c>
      <c r="B120" s="184" t="str">
        <f t="shared" si="36"/>
        <v>#REF!</v>
      </c>
      <c r="C120" s="184" t="str">
        <f>Seeds!AA95</f>
        <v>{
    "id": "M4-NyO-7b-I-1",
    "stimulus": "&lt;p&gt;Em qual dessas equivalências está representada a propriedade associativa da adição?&lt;/p&gt;",
    "hint": "&lt;p&gt;As adições possuem propriedade associativa, pois a maneira de agrupar as parcelas não altera o resultado.&lt;/p&gt;",
    "feedback": "&lt;p&gt;As adições possuem propriedade associativa, pois a maneira de agrupar as parcelas não altera o resultado:&lt;/p&gt;&lt;p style=\"text-align: center\"&gt;{{Q6}} + ({{Q7}} + {{Q8}}) = ({{Q6}} + {{Q7}}) + {{Q8}} = {{T1}}&lt;/p&gt;",
    "seed": {
        "parameters": [
            {
                "name": "Q1",
                "label": null,
                "min": 10,
                "max": 200,
                "step": 1
            },
            {
                "name": "Q2",
                "label": null,
                "min": 10,
                "max": 200,
                "step": 1
            },
            {
                "name": "Q3",
                "label": null,
                "min": 10,
                "max": 200,
                "step": 1
            },
            {
                "name": "Q4",
                "label": null,
                "min": 10,
                "max": 200,
                "step": 1
            },
            {
                "name": "Q5",
                "label": null,
                "min": 10,
                "max": 200,
                "step": 1
            },
            {
                "name": "Q6",
                "label": null,
                "min": 10,
                "max": 200,
                "step": 1
            },
            {
                "name": "Q7",
                "label": null,
                "min": 10,
                "max": 200,
                "step": 1
            },
            {
                "name": "Q8",
                "label": null,
                "min": 10,
                "max": 200,
                "step": 1
            },
            {
                "name": "Q9",
                "label": null,
                "min": 10,
                "max": 200,
                "step": 1
            },
            {
                "name": "Q10",
                "label": null,
                "min": 10,
                "max": 200,
                "step": 1
            },
            {
                "name": "Q11",
                "label": null,
                "min": 10,
                "max": 200,
                "step": 1
            },
            {
                "name": "Q12",
                "label": null,
                "min": 80,
                "max": 100,
                "step": 1
            },
            {
                "name": "Q13",
                "label": null,
                "min": 10,
                "max": 70,
                "step": 1
            },
            {
                "name": "Q14",
                "label": null,
                "min": 10,
                "max": 50,
                "step": 1
            },
            {
                "name": "Q15",
                "label": null,
                "min": 80,
                "max": 100,
                "step": 1
            },
            {
                "name": "Q16",
                "label": null,
                "min": 10,
                "max": 70,
                "step": 1
            },
            {
                "name": "Q17",
                "label": null,
                "min": 10,
                "max": 50,
                "step": 1
            }
        ],
        "calculated": [
            {
                "name": "T1",
                "label": "{{function}}",
                "function": "{{Q6}}+{{Q7}}+{{Q8}}",
                "temp": true
            },
            {
                "name": "A1",
                "label": "{{Q1}} + {{Q2}} = {{Q2}} + {{Q1}}",
                "incorrect": true,
                "feedback": "&lt;p&gt;Nesta adição observa-se a propriedade comutativa: a ordem das parcelas não altera o resultado.&lt;/p&gt;"
            },
            {
                "name": "A2",
                "label": "{{Q3}} + {{Q4}} + {{Q5}} = {{Q4}} + {{Q5}} + {{Q3}} ",
                "incorrect": true,
                "feedback": "&lt;p&gt;Nesta adição observa-se a propriedade comutativa: a ordem das parcelas não altera o resultado.&lt;/p&gt;"
            },
            {
                "name": "A3",
                "label": "{{Q6}} + ({{Q7}} + {{Q8}}) = ({{Q6}} + {{Q7}}) + {{Q8}}"
            },
            {
                "name": "A4",
                "label": "({{Q9}} + {{Q10}}) + {{Q11}} = {{Q9}} + ({{Q10}} + {{Q11}})"
            },
            {
                "name": "A5",
                "label": "{{Q12}} − {{Q13}} = ({{Q12}} − {{Q14}}) − ({{Q13}} − {{Q14}})",
                "incorrect": true,
                "feedback": "&lt;p&gt;Nesta subtração observa-se a relação fundamental da subtração: se o mesmo número for adicionado ou subtraído ao minuendo e ao subtraendo, o resultado não muda.&lt;/p&gt;"
            },
            {
                "name": "A6",
                "label": "{{Q15}} − {{Q16}} = ({{Q15}} − {{Q17}}) − ({{Q16}} − {{Q17}})",
                "incorrect": true,
                "feedback": "&lt;p&gt;Nesta subtração observa-se a relação fundamental da subtração: se o mesmo número for adicionado ou subtraído ao minuendo e ao subtraendo, o resultado não muda.&lt;/p&gt;"
            }
        ],
        "uniques": true
    },
    "algorithm": {
        "name": "trueFalse",
        "template": "Multiple choice – standard",
        "params": {
            "countCorrect": 1,
            "countIncorrect": 2,
            "showCheckIcon": false,
            "columns": 3
        }
    }
}</v>
      </c>
      <c r="D120" s="184" t="str">
        <f t="shared" si="2"/>
        <v>#REF!</v>
      </c>
    </row>
    <row r="121" ht="15.75" customHeight="1">
      <c r="A121" s="184" t="str">
        <f>Seeds!AB96</f>
        <v>M4-NyO-7b-E-1</v>
      </c>
      <c r="B121" s="184" t="str">
        <f t="shared" si="36"/>
        <v>#REF!</v>
      </c>
      <c r="C121" s="184" t="str">
        <f>Seeds!AA96</f>
        <v>{"id":"M4-NyO-7b-E-1","stimulus":"&lt;p&gt;Use a propriedade associativa para calcular essa adição.&lt;/p&gt;","template":"&lt;p style=\"text-align: center\"&gt;({{Q1}} + {{Q2}}) + {{Q3}} = {{response}} + {{Q3}} = {{A3}}&lt;/p&gt;&lt;p style=\"text-align: center\"&gt;{{Q1}} + ({{Q2}} + {{Q3}}) = {{Q1}} + {{response}} = {{response}}&lt;/p&gt;","hint":"&lt;p&gt;As adições possuem propriedade associativa, pois a maneira de agrupar as parcelas não altera o resultado.&lt;/p&gt;","feedback":"&lt;p&gt;As adições possuem propriedade associativa, pois a maneira de agrupar as parcelas não altera o resultado:&lt;/p&gt;&lt;p style=\"text-align: center\"&gt;({{Q1}} + {{Q2}}) + {{Q3}} = {{Q1}} + ({{Q2}} + {{Q3}}) = {{A3}}&lt;/p&gt;","seed":{"parameters":[{"name":"Q1","label":null,"min":10,"max":99,"step":1},{"name":"Q2","label":null,"min":10,"max":99,"step":1},{"name":"Q3","label":null,"min":10,"max":99,"step":1}],"calculated":[{"name":"A1","label":"{{function}}","function":"{{Q1}}+{{Q2}}"},{"name":"A2","label":"{{function}}","function":"{{Q2}}+{{Q3}}"},{"name":"A3","label":"{{function}}","function":"{{Q1}}+{{Q2}}+{{Q3}}"}],"uniques":true},"algorithm":{"name":"calculateOperation","params":{"method":"equivLiteral","keyboard":"NUMERICAL"}}}</v>
      </c>
      <c r="D121" s="184" t="str">
        <f t="shared" si="2"/>
        <v>#REF!</v>
      </c>
    </row>
    <row r="122" ht="15.75" customHeight="1">
      <c r="A122" s="184" t="str">
        <f>Seeds!AB97</f>
        <v>M4-NyO-8a-I-1</v>
      </c>
      <c r="B122" s="184" t="str">
        <f t="shared" si="36"/>
        <v>#REF!</v>
      </c>
      <c r="C122" s="184" t="str">
        <f>Seeds!AA97</f>
        <v>{
    "id": "M4-NyO-8a-I-1",
    "stimulus": "&lt;p&gt;Escolha o resultado desta subtração.&lt;/p&gt;&lt;p style=\"text-align: center\"&gt;{{T1}} − {{Q1}} = ...&lt;/p&gt;",
    "hint": "&lt;p&gt;&lt;div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{{T2}}&lt;/span&gt;&lt;span class=\"lemo-graphie-label\" style=\"position: absolute; right: 30%; top: 35%;\"&gt;{{Q1}}&lt;/span&gt;&lt;span class=\"lemo-graphie-label\" style=\"position: absolute; right: 30%; top: 8%;\"&gt;{{T1}}&lt;/span&gt;&lt;/div&gt;&lt;/div&gt;&lt;/div&gt;&lt;/p&gt;",
    "feedback": "&lt;p&gt;O resultado da subtração é:&lt;/p&gt;&lt;div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65%;\"&gt;{{Q2}}&lt;/span&gt;&lt;span class=\"lemo-graphie-label\" style=\"position: absolute; right: 30%; top: 35%;\"&gt;{{Q1}}&lt;/span&gt;&lt;span class=\"lemo-graphie-label\" style=\"position: absolute; right: 30%; top: 8%;\"&gt;{{T1}}&lt;/span&gt;&lt;/div&gt;&lt;/div&gt;&lt;/div&gt;",
    "seed": {
        "parameters": [
            {
                "name": "Q1",
                "label": null,
                "min": 20,
                "max": 500,
                "step": 1
            },
            {
                "name": "Q2",
                "label": null,
                "min": 10,
                "max": 500,
                "step": 1
            },
            {
                "name": "Q3",
                "label": null,
                "min": 10,
                "max": 90,
                "step": 10
            },
            {
                "name": "Q4",
                "label": null,
                "min": 10,
                "max": 90,
                "step": 10
            },
            {
                "name": "Q5",
                "label": null,
                "min": 1,
                "max": 50,
                "step": 1
            },
            {
                "name": "Q6",
                "label": null,
                "min": 1,
                "max": 50,
                "step": 1
            }
        ],
        "calculated": [
            {
                "name": "T1",
                "label": "{{function}}",
                "function": "{{Q1}}+{{Q2}}",
                "temp": true
            },
            {
                "name": "T2",
                "label": "{{function}}",
                "function": "{{Q2}}-math.floor({{Q2}}/10)*10",
                "temp": true
            },
            {
                "name": "A1",
                "label": "{{function}}",
                "function": "{{Q2}}"
            },
            {
                "name": "A2",
                "label": "{{function}}",
                "function": "{{Q2}}+{{Q3}}",
                "incorrect": true
            },
            {
                "name": "A3",
                "label": "{{function}}",
                "function": "{{Q2}}-{{Q4}}",
                "incorrect": true
            },
            {
                "name": "A4",
                "label": "{{function}}",
                "function": "{{Q2}}+{{Q5}}",
                "incorrect": true
            },
            {
                "name": "A5",
                "label": "{{function}}",
                "function": "{{Q2}}-{{Q6}}",
                "incorrect": true
            }
        ],
        "uniques": true
    },
    "algorithm": {
        "name": "trueFalse",
        "template": "Multiple choice – standard",
        "params": {
            "countCorrect": 1,
            "countIncorrect": 2,
            "showCheckIcon": false,
            "columns": 3
        }
    }
}</v>
      </c>
      <c r="D122" s="184" t="str">
        <f t="shared" si="2"/>
        <v>#REF!</v>
      </c>
    </row>
    <row r="123" ht="15.75" customHeight="1">
      <c r="A123" s="184" t="str">
        <f>Seeds!AB98</f>
        <v>M4-NyO-8a-E-1</v>
      </c>
      <c r="B123" s="184" t="str">
        <f t="shared" si="36"/>
        <v>#REF!</v>
      </c>
      <c r="C123" s="184" t="str">
        <f>Seeds!AA98</f>
        <v>{"id":"M4-NyO-8a-E-1","stimulus":"&lt;p&gt;Calcule a seguinte subtração.&lt;/p&gt;","template":"&lt;p style=\"text-align: center\"&gt;{{T1}} − {{Q2}} = {{response}}&lt;/p&gt;","hint":"&lt;p&gt;&lt;div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{{T2}}&lt;/span&gt;&lt;span class=\"lemo-graphie-label\" style=\"position: absolute; right: 30%; top: 35%;\"&gt;{{Q2}}&lt;/span&gt;&lt;span class=\"lemo-graphie-label\" style=\"position: absolute; right: 30%; top: 8%;\"&gt;{{T1}}&lt;/span&gt;&lt;/div&gt;&lt;/div&gt;&lt;/div&gt;&lt;/p&gt;","feedback":"&lt;p&gt;O resultado da subtração é:&lt;/p&gt;&lt;div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seed":{"parameters":[{"name":"Q1","label":null,"min":10,"max":500,"step":1},{"name":"Q2","label":null,"min":10,"max":500,"step":1}],"calculated":[{"name":"T1","label":"{{function}}","function":"{{Q1}}+{{Q2}}","temp":true},{"name":"T2","label":"{{function}}","function":"{{Q1}}-math.floor({{Q1}}/10)*10","temp":true},{"name":"A1","label":"{{function}}","function":"{{Q1}}"}],"uniques":true},"algorithm":{"name":"calculateOperation","params":{"method":"equivLiteral","keyboard":"NUMERICAL"}}}</v>
      </c>
      <c r="D123" s="184" t="str">
        <f t="shared" si="2"/>
        <v>#REF!</v>
      </c>
    </row>
    <row r="124" ht="15.75" customHeight="1">
      <c r="A124" s="184" t="str">
        <f>Seeds!AB99</f>
        <v>M4-NyO-8a-A-1</v>
      </c>
      <c r="B124" s="184" t="str">
        <f t="shared" si="36"/>
        <v>#REF!</v>
      </c>
      <c r="C124" s="184" t="str">
        <f>Seeds!AA99</f>
        <v>{"id":"M4-NyO-8a-A-1","stimulus":"&lt;p&gt;No ano passado, uma concessionária vendeu {{Q2}} carros elétricos, enquanto este ano planeja vender {{T1}}. Quantos carros a mais do que o ano passado ela precisa vender para atingir sua meta?&lt;/p&gt;","template":"&lt;p&gt;A concessionária deve vender {{response}} carros a mais.&lt;/p&gt;","hint":"&lt;p&gt;&lt;div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{{T2}}&lt;/span&gt;&lt;span class=\"lemo-graphie-label\" style=\"position: absolute; right: 30%; top: 35%;\"&gt;{{Q2}}&lt;/span&gt;&lt;span class=\"lemo-graphie-label\" style=\"position: absolute; right: 30%; top: 8%;\"&gt;{{T1}}&lt;/span&gt;&lt;/div&gt;&lt;/div&gt;&lt;/div&gt;&lt;/p&gt;","feedback":"&lt;p&gt;El resultado de la resta es:&lt;/p&gt;&lt;div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seed":{"parameters":[{"name":"Q1","label":null,"min":10,"max":500,"step":1},{"name":"Q2","label":null,"min":10,"max":500,"step":1}],"calculated":[{"name":"T1","label":"{{function}}","function":"{{Q1}}+{{Q2}}","temp":true},{"name":"T2","label":"{{function}}","function":"{{Q1}}-math.floor({{Q1}}/10)*10","temp":true},{"name":"A1","label":"{{function}}","function":"{{Q1}}"}],"uniques":true},"algorithm":{"name":"calculateOperation","params":{"method":"equivLiteral","keyboard":"NUMERICAL"}}}</v>
      </c>
      <c r="D124" s="184" t="str">
        <f t="shared" si="2"/>
        <v>#REF!</v>
      </c>
    </row>
    <row r="125" ht="15.75" customHeight="1">
      <c r="A125" s="184" t="str">
        <f>Seeds!AB100</f>
        <v>M4-NyO-8a-A-2</v>
      </c>
      <c r="B125" s="184" t="str">
        <f t="shared" si="36"/>
        <v>#REF!</v>
      </c>
      <c r="C125" s="184" t="str">
        <f>Seeds!AA100</f>
        <v>{"id":"M4-NyO-8a-A-2","stimulus":"&lt;p&gt;Em um depósito estavam armazenados {{T1}} l de água, dos quais foram extraídos {{Q2}} l. Quantos litros de água restaram no depósito?&lt;/p&gt;","template":"&lt;p&gt;Restaram {{response}} l.&lt;/p&gt;","hint":"&lt;p&gt;&lt;div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{{T2}}&lt;/span&gt;&lt;span class=\"lemo-graphie-label\" style=\"position: absolute; right: 30%; top: 35%;\"&gt;{{Q2}}&lt;/span&gt;&lt;span class=\"lemo-graphie-label\" style=\"position: absolute; right: 30%; top: 8%;\"&gt;{{T1}}&lt;/span&gt;&lt;/div&gt;&lt;/div&gt;&lt;/div&gt;&lt;/p&gt;","feedback":"&lt;p&gt;O resultado da subtração é:&lt;/p&gt;&lt;div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seed":{"parameters":[{"name":"Q1","label":null,"min":100,"max":500,"step":1},{"name":"Q2","label":null,"min":100,"max":500,"step":1}],"calculated":[{"name":"T1","label":"{{function}}","function":"{{Q1}}+{{Q2}}","temp":true},{"name":"T2","label":"{{function}}","function":"{{Q1}}-math.floor({{Q1}}/10)*10","temp":true},{"name":"A1","label":"{{function}}","function":"{{Q1}}"}],"uniques":true},"algorithm":{"name":"calculateOperation","params":{"method":"equivLiteral","keyboard":"NUMERICAL"}}}</v>
      </c>
      <c r="D125" s="184" t="str">
        <f t="shared" si="2"/>
        <v>#REF!</v>
      </c>
    </row>
    <row r="126" ht="15.75" customHeight="1">
      <c r="A126" s="184" t="str">
        <f>Seeds!AB101</f>
        <v>M4-NyO-8a-A-3</v>
      </c>
      <c r="B126" s="184" t="str">
        <f t="shared" si="36"/>
        <v>#REF!</v>
      </c>
      <c r="C126" s="184" t="str">
        <f>Seeds!AA101</f>
        <v>{"id":"M4-NyO-8a-A-3","stimulus":"&lt;p&gt;Em uma competição de ciclismo, um atleta percorreu, até o momento, &lt;span class=\"no-break\"&gt;{{Q2}} km&lt;/span&gt; de uma etapa de &lt;span class=\"no-break\"&gt;{{T1}} km.&lt;/span&gt; Quantos quilômetros faltam para ele atingir a linha de chegada?&lt;/p&gt;","template":"&lt;p&gt;Faltam {{response}} km.&lt;/p&gt;","hint":"&lt;p&gt;&lt;div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{{T2}}&lt;/span&gt;&lt;span class=\"lemo-graphie-label\" style=\"position: absolute; right: 30%; top: 35%;\"&gt;{{Q2}}&lt;/span&gt;&lt;span class=\"lemo-graphie-label\" style=\"position: absolute; right: 30%; top: 8%;\"&gt;{{T1}}&lt;/span&gt;&lt;/div&gt;&lt;/div&gt;&lt;/div&gt;&lt;/p&gt;","feedback":"&lt;p&gt;O resultado da subtracão é:&lt;/p&gt;&lt;div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seed":{"parameters":[{"name":"Q1","label":null,"min":10,"max":200,"step":1},{"name":"Q2","label":null,"min":10,"max":200,"step":1}],"calculated":[{"name":"T1","label":"{{function}}","function":"{{Q1}}+{{Q2}}","temp":true},{"name":"T2","label":"{{function}}","function":"{{Q1}}-math.floor({{Q1}}/10)*10","temp":true},{"name":"A1","label":"{{function}}","function":"{{Q1}}"}],"uniques":true},"algorithm":{"name":"calculateOperation","params":{"method":"equivLiteral","keyboard":"NUMERICAL"}}}</v>
      </c>
      <c r="D126" s="184" t="str">
        <f t="shared" si="2"/>
        <v>#REF!</v>
      </c>
    </row>
    <row r="127" ht="15.75" customHeight="1">
      <c r="A127" s="184" t="str">
        <f>Seeds!AB102</f>
        <v>M4-NyO-9a-I-1</v>
      </c>
      <c r="B127" s="184" t="str">
        <f t="shared" si="36"/>
        <v>#REF!</v>
      </c>
      <c r="C127" s="184" t="str">
        <f>Seeds!AA102</f>
        <v>{"id":"M4-NyO-9a-I-1","stimulus":"&lt;p&gt;Indica se as equivalências satisfazem ou não a relação fundamental da subtração.&lt;/p&gt;","hint":"&lt;p&gt;Se o mesmo número for adicionado ou subtraído ao minuendo e ao subtraendo, o resultado da subtração é o mesmo.&lt;/p&gt;","feedback":"&lt;p&gt;De acordo com a relação fundamental da subtração, se o mesmo número for adicionado ou subtraído ao minuendo e ao subtraendo, o resultado da subtração é o mesmo.&lt;/p&gt;","seed":{"parameters":[{"name":"Q1","label":null,"min":150,"max":200,"step":1},{"name":"Q2","label":null,"min":50,"max":100,"step":1},{"name":"Q3","label":null,"min":1,"max":9,"step":1},{"name":"Q4","label":null,"min":150,"max":200,"step":1},{"name":"Q5","label":null,"min":50,"max":100,"step":1},{"name":"Q6","label":null,"min":1,"max":9,"step":1},{"name":"Q7","label":null,"min":150,"max":200,"step":1},{"name":"Q8","label":null,"min":50,"max":100,"step":1},{"name":"Q9","label":null,"min":1,"max":9,"step":1},{"name":"Q10","label":null,"min":150,"max":200,"step":1},{"name":"Q11","label":null,"min":50,"max":100,"step":1},{"name":"Q12","label":null,"min":1,"max":9,"step":1}],"calculated":[{"name":"T1","label":"{{function}}","function":"{{Q7}}-{{Q8}}","temp":true},{"name":"T2","label":"{{function}}","function":"{{Q7}}+{{Q9}}-{{Q8}}+{{Q9}}","temp":true},{"name":"T3","label":"{{function}}","function":"{{Q10}}-{{Q11}}","temp":true},{"name":"T4","label":"{{function}}","function":"{{Q10}}-{{Q12}}-{{Q11}}-{{Q12}}","temp":true},{"name":"T5","label":"{{function}}","function":"{{Q7}}+{{Q9}}","temp":true},{"name":"T6","label":"{{function}}","function":"{{Q8}}-{{Q9}}","temp":true},{"name":"T7","label":"{{function}}","function":"{{Q10}}-{{Q12}}","temp":true},{"name":"T8","label":"{{function}}","function":"{{Q11}}+{{Q12}}","temp":true},{"name":"A1","label":"{{Q1}} − {{Q2}} = ({{Q1}} − {{Q3}}) − ({{Q2}} − {{Q3}})"},{"name":"A2","label":"{{Q4}} − {{Q5}} = ({{Q4}} + {{Q6}}) − ({{Q5}} + {{Q6}})"},{"name":"A3","label":"{{Q7}} − {{Q8}} = ({{Q7}} + {{Q9}}) − ({{Q8}} − {{Q9}})","incorrect":true,"feedback":"&lt;p&gt;O resultado das duas operações é diferente:&lt;/p&gt;&lt;p&gt;{{Q7}} − {{Q8}} = {{T1}}&lt;/p&gt;&lt;p&gt;({{Q7}} + {{Q9}}) − ({{Q8}} − {{Q9}}) = {{T5}} − {{T6}} = {{T2}}&lt;/p&gt;"},{"name":"A4","label":"{{Q10}} − {{Q11}} = ({{Q10}} − {{Q12}}) − ({{Q11}} + {{Q12}})","incorrect":true,"feedback":"&lt;p&gt;O resultado das duas operações é diferente:&lt;/p&gt;&lt;p&gt;{{Q10}} − {{Q11}} = {{T3}}&lt;/p&gt;&lt;p&gt;({{Q10}} − {{Q12}}) − ({{Q11}} + {{Q12}}) = {{T7}} − {{T8}} = {{T4}}&lt;/p&gt;"}],"uniques":true},"algorithm":{"name":"trueFalse","template":"Choice matrix – inline","params":{"countCorrect":2,"countIncorrect":1,"showCheckIcon":false,"options":["Sim","Não"]}}}</v>
      </c>
      <c r="D127" s="184" t="str">
        <f t="shared" si="2"/>
        <v>#REF!</v>
      </c>
    </row>
    <row r="128" ht="15.75" customHeight="1">
      <c r="A128" s="184" t="str">
        <f>Seeds!AB103</f>
        <v>M4-NyO-9a-E-1</v>
      </c>
      <c r="B128" s="184" t="str">
        <f t="shared" si="36"/>
        <v>#REF!</v>
      </c>
      <c r="C128" s="184" t="str">
        <f>Seeds!AA103</f>
        <v>{"id":"M4-NyO-9a-E-1","stimulus":"&lt;p&gt;Qual é o resultado da seguinte subtração? E qual é o resultado se {{Q3}} for adicionado ao minuendo e ao subtraendo?&lt;/p&gt;","template":"&lt;p style=\"text-align: center\"&gt;{{T1}} − {{Q1}} = {{response}}&lt;/p&gt;&lt;p style=\"text-align: center\"&gt;({{T1}} + {{Q3}}) − ({{Q1}} + {{Q3}}) = {{T2}} − {{T3}} = {{response}}&lt;/p&gt;","hint":"&lt;p&gt;Se o mesmo número for adicionado ao minuendo e ao subtraendo, o resultado da subtração é o mesmo.&lt;/p&gt;","feedback":"&lt;p&gt;De acordo com a relação fundamental da subtração, se o mesmo número for adicionado ou subtraído ao minuendo e ao subtraendo, o resultado da subtração é o mesmo.&lt;/p&gt;","seed":{"parameters":[{"name":"Q1","label":null,"min":300,"max":800,"step":1},{"name":"Q2","label":null,"min":300,"max":800,"step":1},{"name":"Q3","label":null,"min":20,"max":50,"step":1}],"calculated":[{"name":"T1","label":"{{function}}","function":"{{Q1}}+{{Q2}}","temp":true},{"name":"T2","label":"{{function}}","function":"{{Q1}}+{{Q2}}+{{Q3}}","temp":true},{"name":"T3","label":"{{function}}","function":"{{Q1}}+{{Q3}}","temp":true},{"name":"A1","label":"{{function}}","function":"{{Q2}}"},{"name":"A2","label":"{{function}}","function":"{{Q2}}"}],"uniques":true},"algorithm":{"name":"calculateOperation","params":{"method":"equivLiteral","keyboard":"NUMERICAL"}}}</v>
      </c>
      <c r="D128" s="184" t="str">
        <f t="shared" si="2"/>
        <v>#REF!</v>
      </c>
    </row>
    <row r="129" ht="15.75" customHeight="1">
      <c r="A129" s="184" t="str">
        <f>Seeds!AB104</f>
        <v>M4-NyO-9a-E-2</v>
      </c>
      <c r="B129" s="184" t="str">
        <f t="shared" si="36"/>
        <v>#REF!</v>
      </c>
      <c r="C129" s="184" t="str">
        <f>Seeds!AA104</f>
        <v>{"id":"M4-NyO-9a-E-2","stimulus":"&lt;p&gt;Qual é o resultado da seguinte subtração? E qual é o resultado se {{Q3}} for subtraído do minuendo e do subtraendo?&lt;/p&gt;","template":"&lt;p style=\"text-align: center\"&gt;{{T1}} − {{Q1}} = {{response}}&lt;/p&gt;&lt;p style=\"text-align: center\"&gt;({{T1}} − {{Q3}}) − ({{Q1}} − {{Q3}}) = {{T2}} − {{T3}} = {{response}}&lt;/p&gt;","hint":"&lt;p&gt;Se o mesmo número for subtraído ao minuendo e ao subtraendo, o resultado da subtração é o mesmo.&lt;/p&gt;","feedback":"&lt;p&gt;De acordo com a relação fundamental da subtração, se o mesmo número for adicionado ou subtraído ao minuendo e ao subtraendo, o resultado da subtração é o mesmo.&lt;/p&gt;","seed":{"parameters":[{"name":"Q1","label":null,"min":300,"max":800,"step":1},{"name":"Q2","label":null,"min":300,"max":800,"step":1},{"name":"Q3","label":null,"min":20,"max":50,"step":1}],"calculated":[{"name":"T1","label":"{{function}}","function":"{{Q1}}+{{Q2}}","temp":true},{"name":"T2","label":"{{function}}","function":"{{Q1}}+{{Q2}}-{{Q3}}","temp":true},{"name":"T3","label":"{{function}}","function":"{{Q1}}-{{Q3}}","temp":true},{"name":"A1","label":"{{function}}","function":"{{Q2}}"},{"name":"A2","label":"{{function}}","function":"{{Q2}}"}],"uniques":true},"algorithm":{"name":"calculateOperation","params":{"method":"equivLiteral","keyboard":"NUMERICAL"}}}</v>
      </c>
      <c r="D129" s="184" t="str">
        <f t="shared" si="2"/>
        <v>#REF!</v>
      </c>
    </row>
    <row r="130" ht="15.75" customHeight="1">
      <c r="A130" s="184" t="str">
        <f>Seeds!AB105</f>
        <v>M4-NyO-10a-I-1</v>
      </c>
      <c r="B130" s="184" t="str">
        <f t="shared" si="36"/>
        <v>#REF!</v>
      </c>
      <c r="C130" s="184" t="str">
        <f>Seeds!AA105</f>
        <v>{
    "id": "M4-NyO-10a-I-1",
    "stimulus": "&lt;p&gt;Selecione o termo que falta nesta subtração.&lt;/p&gt;&lt;p style=\"text-align: center\"&gt;{{T1}} − ... = {{Q2}}&lt;/p&gt;",
    "hint": "&lt;p&gt;Nas subtrações, se 7 − 2 é 5, então 7 − 5 é 2.&lt;/p&gt;",
    "feedback": "&lt;p&gt;Como {{Q2}} é o resultado da subtração de um número de {{T1}}, para obter o sustraendo é preciso resolver este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
    "seed": {
        "parameters": [
            {
                "name": "Q1",
                "label": null,
                "min": 100,
                "max": 200,
                "step": 1
            },
            {
                "name": "Q2",
                "label": null,
                "min": 20,
                "max": 200,
                "step": 1
            },
            {
                "name": "Q3",
                "label": null,
                "min": 10,
                "max": 90,
                "step": 10
            },
            {
                "name": "Q4",
                "label": null,
                "min": 10,
                "max": 90,
                "step": 10
            },
            {
                "name": "Q5",
                "label": null,
                "min": 10,
                "max": 90,
                "step": 10
            },
            {
                "name": "Q6",
                "label": null,
                "min": 10,
                "max": 90,
                "step": 10
            }
        ],
        "calculated": [
            {
                "name": "T1",
                "label": "{{function}}",
                "function": "{{Q1}}+{{Q2}}",
                "incorrect": true
            },
            {
                "name": "A1",
                "label": "{{function}}",
                "function": "{{Q1}}"
            },
            {
                "name": "A2",
                "label": "{{function}}",
                "function": "{{Q1}}+{{Q3}}",
                "incorrect": true
            },
            {
                "name": "A3",
                "label": "{{function}}",
                "function": "{{Q1}}-{{Q4}}",
                "incorrect": true
            },
            {
                "name": "A4",
                "label": "{{function}}",
                "function": "{{Q1}}+{{Q5}}",
                "incorrect": true
            },
            {
                "name": "A5",
                "label": "{{function}}",
                "function": "{{Q1}}-{{Q6}}",
                "incorrect": true
            }
        ],
        "uniques": true
    },
    "algorithm": {
        "name": "trueFalse",
        "template": "Multiple choice – standard",
        "params": {
            "countCorrect": 1,
            "countIncorrect": 2,
            "showCheckIcon": false,
            "columns": 3
        }
    }
}</v>
      </c>
      <c r="D130" s="184" t="str">
        <f t="shared" si="2"/>
        <v>#REF!</v>
      </c>
    </row>
    <row r="131" ht="15.75" customHeight="1">
      <c r="A131" s="184" t="str">
        <f>Seeds!AB106</f>
        <v>M4-NyO-10a-I-2</v>
      </c>
      <c r="B131" s="184" t="str">
        <f t="shared" si="36"/>
        <v>#REF!</v>
      </c>
      <c r="C131" s="184" t="str">
        <f>Seeds!AA106</f>
        <v>{
    "id": "M4-NyO-10a-I-2",
    "stimulus": "&lt;p&gt;Selecione o termo que falta nesta subtração.&lt;/p&gt;&lt;p style=\"text-align: center\"&gt;... − {{Q1}} = {{Q2}}&lt;/p&gt;",
    "hint": "&lt;p&gt;Adição e subtração são operações opostas. Ou seja, 6 − 4 é 2 da mesma forma que 4 + 2 é 6.&lt;/p&gt;",
    "feedback": "&lt;p&gt;Como {{Q2}} é o resultado da subtração de {{Q1}} de um número, para obter o minuendo é preciso resolver este cálculo:&lt;/p&gt;&lt;div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35%;\"&gt;{{Q1}}&lt;/span&gt;&lt;span class=\"lemo-graphie-label\" style=\"position: absolute; right: 30%; top: 8%;\"&gt;{{Q2}}&lt;/span&gt;&lt;/div&gt;&lt;/div&gt;&lt;/div&gt;",
    "seed": {
        "parameters": [
            {
                "name": "Q1",
                "label": null,
                "min": 20,
                "max": 200,
                "step": 1
            },
            {
                "name": "Q2",
                "label": null,
                "min": 20,
                "max": 200,
                "step": 1
            },
            {
                "name": "Q3",
                "label": null,
                "min": 10,
                "max": 90,
                "step": 10
            },
            {
                "name": "Q4",
                "label": null,
                "min": 10,
                "max": 90,
                "step": 10
            },
            {
                "name": "Q5",
                "label": null,
                "min": 10,
                "max": 90,
                "step": 10
            },
            {
                "name": "Q6",
                "label": null,
                "min": 10,
                "max": 90,
                "step": 10
            }
        ],
        "calculated": [
            {
                "name": "A1",
                "label": "{{function}}",
                "function": "{{Q1}}+{{Q2}}"
            },
            {
                "name": "A2",
                "label": "{{function}}",
                "function": "{{Q1}}+{{Q2}}+{{Q3}}",
                "incorrect": true
            },
            {
                "name": "A3",
                "label": "{{function}}",
                "function": "{{Q1}}+{{Q2}}-{{Q4}}",
                "incorrect": true
            },
            {
                "name": "A4",
                "label": "{{function}}",
                "function": "{{Q1}}+{{Q2}}+{{Q5}}",
                "incorrect": true
            },
            {
                "name": "A5",
                "label": "{{function}}",
                "function": "{{Q1}}+{{Q2}}-{{Q6}}",
                "incorrect": true
            }
        ],
        "uniques": true
    },
    "algorithm": {
        "name": "trueFalse",
        "template": "Multiple choice – standard",
        "params": {
            "countCorrect": 1,
            "countIncorrect": 2,
            "showCheckIcon": false,
            "columns": 3
        }
    }
}</v>
      </c>
      <c r="D131" s="184" t="str">
        <f t="shared" si="2"/>
        <v>#REF!</v>
      </c>
    </row>
    <row r="132" ht="15.75" customHeight="1">
      <c r="A132" s="184" t="str">
        <f>Seeds!AB107</f>
        <v>M4-NyO-10a-E-1</v>
      </c>
      <c r="B132" s="184" t="str">
        <f t="shared" si="36"/>
        <v>#REF!</v>
      </c>
      <c r="C132" s="184" t="str">
        <f>Seeds!AA107</f>
        <v>{"id":"M4-NyO-10a-E-1","stimulus":"&lt;p&gt;Complete a seguinte subtração.&lt;/p&gt;","template":"&lt;p style=\"text-align: center\"&gt;{{T1}} − {{response}} = {{Q2}}&lt;/p&gt;","hint":"&lt;p&gt;Na subtração, se 8 − 3 é 5, então 8 − 5 é 3.&lt;/p&gt;","feedback":"&lt;p&gt;Como {{Q2}} é o resultado da subtração de um número de {{T1}}, para obter o subtraendo deve-se resolver este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seed":{"parameters":[{"name":"Q1","label":null,"min":20,"max":200,"step":1},{"name":"Q2","label":null,"min":20,"max":200,"step":1}],"calculated":[{"name":"T1","label":"{{function}}","function":"{{Q1}}+{{Q2}}","temp":true},{"name":"A1","label":"{{function}}","function":"{{Q1}}"}],"uniques":true},"algorithm":{"name":"calculateOperation","params":{"method":"equivLiteral","keyboard":"NUMERICAL"}}}</v>
      </c>
      <c r="D132" s="184" t="str">
        <f t="shared" si="2"/>
        <v>#REF!</v>
      </c>
    </row>
    <row r="133" ht="15.75" customHeight="1">
      <c r="A133" s="184" t="str">
        <f>Seeds!AB108</f>
        <v>M4-NyO-10a-E-2</v>
      </c>
      <c r="B133" s="184" t="str">
        <f t="shared" si="36"/>
        <v>#REF!</v>
      </c>
      <c r="C133" s="184" t="str">
        <f>Seeds!AA108</f>
        <v>{"id":"M4-NyO-10a-E-2","stimulus":"&lt;p&gt;Complete a seguinte subtração.&lt;/p&gt;","template":"&lt;p style=\"text-align: center\"&gt;{{response}} − {{Q1}} = {{Q2}}&lt;/p&gt;","hint":"&lt;p&gt;Adição e subtração são operações opostas. Ou seja, 6 − 2 é 4 da mesma forma que 4 + 2 é 6.&lt;/p&gt;","feedback":"&lt;p&gt;Como {{Q2}} é o resultado da subtração de {{Q1}} de um número, para obter o minuendo deve-se resolver este cálculo:&lt;/p&gt;&lt;div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35%;\"&gt;{{Q1}}&lt;/span&gt;&lt;span class=\"lemo-graphie-label\" style=\"position: absolute; right: 30%; top: 8%;\"&gt;{{Q2}}&lt;/span&gt;&lt;/div&gt;&lt;/div&gt;&lt;/div&gt;","seed":{"parameters":[{"name":"Q1","label":null,"min":20,"max":200,"step":1},{"name":"Q2","label":null,"min":20,"max":200,"step":1}],"calculated":[{"name":"A1","label":"{{function}}","function":"{{Q1}}+{{Q2}}"}],"uniques":true},"algorithm":{"name":"calculateOperation","params":{"method":"equivLiteral","keyboard":"NUMERICAL"}}}</v>
      </c>
      <c r="D133" s="184" t="str">
        <f t="shared" si="2"/>
        <v>#REF!</v>
      </c>
    </row>
    <row r="134" ht="15.75" customHeight="1">
      <c r="A134" s="184" t="str">
        <f>Seeds!AB109</f>
        <v>M4-NyO-10a-A-1</v>
      </c>
      <c r="B134" s="184" t="str">
        <f t="shared" si="36"/>
        <v>#REF!</v>
      </c>
      <c r="C134" s="184" t="str">
        <f>Seeds!AA109</f>
        <v>{"id":"M4-NyO-10a-A-1","seed":{"parameters":[{"name":"Q1","label":null,"min":100,"max":999,"step":1},{"name":"Q2","label":null,"min":100,"max":999,"step":1}],"uniques":true},"scaffolding":[{"id":"step-0","stimulus":"&lt;p&gt;Uma geada afetou um campo de {{T1}} tulipas. Depois de remover as flores danificadas, observou-se que {{Q1}} delas estão em boas condições. Quantas tulipas foram congeladas pela geada?&lt;/p&gt;","template":"&lt;p&gt;Foram congeladas {{response}} tulipas.&lt;/p&gt;","seed":{"calculated":[{"name":"T1","label":"{{function}}","function":"{{Q1}}+{{Q2}}","temp":true},{"name":"0-A1","label":"{{function}}","function":"{{Q2}}"}]},"algorithm":{"name":"calculateOperation","params":{"method":"equivLiteral","keyboard":"NUMERICAL"}}},{"id":"step-1","stimulus":"&lt;p&gt;Quantas tulipas havia no início do campo? E quantas ficaram em boas condições?&lt;/p&gt;","template":"&lt;p&gt;Havia {{response}} tulipas e {{response}} não ficaram danificadas.&lt;/p&gt;","seed":{"calculated":[{"name":"T1","label":"{{function}}","function":"{{Q1}}+{{Q2}}","temp":true},{"name":"1-A2","label":"{{function}}","function":"{{T1}}"},{"name":"1-A3","label":"{{function}}","function":"{{Q1}}"}]},"algorithm":{"name":"calculateOperation","params":{"method":"equivLiteral","keyboard":"NUMERICAL"}}},{"id":"step-2","stimulus":"&lt;p&gt;O que precisa ser calculado?&lt;/p&gt;","seed":{"calculated":[{"name":"2-A1","label":"&lt;p&gt;A quatidade de tulipas danificadas pela geada.&lt;/p&gt;"},{"name":"2-A2","label":"&lt;p&gt;A quantidade de tulipas que estavam no campo antes da geada.&lt;/p&gt;","incorrect":true},{"name":"2-A3","label":"&lt;p&gt;A quantidade de tulipas que não foram danificadas pela geada.&lt;/p&gt;","incorrect":true}]},"algorithm":{"name":"trueFalse","template":"Multiple choice – standard"}},{"id":"step-3","stimulus":"&lt;p&gt;Qual desses cálculos representa a situação do enunciado?&lt;/p&gt;","seed":{"calculated":[{"name":"T1","label":"{{function}}","function":"{{Q1}}+{{Q2}}","temp":true},{"name":"3-A1","label":"{{T1}} − ... = {{Q1}}"},{"name":"3-A2","label":"... − {{T1}} = {{Q1}}","incorrect":true},{"name":"3-A3","label":"{{Q1}} − {{T1}} = ...","incorrect":true}]},"algorithm":{"name":"trueFalse","template":"Multiple choice – standard"}},{"id":"step-4","stimulus":"&lt;p&gt;Como essa subtração pode ser reorganizada para obter o termo que falta?&lt;/p&gt;&lt;p style=\"text-align: center\"&gt;{{T1}} − ... = {{Q1}}&lt;/p&gt;","seed":{"calculated":[{"name":"T1","label":"{{function}}","function":"{{Q1}}+{{Q2}}","temp":true},{"name":"4-A1","label":"{{T1}} + {{Q1}} = ...","incorrect":true},{"name":"4-A2","label":"{{T1}} − {{Q1}} = ..."},{"name":"4-A3","label":"{{Q1}} − {{T1}} = ...","incorrect":true}]},"algorithm":{"name":"trueFalse","template":"Multiple choice – standard"}},{"id":"step-5","stimulus":"&lt;p&gt;Portanto, resolva a seguinte subtração para obter o número de tulipas perdidas.&lt;/p&gt;","template":"&lt;p style=\"text-align: center\"&gt;{{T1}} − {{Q1}} = {{response}}&lt;/p&gt;","seed":{"calculated":[{"name":"T1","label":"{{function}}","function":"{{Q1}}+{{Q2}}","temp":true},{"name":"5-A4","label":"{{function}}","function":"{{Q2}}"}]},"algorithm":{"name":"calculateOperation","params":{"method":"equivSymbolic","decimalPlaces":2,"keyboard":"NUMERICAL"}}}]}</v>
      </c>
      <c r="D134" s="184" t="str">
        <f t="shared" si="2"/>
        <v>#REF!</v>
      </c>
    </row>
    <row r="135" ht="15.75" customHeight="1">
      <c r="A135" s="184" t="str">
        <f>Seeds!AB110</f>
        <v>M4-NyO-10a-A-2</v>
      </c>
      <c r="B135" s="184" t="str">
        <f t="shared" si="36"/>
        <v>#REF!</v>
      </c>
      <c r="C135" s="184" t="str">
        <f>Seeds!AA110</f>
        <v>{"id":"M4-NyO-10a-A-2","seed":{"parameters":[{"name":"Q1","label":null,"min":1000,"max":4000,"step":1},{"name":"Q2","label":null,"min":1000,"max":4000,"step":1}],"uniques":true},"scaffolding":[{"id":"step-0","stimulus":"&lt;p&gt;Antes do segundo tempo de uma partida de futebol, {{Q1}} torcedores deixaram o estádio. Se {{Q2}} torcedores permaneceram até o final, quantos havia no início da partida?&lt;/p&gt;","template":"&lt;p&gt;Havia {{response}} torcedores.&lt;/p&gt;","seed":{"calculated":[{"name":"0-A1","label":"{{function}}","function":"{{Q1}}+{{Q2}}"}]},"algorithm":{"name":"calculateOperation","params":{"method":"equivLiteral","keyboard":"NUMERICAL"}}},{"id":"step-1","stimulus":"&lt;p&gt;Quantos torcedores deixaram o estádio antes do segundo tempo? E quantos ficaram?&lt;/p&gt;","template":"&lt;p&gt;Saíram {{response}} torcedores e ficaram {{response}} até o final.&lt;/p&gt;","seed":{"calculated":[{"name":"1-A2","label":"{{function}}","function":"{{Q1}}"},{"name":"1-A3","label":"{{function}}","function":"{{Q2}}"}]},"algorithm":{"name":"calculateOperation","params":{"method":"equivLiteral","keyboard":"NUMERICAL"}}},{"id":"step-2","stimulus":"&lt;p&gt;O que precisa ser calculado?&lt;/p&gt;","seed":{"calculated":[{"name":"2-A1","label":"&lt;p&gt;O número de espectadores no final do jogo.&lt;/p&gt;","incorrect":true},{"name":"2-A2","label":"&lt;p&gt;O número de espectadores no início da partida.&lt;/p&gt;"},{"name":"2-A3","label":"&lt;p&gt;O número de espectadores na metade do jogo.&lt;/p&gt;","incorrect":true}]},"algorithm":{"name":"trueFalse","template":"Multiple choice – standard"}},{"id":"step-3","stimulus":"&lt;p&gt;Qual desses cálculos representa a situação do enunciado?&lt;/p&gt;","seed":{"calculated":[{"name":"3-A1","label":"... − {{Q1}} = {{Q2}}"},{"name":"3-A2","label":"{{Q1}} − ... = {{Q2}}","incorrect":true},{"name":"3-A3","label":"{{Q1}} − {{Q2}} = ...","incorrect":true}]},"algorithm":{"name":"trueFalse","template":"Multiple choice – standard"}},{"id":"step-4","stimulus":"&lt;p&gt;Como essa subtração pode ser reorganizada para obter o termo que falta?&lt;/p&gt;&lt;p style=\"text-align: center\"&gt;... − {{Q1}} = {{Q2}}&lt;/p&gt;","seed":{"calculated":[{"name":"4-A1","label":"{{Q2}} + {{Q1}} = ..."},{"name":"4-A2","label":"{{Q1}} − {{Q2}} = ...","incorrect":true},{"name":"4-A3","label":"{{Q2}} − {{Q1}} = ...","incorrect":true}]},"algorithm":{"name":"trueFalse","template":"Multiple choice – standard"}},{"id":"step-5","stimulus":"&lt;p&gt;Portanto, resolva o seguinte cálculo para obter o número de espectadores no início do jogo.&lt;/p&gt;","template":"&lt;p style=\"text-align: center\"&gt;{{Q1}} + {{Q2}} = {{response}}&lt;/p&gt;","seed":{"calculated":[{"name":"5-A4","label":"{{function}}","function":"{{Q1}}+{{Q2}}"}]},"algorithm":{"name":"calculateOperation","params":{"method":"equivSymbolic","decimalPlaces":2,"keyboard":"NUMERICAL"}}}]}</v>
      </c>
      <c r="D135" s="184" t="str">
        <f t="shared" si="2"/>
        <v>#REF!</v>
      </c>
    </row>
    <row r="136" ht="15.75" customHeight="1">
      <c r="A136" s="184" t="str">
        <f>Seeds!AB111</f>
        <v>M4-NyO-10a-A-3</v>
      </c>
      <c r="B136" s="184" t="str">
        <f t="shared" si="36"/>
        <v>#REF!</v>
      </c>
      <c r="C136" s="184" t="str">
        <f>Seeds!AA111</f>
        <v>{"id":"M4-NyO-10a-A-3","seed":{"parameters":[{"name":"Q1","label":null,"min":100,"max":999,"step":1},{"name":"Q2","label":null,"min":100,"max":999,"step":1}],"uniques":true},"scaffolding":[{"id":"step-0","stimulus":"&lt;p&gt;Marcos está distribuindo panfletos na rua há vários dias. Da quantidade de panfletos que ele recebeu inicialmente, ele já entregou {{Q1}} e restam {{Q2}} panfletos para serem entregues. Quantos panfletos Marcos recebeu para distribuir?&lt;/p&gt;","template":"&lt;p&gt;Ele recebeu {{response}} panfletos.&lt;/p&gt;","seed":{"calculated":[{"name":"0-A1","label":"{{function}}","function":"{{Q1}}+{{Q2}}"}]},"algorithm":{"name":"calculateOperation","params":{"method":"equivLiteral","keyboard":"NUMERICAL"}}},{"id":"step-1","stimulus":"&lt;p&gt;Quantos folhetos Marcos distribuiu? E quantos ainda restam para distribuir?&lt;/p&gt;","template":"&lt;p&gt;Ele distribuiu {{response}} panfletos e ainda restam {{response}} sobrando.&lt;/p&gt;","seed":{"calculated":[{"name":"1-A2","label":"{{function}}","function":"{{Q1}}"},{"name":"1-A3","label":"{{function}}","function":"{{Q2}}"}]},"algorithm":{"name":"calculateOperation","params":{"method":"equivLiteral","keyboard":"NUMERICAL"}}},{"id":"step-2","stimulus":"&lt;p&gt;O que precisa ser calculado?&lt;/p&gt;","seed":{"calculated":[{"name":"2-A1","label":"&lt;p&gt;O número de folhetos que Marcos tinha no início.&lt;/p&gt;"},{"name":"2-A2","label":"&lt;p&gt;O número de panfletos que Marcos já distribuiu.&lt;/p&gt;","incorrect":true},{"name":"2-A3","label":"&lt;p&gt;O número de panfletos que faltam para Marcos distribuir.&lt;/p&gt;","incorrect":true}]},"algorithm":{"name":"trueFalse","template":"Multiple choice – standard"}},{"id":"step-3","stimulus":"&lt;p&gt;Qual desses cálculos representa a situação do enunciado?&lt;/p&gt;","seed":{"calculated":[{"name":"3-A1","label":"... − {{Q1}} = {{Q2}}"},{"name":"3-A2","label":"{{Q1}} − ... = {{Q2}}","incorrect":true},{"name":"3-A3","label":"{{Q1}} − {{Q2}} = ...","incorrect":true}]},"algorithm":{"name":"trueFalse","template":"Multiple choice – standard"}},{"id":"step-4","stimulus":"&lt;p&gt;Como essa subtração pode ser reorganizada para obter o termo que falta?&lt;/p&gt;&lt;p style=\"text-align: center\"&gt;... − {{Q1}} = {{Q2}}&lt;/p&gt;","seed":{"calculated":[{"name":"4-A1","label":"{{Q2}} + {{Q1}} = ..."},{"name":"4-A2","label":"{{Q1}} − {{Q2}} = ...","incorrect":true},{"name":"4-A3","label":"{{Q2}} − {{Q1}} = ...","incorrect":true}]},"algorithm":{"name":"trueFalse","template":"Multiple choice – standard"}},{"id":"step-5","stimulus":"&lt;p&gt;Portanto, resolva o seguinte cálculo para obter o número de panfletos que Marcos recebeu no início.&lt;/p&gt;","template":"&lt;p style=\"text-align: center\"&gt;{{Q1}} + {{Q2}} = {{response}}&lt;/p&gt;","seed":{"calculated":[{"name":"5-A4","label":"{{function}}","function":"{{Q1}}+{{Q2}}"}]},"algorithm":{"name":"calculateOperation","params":{"method":"equivSymbolic","decimalPlaces":2,"keyboard":"NUMERICAL"}}}]}</v>
      </c>
      <c r="D136" s="184" t="str">
        <f t="shared" si="2"/>
        <v>#REF!</v>
      </c>
    </row>
    <row r="137" ht="15.75" customHeight="1">
      <c r="A137" s="184" t="str">
        <f>Seeds!AB112</f>
        <v>M4-NyO-11a-I-1</v>
      </c>
      <c r="B137" s="184" t="str">
        <f t="shared" si="36"/>
        <v>#REF!</v>
      </c>
      <c r="C137" s="184" t="str">
        <f>Seeds!AA112</f>
        <v>{"id":"M4-NyO-11a-I-1","stimulus":"&lt;p&gt;Arraste a solução correta.&lt;/p&gt;","template":"&lt;p style=\"text-align: center\"&gt;{{T1}} − ({{Q4}} + {{Q5}}) = {{response}}&lt;/p&gt;","hint":"&lt;p&gt;Nestas operações combinadas, devem ser resolvidas primeiro as operações entre parênteses e depois as adições e subtrações.&lt;/p&gt;","feedback":"&lt;p&gt;Em operações combinadas, devem ser resolvidos primeiro os parênteses e depois as adições e subtrações.&lt;/p&gt;&lt;p style=\"text-align: center\"&gt;{{T1}} − ({{Q4}} + {{Q5}}) = {{T1}} − {{T2}} = {{Q1}}&lt;/p&gt;","seed":{"parameters":[{"name":"Q1","label":null,"min":10,"max":30,"step":1},{"name":"Q2","label":null,"min":10,"max":30,"step":1},{"name":"Q3","label":null,"min":10,"max":30,"step":1},{"name":"Q4","label":null,"min":50,"max":100,"step":1},{"name":"Q5","label":null,"min":20,"max":50,"step":1}],"calculated":[{"name":"T1","label":"{{function}}","function":"{{Q1}}+{{Q5}}+{{Q4}}","temp":true},{"name":"T2","label":"{{function}}","function":"{{Q4}}+{{Q5}}","temp":true},{"name":"A1","label":"{{function}}","function":"{{Q1}}"},{"name":"A2","label":"{{function}}","function":"{{Q2}}","incorrect":true},{"name":"A3","label":"{{function}}","function":"{{Q3}}","incorrect":true}],"uniques":true},"algorithm":{"name":"calculateOperation","template":"Cloze with drag &amp; drop","params":{"keyboard":"INTERMEDIATE"}}}</v>
      </c>
      <c r="D137" s="184" t="str">
        <f t="shared" si="2"/>
        <v>#REF!</v>
      </c>
    </row>
    <row r="138" ht="15.75" customHeight="1">
      <c r="A138" s="184" t="str">
        <f>Seeds!AB113</f>
        <v>M4-NyO-11a-I-2</v>
      </c>
      <c r="B138" s="184" t="str">
        <f t="shared" si="36"/>
        <v>#REF!</v>
      </c>
      <c r="C138" s="184" t="str">
        <f>Seeds!AA113</f>
        <v>{"id":"M4-NyO-11a-I-2","stimulus":"&lt;p&gt;Arraste a solução correta.&lt;/p&gt;","template":"&lt;p style=\"text-align: center\"&gt;({{T1}} + {{Q4}}) − {{Q5}} = {{response}}&lt;/p&gt;","hint":"&lt;p&gt;Em operações combinadas, devem ser resolvidos primeiro os parênteses e depois as adições e subtrações.&lt;/p&gt;","feedback":"&lt;p&gt;Em operações combinadas, devem ser resolvidos primeiro os parênteses e depois as adições e subtrações.&lt;/p&gt;&lt;p style=\"text-align: center\"&gt;({{T1}} + {{Q4}}) − {{Q5}} = {{T2}} − {{Q5}} = {{Q1}}&lt;/p&gt;","seed":{"parameters":[{"name":"Q1","label":null,"min":20,"max":50,"step":1},{"name":"Q2","label":null,"min":20,"max":50,"step":1},{"name":"Q3","label":null,"min":20,"max":50,"step":1},{"name":"Q4","label":null,"min":10,"max":50,"step":1},{"name":"Q5","label":null,"min":50,"max":100,"step":1}],"calculated":[{"name":"T1","label":"{{function}}","function":"{{Q1}}+{{Q5}}-{{Q4}}","temp":true},{"name":"T2","label":"{{function}}","function":"{{Q1}}+{{Q5}}","temp":true},{"name":"A1","label":"{{function}}","function":"{{Q1}}"},{"name":"A2","label":"{{function}}","function":"{{Q2}}","incorrect":true},{"name":"A3","label":"{{function}}","function":"{{Q3}}","incorrect":true}],"uniques":true},"algorithm":{"name":"calculateOperation","template":"Cloze with drag &amp; drop","params":{"keyboard":"INTERMEDIATE"}}}</v>
      </c>
      <c r="D138" s="184" t="str">
        <f t="shared" si="2"/>
        <v>#REF!</v>
      </c>
    </row>
    <row r="139" ht="15.75" customHeight="1">
      <c r="A139" s="184" t="str">
        <f>Seeds!AB114</f>
        <v>M4-NyO-11a-I-3</v>
      </c>
      <c r="B139" s="184" t="str">
        <f t="shared" si="36"/>
        <v>#REF!</v>
      </c>
      <c r="C139" s="184" t="str">
        <f>Seeds!AA114</f>
        <v>{"id":"M4-NyO-11a-I-3","stimulus":"&lt;p&gt;Arraste a solução correta.&lt;/p&gt;","template":"&lt;p style=\"text-align: center\"&gt;({{T1}} − {{Q4}}) + {{Q5}} = {{response}}&lt;/p&gt;","hint":"&lt;p&gt;Em operações combinadas, devem ser resolvidos primeiro os parênteses e depois as adições e subtrações.&lt;/p&gt;","feedback":"&lt;p&gt;Em operações combinadas, devem ser resolvidos primeiro os parênteses e depois as adições e subtrações.&lt;/p&gt;&lt;p style=\"text-align: center\"&gt;({{T1}} − {{Q4}}) + {{Q5}} = {{T2}} + {{Q5}} = {{Q1}}&lt;/p&gt;","seed":{"parameters":[{"name":"Q1","label":null,"min":50,"max":100,"step":1},{"name":"Q2","label":null,"min":50,"max":100,"step":1},{"name":"Q3","label":null,"min":50,"max":100,"step":1},{"name":"Q4","label":null,"min":10,"max":50,"step":1},{"name":"Q5","label":null,"min":10,"max":50,"step":1}],"calculated":[{"name":"T1","label":"{{function}}","function":"{{Q1}}+{{Q4}}-{{Q5}}","temp":true},{"name":"T2","label":"{{function}}","function":"{{Q1}}-{{Q5}}","temp":true},{"name":"A1","label":"{{function}}","function":"{{Q1}}"},{"name":"A2","label":"{{function}}","function":"{{Q2}}","incorrect":true},{"name":"A3","label":"{{function}}","function":"{{Q3}}","incorrect":true}],"uniques":true},"algorithm":{"name":"calculateOperation","template":"Cloze with drag &amp; drop","params":{"keyboard":"INTERMEDIATE"}}}</v>
      </c>
      <c r="D139" s="184" t="str">
        <f t="shared" si="2"/>
        <v>#REF!</v>
      </c>
    </row>
    <row r="140" ht="15.75" customHeight="1">
      <c r="A140" s="184" t="str">
        <f>Seeds!AB115</f>
        <v>M4-NyO-11a-E-1</v>
      </c>
      <c r="B140" s="184" t="str">
        <f t="shared" si="36"/>
        <v>#REF!</v>
      </c>
      <c r="C140" s="184" t="str">
        <f>Seeds!AA115</f>
        <v>{"id":"M4-NyO-11a-E-1","stimulus":"&lt;p&gt;Calcule o resultado desta operação.&lt;/p&gt;","template":"&lt;p style=\"text-align: center\"&gt;{{T1}} − ({{Q2}} − {{Q3}}) = {{response}}&lt;/p&gt;","hint":"&lt;p&gt;Em operações combinadas, devem ser resolvidos primeiro os parênteses e depois as adições e subtrações.&lt;/p&gt;","feedback":"&lt;p&gt;Em operações combinadas, devem ser resolvidos primeiro os parênteses e depois as adições e subtrações.&lt;/p&gt;&lt;p style=\"text-align: center\"&gt;{{T1}} − ({{Q2}} − {{Q3}}) = {{T1}} − {{T2}} = {{Q1}}&lt;/p&gt;","seed":{"parameters":[{"name":"Q1","label":null,"min":50,"max":100,"step":1},{"name":"Q2","label":null,"min":50,"max":100,"step":1},{"name":"Q3","label":null,"min":10,"max":50,"step":1}],"calculated":[{"name":"T1","label":"{{function}}","function":"{{Q1}}+{{Q2}}-{{Q3}}","temp":true},{"name":"T2","label":"{{function}}","function":"{{Q2}}-{{Q3}}","temp":true},{"name":"A1","label":"{{function}}","function":"{{Q1}}"}],"uniques":true},"algorithm":{"name":"calculateOperation","params":{"method":"equivLiteral","keyboard":"NUMERICAL"}}}</v>
      </c>
      <c r="D140" s="184" t="str">
        <f t="shared" si="2"/>
        <v>#REF!</v>
      </c>
    </row>
    <row r="141" ht="15.75" customHeight="1">
      <c r="A141" s="184" t="str">
        <f>Seeds!AB116</f>
        <v>M4-NyO-11a-E-2</v>
      </c>
      <c r="B141" s="184" t="str">
        <f t="shared" si="36"/>
        <v>#REF!</v>
      </c>
      <c r="C141" s="184" t="str">
        <f>Seeds!AA116</f>
        <v>{"id":"M4-NyO-11a-E-2","stimulus":"&lt;p&gt;Calcule o resultado desta operação.&lt;/p&gt;","template":"&lt;p style=\"text-align: center\"&gt;{{Q1}} + ({{Q2}} − {{Q3}}) = {{response}}&lt;/p&gt;","hint":"&lt;p&gt;Em operações combinadas, devem ser resolvidos primeiro os parênteses e depois as adições e subtrações.&lt;/p&gt;","feedback":"&lt;p&gt;Em operações combinadas, devem ser resolvidos primeiro os parênteses e depois as adições e subtrações.&lt;/p&gt;&lt;p style=\"text-align: center\"&gt;{{Q1}} + ({{Q2}} − {{Q3}}) = {{Q1}} + {{T2}} = {{A1}}&lt;/p&gt;","seed":{"parameters":[{"name":"Q1","label":null,"min":10,"max":100,"step":1},{"name":"Q2","label":null,"min":50,"max":100,"step":1},{"name":"Q3","label":null,"min":10,"max":50,"step":1}],"calculated":[{"name":"T2","label":"{{function}}","function":"{{Q2}}-{{Q3}}","temp":true},{"name":"A1","label":"{{function}}","function":"{{Q1}}+{{Q2}}-{{Q3}}"}],"uniques":true},"algorithm":{"name":"calculateOperation","params":{"method":"equivLiteral","keyboard":"NUMERICAL"}}}</v>
      </c>
      <c r="D141" s="184" t="str">
        <f t="shared" si="2"/>
        <v>#REF!</v>
      </c>
    </row>
    <row r="142" ht="15.75" customHeight="1">
      <c r="A142" s="184" t="str">
        <f>Seeds!AB117</f>
        <v>M4-NyO-11a-E-3</v>
      </c>
      <c r="B142" s="184" t="str">
        <f t="shared" si="36"/>
        <v>#REF!</v>
      </c>
      <c r="C142" s="184" t="str">
        <f>Seeds!AA117</f>
        <v>{"id":"M4-NyO-11a-E-3","stimulus":"&lt;p&gt;Calcule o resultado desta operação.&lt;/p&gt;","template":"&lt;p style=\"text-align: center\"&gt;{{T1}} − ({{Q2}} + {{Q3}}) = {{response}}&lt;/p&gt;","hint":"&lt;p&gt;Em operações combinadas, devem ser resolvidos primeiro os parênteses e depois as adições e subtrações.&lt;/p&gt;","feedback":"&lt;p&gt;Em operações combinadas, devem ser resolvidos primeiro os parênteses e depois as adições e subtrações.&lt;/p&gt;&lt;p style=\"text-align: center\"&gt;{{T1}} − ({{Q2}} + {{Q3}}) = {{T1}} − {{T2}} = {{Q1}}&lt;/p&gt;","seed":{"parameters":[{"name":"Q1","label":null,"min":10,"max":100,"step":1},{"name":"Q2","label":null,"min":10,"max":100,"step":1},{"name":"Q3","label":null,"min":10,"max":100,"step":1}],"calculated":[{"name":"T1","label":"{{function}}","function":"{{Q1}}+{{Q2}}+{{Q3}}","temp":true},{"name":"T2","label":"{{function}}","function":"{{Q2}}+{{Q3}}","temp":true},{"name":"A1","label":"{{function}}","function":"{{Q1}}"}],"uniques":true},"algorithm":{"name":"calculateOperation","params":{"method":"equivLiteral","keyboard":"NUMERICAL"}}}</v>
      </c>
      <c r="D142" s="184" t="str">
        <f t="shared" si="2"/>
        <v>#REF!</v>
      </c>
    </row>
    <row r="143" ht="15.75" customHeight="1">
      <c r="A143" s="184" t="str">
        <f t="shared" ref="A143:C143" si="37">#REF!</f>
        <v>#REF!</v>
      </c>
      <c r="B143" s="184" t="str">
        <f t="shared" si="37"/>
        <v>#REF!</v>
      </c>
      <c r="C143" s="184" t="str">
        <f t="shared" si="37"/>
        <v>#REF!</v>
      </c>
      <c r="D143" s="184" t="str">
        <f t="shared" si="2"/>
        <v>#REF!</v>
      </c>
    </row>
    <row r="144" ht="15.75" customHeight="1">
      <c r="A144" s="184" t="str">
        <f t="shared" ref="A144:C144" si="38">#REF!</f>
        <v>#REF!</v>
      </c>
      <c r="B144" s="184" t="str">
        <f t="shared" si="38"/>
        <v>#REF!</v>
      </c>
      <c r="C144" s="184" t="str">
        <f t="shared" si="38"/>
        <v>#REF!</v>
      </c>
      <c r="D144" s="184" t="str">
        <f t="shared" si="2"/>
        <v>#REF!</v>
      </c>
    </row>
    <row r="145" ht="15.75" customHeight="1">
      <c r="A145" s="184" t="str">
        <f>Seeds!AB118</f>
        <v>M4-NyO-13a-I-1</v>
      </c>
      <c r="B145" s="184" t="str">
        <f t="shared" ref="B145:B158" si="39">#REF!</f>
        <v>#REF!</v>
      </c>
      <c r="C145" s="184" t="str">
        <f>Seeds!AA118</f>
        <v>{
    "id": "M4-NyO-13a-I-1",
    "stimulus": "&lt;p&gt;Selecione a igualdade que apresenta a propriedade comutativa da multiplicação.&lt;/p&gt;",
    "hint": "&lt;p&gt;A multiplicação tem propriedade comutativa, pois a ordem dos fatores não altera o produto.&lt;/p&gt;",
    "feedback": "&lt;p&gt;A multiplicação tem propriedade comutativa, pois a ordem dos fatores não altera o produto:&lt;/p&gt;&lt;p style=\"text-align: center\"&gt;{{Q1}} × {{Q2}} = {{Q2}} × {{Q1}}&lt;/p&gt;&lt;p&gt;{{T1}} = {{T1}}&lt;/p&gt;",
    "seed": {
        "parameters": [
            {
                "name": "Q1",
                "label": null,
                "min": 1,
                "max": 99,
                "step": 1
            },
            {
                "name": "Q2",
                "label": null,
                "min": 1,
                "max": 99,
                "step": 1
            },
            {
                "name": "Q3",
                "label": null,
                "min": 1,
                "max": 99,
                "step": 1
            },
            {
                "name": "Q4",
                "label": null,
                "min": 1,
                "max": 99,
                "step": 1
            },
            {
                "name": "Q5",
                "label": null,
                "min": 1,
                "max": 99,
                "step": 1
            },
            {
                "name": "Q6",
                "label": null,
                "min": 1,
                "max": 99,
                "step": 1
            },
            {
                "name": "Q7",
                "label": null,
                "min": 1,
                "max": 99,
                "step": 1
            },
            {
                "name": "Q8",
                "label": null,
                "min": 1,
                "max": 99,
                "step": 1
            },
            {
                "name": "Q9",
                "label": null,
                "min": 1,
                "max": 99,
                "step": 1
            },
            {
                "name": "Q10",
                "label": null,
                "min": 1,
                "max": 99,
                "step": 1
            },
            {
                "name": "Q11",
                "label": null,
                "min": 1,
                "max": 99,
                "step": 1
            },
            {
                "name": "Q12",
                "label": null,
                "min": 1,
                "max": 99,
                "step": 1
            },
            {
                "name": "Q13",
                "label": null,
                "min": 1,
                "max": 99,
                "step": 1
            },
            {
                "name": "Q14",
                "label": null,
                "min": 1,
                "max": 99,
                "step": 1
            },
            {
                "name": "Q15",
                "label": null,
                "min": 1,
                "max": 99,
                "step": 1
            },
            {
                "name": "Q16",
                "label": null,
                "min": 1,
                "max": 99,
                "step": 1
            },
            {
                "name": "Q17",
                "label": null,
                "min": 1,
                "max": 99,
                "step": 1
            }
        ],
        "calculated": [
            {
                "name": "T1",
                "label": "{{function}}",
                "function": "{{Q1}}*{{Q2}}",
                "temp": true
            },
            {
                "name": "A1",
                "label": "{{Q1}} × {{Q2}} = {{Q2}} × {{Q1}}",
                "function": ""
            },
            {
                "name": "A2",
                "label": "{{Q3}} × {{Q4}} × {{Q5}} = {{Q4}} × {{Q5}} × {{Q3}}",
                "function": ""
            },
            {
                "name": "A3",
                "label": "{{Q6}} × ({{Q7}} × {{Q8}}) = ({{Q6}} × {{Q7}}) × {{Q8}}",
                "feedback": " &lt;p&gt;Nesta multiplicação vê-se a propriedade associativa: a maneira de agrupar os fatores não altera o produto.&lt;/p&gt;",
                "incorrect": true
            },
            {
                "name": "A4",
                "label": "({{Q9}} × {{Q10}}) × {{Q11}} = {{Q9}} × ({{Q10}} × {{Q11}})",
                "feedback": " &lt;p&gt;Nesta multiplicação vê-se a propriedade associativa: a maneira de agrupar os fatores não altera o produto.&lt;/p&gt;",
                "incorrect": true
            },
            {
                "name": "A5",
                "label": "{{Q12}} × ({{Q13}} + {{Q14}}) = {{Q12}} × {{Q13}} + {{Q12}} × {{Q14}}",
                "feedback": " &lt;p&gt;Nesta multiplicação vê-se a propriedade distributiva: a multiplicação de uma soma é a soma das multiplicações.&lt;/p&gt;",
                "incorrect": true
            },
            {
                "name": "A6",
                "label": "{{Q15}} × {{Q16}} + {{Q15}} × {{Q17}} = {{Q15}} × ({{Q16}} + {{Q17}})",
                "feedback": " &lt;p&gt;Nesta multiplicação vê-se a propriedade distributiva: a multiplicação de uma soma é a soma das multiplicações.&lt;/p&gt;",
                "incorrect": true
            }
        ],
        "uniques": true
    },
    "algorithm": {
        "name": "trueFalse",
        "template": "Multiple choice – standard",
        "params": {
            "countCorrect": 1,
            "countIncorrect": 2,
            "showCheckIcon": false,
            "columns": 3
        }
    }
}</v>
      </c>
      <c r="D145" s="184" t="str">
        <f t="shared" si="2"/>
        <v>#REF!</v>
      </c>
    </row>
    <row r="146" ht="15.75" customHeight="1">
      <c r="A146" s="184" t="str">
        <f>Seeds!AB119</f>
        <v>M4-NyO-13a-E-1</v>
      </c>
      <c r="B146" s="184" t="str">
        <f t="shared" si="39"/>
        <v>#REF!</v>
      </c>
      <c r="C146" s="184" t="str">
        <f>Seeds!AA119</f>
        <v>{"id":"M4-NyO-13a-E-1","stimulus":"&lt;p&gt;Complete a seguinte multiplicação para verificar a propriedade comutativa.&lt;/p&gt;","template":"&lt;p style=\"text-align: center\"&gt;{{Q1}} × {{Q2}} = {{response}} × {{response}} = {{T1}}&lt;/p&gt;","hint":"&lt;p&gt;A multiplicação tem propriedade comutativa, pois a ordem dos fatores não altera o produto.&lt;/p&gt;","feedback":"&lt;p&gt;A multiplicação tem propriedade comutativa, pois a ordem dos fatores não altera o produto.&lt;/p&gt;","seed":{"parameters":[{"name":"Q1","label":null,"min":1,"max":99,"step":1},{"name":"Q2","label":null,"min":1,"max":99,"step":1}],"calculated":[{"name":"T1","label":"{{function}}","function":"{{Q1}}*{{Q2}}","temp":true},{"name":"A1","label":"{{function}}","function":"{{Q2}}"},{"name":"A2","label":"{{function}}","function":"{{Q1}}"}],"uniques":true},"algorithm":{"name":"calculateOperation","params":{"method":"equivLiteral","keyboard":"NUMERICAL"}}}</v>
      </c>
      <c r="D146" s="184" t="str">
        <f t="shared" si="2"/>
        <v>#REF!</v>
      </c>
    </row>
    <row r="147" ht="15.75" customHeight="1">
      <c r="A147" s="184" t="str">
        <f>Seeds!AB120</f>
        <v>M4-NyO-13b-I-1</v>
      </c>
      <c r="B147" s="184" t="str">
        <f t="shared" si="39"/>
        <v>#REF!</v>
      </c>
      <c r="C147" s="184" t="str">
        <f>Seeds!AA120</f>
        <v>{
    "id": "M4-NyO-13b-I-1",
    "stimulus": "&lt;p&gt;Selecione a igualdade que apresenta a propriedade associativa da multiplicação.&lt;/p&gt;",
    "hint": "&lt;p&gt;As multiplicações têm propriedade associativa, pois a maneira como os fatores são agrupados não altera o produto.&lt;/p&gt;",
    "feedback": "&lt;p&gt;As multiplicações têm propriedade associativa, pois a maneira como os fatores são agrupados não altera o produto:&lt;/p&gt;&lt;p&gt;({{Q6}} × {{Q7}}) × {{Q8}} = {{Q6}} × ({{Q7}} × {{Q8}})&lt;/p&gt;&lt;p&gt;{{T3}} × {{Q8}} = {{Q6}} × {{T2}} = {{T1}}&lt;/p&gt;",
    "seed": {
        "parameters": [
            {
                "name": "Q1",
                "label": null,
                "min": 1,
                "max": 99,
                "step": 1
            },
            {
                "name": "Q2",
                "label": null,
                "min": 1,
                "max": 99,
                "step": 1
            },
            {
                "name": "Q3",
                "label": null,
                "min": 1,
                "max": 99,
                "step": 1
            },
            {
                "name": "Q4",
                "label": null,
                "min": 1,
                "max": 99,
                "step": 1
            },
            {
                "name": "Q5",
                "label": null,
                "min": 1,
                "max": 99,
                "step": 1
            },
            {
                "name": "Q6",
                "label": null,
                "min": 1,
                "max": 99,
                "step": 1
            },
            {
                "name": "Q7",
                "label": null,
                "min": 1,
                "max": 99,
                "step": 1
            },
            {
                "name": "Q8",
                "label": null,
                "min": 1,
                "max": 99,
                "step": 1
            },
            {
                "name": "Q9",
                "label": null,
                "min": 1,
                "max": 99,
                "step": 1
            },
            {
                "name": "Q10",
                "label": null,
                "min": 1,
                "max": 99,
                "step": 1
            },
            {
                "name": "Q11",
                "label": null,
                "min": 1,
                "max": 99,
                "step": 1
            },
            {
                "name": "Q12",
                "label": null,
                "min": 1,
                "max": 99,
                "step": 1
            },
            {
                "name": "Q13",
                "label": null,
                "min": 1,
                "max": 99,
                "step": 1
            },
            {
                "name": "Q14",
                "label": null,
                "min": 1,
                "max": 99,
                "step": 1
            },
            {
                "name": "Q15",
                "label": null,
                "min": 1,
                "max": 99,
                "step": 1
            },
            {
                "name": "Q16",
                "label": null,
                "min": 1,
                "max": 99,
                "step": 1
            },
            {
                "name": "Q17",
                "label": null,
                "min": 1,
                "max": 99,
                "step": 1
            }
        ],
        "calculated": [
            {
                "name": "T1",
                "label": "{{function}}",
                "function": "{{Q6}}*{{Q7}}*{{Q8}}",
                "temp": true
            },
            {
                "name": "T2",
                "label": "{{function}}",
                "function": "{{Q7}}*{{Q8}}",
                "temp": true
            },
            {
                "name": "T3",
                "label": "{{function}}",
                "function": "{{Q6}}*{{Q7}}",
                "temp": true
            },
            {
                "name": "A1",
                "label": "{{Q1}} × {{Q2}} = {{Q2}} × {{Q1}}",
                "feedback": "&lt;p&gt;Nesta multiplicação vê-se a propriedade comutativa: a ordem dos fatores não altera o produto.&lt;/p&gt;",
                "incorrect": true
            },
            {
                "name": "A2",
                "label": "{{Q3}} × {{Q4}} × {{Q5}} = {{Q4}} × {{Q5}} × {{Q3}}",
                "feedback": "&lt;p&gt;Nesta multiplicação vê-se a propriedade comutativa: a ordem dos fatores não altera o produto.&lt;/p&gt;",
                "incorrect": true
            },
            {
                "name": "A3",
                "label": "{{Q6}} × ({{Q7}} × {{Q8}}) = ({{Q6}} × {{Q7}}) × {{Q8}}"
            },
            {
                "name": "A4",
                "label": "({{Q9}} × {{Q10}}) × {{Q11}} = {{Q9}} × ({{Q10}} × {{Q11}})"
            },
            {
                "name": "A5",
                "label": "{{Q12}} × ({{Q13}} + {{Q14}}) = {{Q12}} × {{Q13}} + {{Q12}} × {{Q14}}",
                "feedback": " &lt;p&gt;Nesta multiplicação vê-se a propriedade distributiva: a multiplicação de uma soma é a soma das multiplicações.&lt;/p&gt;",
                "incorrect": true
            },
            {
                "name": "A6",
                "label": "{{Q15}} × {{Q16}} + {{Q15}} × {{Q17}} = {{Q15}} × ({{Q16}} + {{Q17}})",
                "feedback": " &lt;p&gt;Nesta multiplicação vê-se a propriedade distributiva: a multiplicação de uma soma é a soma das multiplicações.&lt;/p&gt;",
                "incorrect": true
            }
        ],
        "uniques": true
    },
    "algorithm": {
        "name": "trueFalse",
        "template": "Multiple choice – standard",
        "params": {
            "countCorrect": 1,
            "countIncorrect": 2,
            "showCheckIcon": false,
            "columns": 3
        }
    }
}</v>
      </c>
      <c r="D147" s="184" t="str">
        <f t="shared" si="2"/>
        <v>#REF!</v>
      </c>
    </row>
    <row r="148" ht="15.75" customHeight="1">
      <c r="A148" s="184" t="str">
        <f>Seeds!AB121</f>
        <v>M4-NyO-13b-E-1</v>
      </c>
      <c r="B148" s="184" t="str">
        <f t="shared" si="39"/>
        <v>#REF!</v>
      </c>
      <c r="C148" s="184" t="str">
        <f>Seeds!AA121</f>
        <v>{"id":"M4-NyO-13b-E-1","stimulus":"&lt;p&gt;Complete estas multiplicações para verificar a propriedade associativa.&lt;/p&gt;","template":"&lt;p style=\"text-align: center\"&gt;({{Q1}} × {{Q2}}) × {{Q3}} = {{response}} × ({{Q2}} × {{Q3}})&lt;/p&gt;&lt;p style=\"text-align: center\"&gt;{{Q4}} × ({{Q5}} × {{Q6}}) = ({{Q4}} × {{response}} ) × {{Q6}}&lt;/p&gt;","hint":"&lt;p&gt;As multiplicações têm propriedade associativa, pois a maneira como os fatores são agrupados não altera o produto.&lt;/p&gt;","feedback":"&lt;p&gt;As multiplicações têm propriedade associativa, pois a maneira como os fatores são agrupados não altera o produto:&lt;/p&gt;&lt;p style=\"text-align: center\"&gt;({{Q1}} × {{Q2}}) × {{Q3}} = {{Q1}} × ({{Q2}} × {{Q3}})&lt;/p&gt;&lt;p&gt;{{T2}} × {{Q3}} = {{Q1}} × {{T3}} = {{T1}}&lt;/p&gt;","seed":{"parameters":[{"name":"Q1","label":null,"min":1,"max":99,"step":1},{"name":"Q2","label":null,"min":1,"max":99,"step":1},{"name":"Q3","label":null,"min":1,"max":99,"step":1},{"name":"Q4","label":null,"min":1,"max":99,"step":1},{"name":"Q5","label":null,"min":1,"max":99,"step":1},{"name":"Q6","label":null,"min":1,"max":99,"step":1}],"calculated":[{"name":"T1","label":"{{function}}","function":"{{Q1}}*{{Q2}}*{{Q3}}","temp":true},{"name":"T2","label":"{{function}}","function":"{{Q1}}*{{Q2}}","temp":true},{"name":"T3","label":"{{function}}","function":"{{Q2}}*{{Q3}}","temp":true},{"name":"A1","label":"{{function}}","function":"{{Q1}}"},{"name":"A2","label":"{{function}}","function":"{{Q5}}"}],"uniques":true},"algorithm":{"name":"calculateOperation","params":{"method":"equivLiteral","keyboard":"NUMERICAL"}}}</v>
      </c>
      <c r="D148" s="184" t="str">
        <f t="shared" si="2"/>
        <v>#REF!</v>
      </c>
    </row>
    <row r="149" ht="15.75" customHeight="1">
      <c r="A149" s="184" t="str">
        <f>Seeds!AB122</f>
        <v>M4-NyO-13b-E-2</v>
      </c>
      <c r="B149" s="184" t="str">
        <f t="shared" si="39"/>
        <v>#REF!</v>
      </c>
      <c r="C149" s="184" t="str">
        <f>Seeds!AA122</f>
        <v>{"id":"M4-NyO-13b-E-2","stimulus":"&lt;p&gt;Complete estas multiplicações para verificar a propriedade associativa.&lt;/p&gt;","template":"&lt;p style=\"text-align: center\"&gt;({{Q1}} × {{Q2}}) × {{Q3}} = {{Q1}} × ({{Q2}} × {{response}} )&lt;/p&gt;&lt;p style=\"text-align: center\"&gt;{{Q4}} × ({{Q5}} × {{Q6}}) = ( {{response}} × {{Q5}}) × {{Q6}}&lt;/p&gt;","hint":"&lt;p&gt;As multiplicações têm propriedade associativa, pois a maneira como os fatores são agrupados não altera o produto.&lt;/p&gt;","feedback":"&lt;p&gt;As multiplicações têm propriedade associativa, pois a maneira como os fatores são agrupados não altera o produto:&lt;/p&gt;&lt;p style=\"text-align: center\"&gt;({{Q1}} × {{Q2}}) × {{Q3}} = {{Q1}} × ({{Q2}} × {{Q3}})&lt;/p&gt;&lt;p&gt;{{T2}} × {{Q3}} = {{Q1}} × {{T3}} = {{T1}}&lt;/p&gt;","seed":{"parameters":[{"name":"Q1","label":null,"min":1,"max":99,"step":1},{"name":"Q2","label":null,"min":1,"max":99,"step":1},{"name":"Q3","label":null,"min":1,"max":99,"step":1},{"name":"Q4","label":null,"min":1,"max":99,"step":1},{"name":"Q5","label":null,"min":1,"max":99,"step":1},{"name":"Q6","label":null,"min":1,"max":99,"step":1}],"calculated":[{"name":"T1","label":"{{function}}","function":"{{Q1}}*{{Q2}}*{{Q3}}","temp":true},{"name":"T2","label":"{{function}}","function":"{{Q1}}*{{Q2}}","temp":true},{"name":"T3","label":"{{function}}","function":"{{Q2}}*{{Q3}}","temp":true},{"name":"A1","label":"{{function}}","function":"{{Q3}}"},{"name":"A2","label":"{{function}}","function":"{{Q4}}"}],"uniques":true},"algorithm":{"name":"calculateOperation","params":{"method":"equivLiteral","keyboard":"NUMERICAL"}}}</v>
      </c>
      <c r="D149" s="184" t="str">
        <f t="shared" si="2"/>
        <v>#REF!</v>
      </c>
    </row>
    <row r="150" ht="15.75" customHeight="1">
      <c r="A150" s="184" t="str">
        <f>Seeds!AB123</f>
        <v>M4-NyO-13c-I-1</v>
      </c>
      <c r="B150" s="184" t="str">
        <f t="shared" si="39"/>
        <v>#REF!</v>
      </c>
      <c r="C150" s="184" t="str">
        <f>Seeds!AA123</f>
        <v>{
    "id": "M4-NyO-13c-I-1",
    "stimulus": "&lt;p&gt;Selecione a igualdade que apresenta a propriedade distributiva da multiplicação.&lt;/p&gt;",
    "hint": "&lt;p&gt;As multiplicações têm a propriedade distributiva, pois a multiplicação de uma soma é a soma das multiplicações.&lt;/p&gt;",
    "feedback": "&lt;p&gt;As multiplicações têm a propriedade distributiva, pois a multiplicação de uma soma é a soma das multiplicações.&lt;/p&gt;&lt;p style=\"text-align: center\"&gt;{{Q12}} × ({{Q13}} + {{Q14}}) = {{Q12}} × {{Q13}} + {{Q12}} × {{Q14}}&lt;/p&gt;&lt;p style=\"text-align: center\"&gt;{{Q12}} × {{T2}} = {{T3}} + {{T4}} = {{T1}}&lt;/p&gt;",
    "seed": {
        "parameters": [
            {
                "name": "Q1",
                "label": null,
                "min": 1,
                "max": 99,
                "step": 1
            },
            {
                "name": "Q2",
                "label": null,
                "min": 1,
                "max": 99,
                "step": 1
            },
            {
                "name": "Q3",
                "label": null,
                "min": 1,
                "max": 99,
                "step": 1
            },
            {
                "name": "Q4",
                "label": null,
                "min": 1,
                "max": 99,
                "step": 1
            },
            {
                "name": "Q5",
                "label": null,
                "min": 1,
                "max": 99,
                "step": 1
            },
            {
                "name": "Q6",
                "label": null,
                "min": 1,
                "max": 99,
                "step": 1
            },
            {
                "name": "Q7",
                "label": null,
                "min": 1,
                "max": 99,
                "step": 1
            },
            {
                "name": "Q8",
                "label": null,
                "min": 1,
                "max": 99,
                "step": 1
            },
            {
                "name": "Q9",
                "label": null,
                "min": 1,
                "max": 99,
                "step": 1
            },
            {
                "name": "Q10",
                "label": null,
                "min": 1,
                "max": 99,
                "step": 1
            },
            {
                "name": "Q11",
                "label": null,
                "min": 1,
                "max": 99,
                "step": 1
            },
            {
                "name": "Q12",
                "label": null,
                "min": 1,
                "max": 99,
                "step": 1
            },
            {
                "name": "Q13",
                "label": null,
                "min": 1,
                "max": 99,
                "step": 1
            },
            {
                "name": "Q14",
                "label": null,
                "min": 1,
                "max": 99,
                "step": 1
            },
            {
                "name": "Q15",
                "label": null,
                "min": 1,
                "max": 99,
                "step": 1
            },
            {
                "name": "Q16",
                "label": null,
                "min": 1,
                "max": 99,
                "step": 1
            },
            {
                "name": "Q17",
                "label": null,
                "min": 1,
                "max": 99,
                "step": 1
            }
        ],
        "calculated": [
            {
                "name": "T1",
                "label": "{{function}}",
                "function": "{{Q12}}*({{Q13}}+{{Q14}})",
                "temp": true
            },
            {
                "name": "T2",
                "label": "{{function}}",
                "function": "{{Q13}}+{{Q14}}",
                "temp": true
            },
            {
                "name": "T3",
                "label": "{{function}}",
                "function": "{{Q12}}*{{Q13}}",
                "temp": true
            },
            {
                "name": "T4",
                "label": "{{function}}",
                "function": "{{Q12}}*{{Q14}}",
                "temp": true
            },
            {
                "name": "A1",
                "label": "{{Q1}} × {{Q2}} = {{Q2}} × {{Q1}}",
                "feedback": "&lt;p&gt;Nesta multiplicação observa-se a propriedade comutativa: a ordem dos fatores não altera o produto.&lt;/p&gt;",
                "incorrect": true
            },
            {
                "name": "A2",
                "label": "{{Q3}} × {{Q4}} × {{Q5}} = {{Q4}} × {{Q5}} × {{Q3}}",
                "feedback": "&lt;p&gt;Nesta multiplicação observa-se a propriedade comutativa: a ordem dos fatores não altera o produto.&lt;/p&gt;",
                "incorrect": true
            },
            {
                "name": "A3",
                "label": "{{Q6}} × ({{Q7}} × {{Q8}}) = ({{Q6}} × {{Q7}}) × {{Q8}}",
                "feedback": " &lt;p&gt;Nesta multiplicação observa-se a propriedade associativa: a maneira de agrupar os fatores não altera o produto.&lt;/p&gt;",
                "incorrect": true
            },
            {
                "name": "A4",
                "label": "({{Q9}} × {{Q10}}) × {{Q11}} = {{Q9}} × ({{Q10}} × {{Q11}})",
                "feedback": " &lt;p&gt;Nesta multiplicação observa-se a propriedade associativa: a maneira de agrupar os fatores não altera o produto.&lt;/p&gt;",
                "incorrect": true
            },
            {
                "name": "A5",
                "label": "{{Q12}} × ({{Q13}} + {{Q14}}) = {{Q12}} × {{Q13}} + {{Q12}} × {{Q14}}"
            },
            {
                "name": "A6",
                "label": "{{Q15}} × {{Q16}} + {{Q15}} × {{Q17}} = {{Q15}} × ({{Q16}} + {{Q17}})"
            }
        ],
        "uniques": true
    },
    "algorithm": {
        "name": "trueFalse",
        "template": "Multiple choice – standard",
        "params": {
            "countCorrect": 1,
            "countIncorrect": 2,
            "showCheckIcon": false,
            "columns": 3
        }
    }
}</v>
      </c>
      <c r="D150" s="184" t="str">
        <f t="shared" si="2"/>
        <v>#REF!</v>
      </c>
    </row>
    <row r="151" ht="15.75" customHeight="1">
      <c r="A151" s="184" t="str">
        <f>Seeds!AB124</f>
        <v>M4-NyO-13c-E-1</v>
      </c>
      <c r="B151" s="184" t="str">
        <f t="shared" si="39"/>
        <v>#REF!</v>
      </c>
      <c r="C151" s="184" t="str">
        <f>Seeds!AA124</f>
        <v>{"id":"M4-NyO-13c-E-1","stimulus":"&lt;p&gt;Complete estas multiplicações para verificar a propriedade distributiva.&lt;/p&gt;","template":"&lt;p style=\"text-align: center\"&gt;{{Q1}} × ({{Q2}} + {{Q3}}) = {{Q1}} × {{Q2}} + {{response}} × {{Q3}}&lt;/p&gt;&lt;p style=\"text-align: center\"&gt;{{Q4}} × {{Q5}} + {{Q4}} × {{Q6}} = {{response}} × ({{Q5}} + {{Q6}})&lt;/p&gt;","hint":"&lt;p&gt;As multiplicações têm propriedade distributiva, pois a multiplicação de uma soma é a soma das multiplicações.&lt;/p&gt;","feedback":"&lt;p&gt;As multiplicações têm propriedade distributiva, pois a multiplicação de uma soma é a soma das multiplicações.&lt;/p&gt;&lt;p style=\"text-align: center\"&gt;{{Q1}} × ({{Q2}} + {{Q3}}) = {{Q1}} × {{Q2}} + {{Q1}} × {{Q3}}&lt;/p&gt;&lt;p style=\"text-align: center\"&gt;{{Q1}} × {{T2}} = {{T3}} + {{T4}} = {{T1}}&lt;/p&gt;","seed":{"parameters":[{"name":"Q1","label":null,"min":1,"max":99,"step":1},{"name":"Q2","label":null,"min":1,"max":99,"step":1},{"name":"Q3","label":null,"min":1,"max":99,"step":1},{"name":"Q4","label":null,"min":1,"max":99,"step":1},{"name":"Q5","label":null,"min":1,"max":99,"step":1},{"name":"Q6","label":null,"min":1,"max":99,"step":1}],"calculated":[{"name":"T1","label":"{{function}}","function":"{{Q1}}*({{Q2}}+{{Q3}})","temp":true},{"name":"T2","label":"{{function}}","function":"{{Q2}}+{{Q3}}","temp":true},{"name":"T3","label":"{{function}}","function":"{{Q1}}*{{Q2}}","temp":true},{"name":"T4","label":"{{function}}","function":"{{Q1}}*{{Q3}}","temp":true},{"name":"A1","label":"{{function}}","function":"{{Q1}}"},{"name":"A2","label":"{{function}}","function":"{{Q4}}"}],"uniques":true},"algorithm":{"name":"calculateOperation","params":{"method":"equivLiteral","keyboard":"NUMERICAL"}}}</v>
      </c>
      <c r="D151" s="184" t="str">
        <f t="shared" si="2"/>
        <v>#REF!</v>
      </c>
    </row>
    <row r="152" ht="15.75" customHeight="1">
      <c r="A152" s="184" t="str">
        <f>Seeds!AB125</f>
        <v>M4-NyO-13c-E-2</v>
      </c>
      <c r="B152" s="184" t="str">
        <f t="shared" si="39"/>
        <v>#REF!</v>
      </c>
      <c r="C152" s="184" t="str">
        <f>Seeds!AA125</f>
        <v>{"id":"M4-NyO-13c-E-2","stimulus":"&lt;p&gt;Complete estas multiplicações para verificar a propriedade distributiva.&lt;/p&gt;","template":"&lt;p style=\"text-align: center\"&gt;{{Q4}} × {{Q5}} + {{Q4}} × {{Q6}} = {{Q4}} × ({{Q5}} + {{response}} )&lt;/p&gt;&lt;p style=\"text-align: center\"&gt;{{Q1}} × ({{Q2}} + {{Q3}}) = {{Q1}} × {{response}} + {{Q1}} × {{Q3}}&lt;/p&gt;","hint":"&lt;p&gt;As multiplicações têm propriedade distributiva, pois a multiplicação de uma soma é a soma das multiplicações.&lt;/p&gt;","feedback":"&lt;p&gt;As multiplicações têm propriedade distributiva, pois a multiplicação de uma soma é a soma das multiplicações.&lt;/p&gt;&lt;p style=\"text-align: center\"&gt;{{Q1}} × ({{Q2}} + {{Q3}}) = {{Q1}} × {{Q2}} + {{Q1}} × {{Q3}}&lt;/p&gt;&lt;p style=\"text-align: center\"&gt;{{Q1}} × {{T2}} = {{T3}} + {{T4}} = {{T1}}&lt;/p&gt;","seed":{"parameters":[{"name":"Q1","label":null,"min":1,"max":99,"step":1},{"name":"Q2","label":null,"min":1,"max":99,"step":1},{"name":"Q3","label":null,"min":1,"max":99,"step":1},{"name":"Q4","label":null,"min":1,"max":99,"step":1},{"name":"Q5","label":null,"min":1,"max":99,"step":1},{"name":"Q6","label":null,"min":1,"max":99,"step":1}],"calculated":[{"name":"T1","label":"{{function}}","function":"{{Q1}}*({{Q2}}+{{Q3}})","temp":true},{"name":"T2","label":"{{function}}","function":"{{Q2}}+{{Q3}}","temp":true},{"name":"T3","label":"{{function}}","function":"{{Q1}}*{{Q2}}","temp":true},{"name":"T4","label":"{{function}}","function":"{{Q1}}*{{Q3}}","temp":true},{"name":"A1","label":"{{function}}","function":"{{Q6}}"},{"name":"A2","label":"{{function}}","function":"{{Q2}}"}],"uniques":true},"algorithm":{"name":"calculateOperation","params":{"method":"equivLiteral","keyboard":"NUMERICAL"}}}</v>
      </c>
      <c r="D152" s="184" t="str">
        <f t="shared" si="2"/>
        <v>#REF!</v>
      </c>
    </row>
    <row r="153" ht="15.75" customHeight="1">
      <c r="A153" s="184" t="str">
        <f>Seeds!AB126</f>
        <v>M4-NyO-13c-A-1</v>
      </c>
      <c r="B153" s="184" t="str">
        <f t="shared" si="39"/>
        <v>#REF!</v>
      </c>
      <c r="C153" s="184" t="str">
        <f>Seeds!AA126</f>
        <v>{"id":"M4-NyO-13c-A-1","stimulus":"&lt;p&gt;Uma professora deu a seus alunos {{Q1}} kits com {{Q2}} lápis de cor e {{Q3}} canetas marca texto cada um. Quantos lápis e canetas ela distribuiu no total?&lt;/p&gt;","template":"&lt;p&gt;Ela distribuiu {{response}} lápis e canetas marca texto.&lt;/p&gt;","hint":"&lt;p&gt;As multiplicações têm propriedade distributiva, pois a multiplicação de uma soma é a soma das multiplicações.&lt;/p&gt;","feedback":"&lt;p&gt;As multiplicações têm propriedade distributiva, pois a multiplicação de uma soma é a soma das multiplicações.&lt;/p&gt;&lt;p style=\"text-align: center\"&gt;{{Q1}} × ({{Q2}} + {{Q3}}) = {{Q1}} × {{Q2}} + {{Q1}} × {{Q3}}&lt;/p&gt;&lt;p style=\"text-align: center\"&gt;{{Q1}} × {{T2}} = {{T3}} + {{T4}} = {{T1}}&lt;/p&gt;","seed":{"parameters":[{"name":"Q1","label":null,"min":10,"max":20,"step":1},{"name":"Q2","label":null,"min":2,"max":20,"step":1},{"name":"Q3","label":null,"min":2,"max":20,"step":1}],"calculated":[{"name":"T1","label":"{{function}}","function":"{{Q1}}*({{Q2}}+{{Q3}})","temp":true},{"name":"T2","label":"{{function}}","function":"{{Q2}}+{{Q3}}","temp":true},{"name":"T3","label":"{{function}}","function":"{{Q1}}*{{Q2}}","temp":true},{"name":"T4","label":"{{function}}","function":"{{Q1}}*{{Q3}}","temp":true},{"name":"A1","label":"{{function}}","function":"{{Q1}}*({{Q2}}+{{Q3}})"}],"uniques":true},"algorithm":{"name":"calculateOperation","params":{"method":"equivLiteral","keyboard":"NUMERICAL"}}}</v>
      </c>
      <c r="D153" s="184" t="str">
        <f t="shared" si="2"/>
        <v>#REF!</v>
      </c>
    </row>
    <row r="154" ht="15.75" customHeight="1">
      <c r="A154" s="184" t="str">
        <f>Seeds!AB127</f>
        <v>M4-NyO-13c-A-2</v>
      </c>
      <c r="B154" s="184" t="str">
        <f t="shared" si="39"/>
        <v>#REF!</v>
      </c>
      <c r="C154" s="184" t="str">
        <f>Seeds!AA127</f>
        <v>{"id":"M4-NyO-13c-A-2","stimulus":"&lt;p&gt;A diretora de uma companhia de teatro deu a {{Q1}} atores, ingressos para que eles pudessem disponibilizá-los a seus familiares. Cada ator recebeu {{Q2}} ingressos para a sessão de sexta-feira e {{Q3}} para a sessão de sábado. Quantos ingressos foram disponibilizados no total?&lt;/p&gt;","template":"&lt;p&gt;Foram disponibilizados {{response}} ingressos.&lt;/p&gt;","hint":"&lt;p&gt;As multiplicações têm propriedade distributiva, pois a multiplicação de uma soma é a soma das multiplicações.&lt;/p&gt;","feedback":"&lt;p&gt;As multiplicações têm propriedade distributiva, pois a multiplicação de uma soma é a soma das multiplicações.&lt;/p&gt;&lt;p style=\"text-align: center\"&gt;{{Q1}} × ({{Q2}} + {{Q3}}) = {{Q1}} × {{Q2}} + {{Q1}} × {{Q3}}&lt;/p&gt;&lt;p style=\"text-align: center\"&gt;{{Q1}} × {{T2}} = {{T3}} + {{T4}} = {{T1}}&lt;/p&gt;","seed":{"parameters":[{"name":"Q1","label":null,"min":2,"max":20,"step":1},{"name":"Q2","label":null,"min":2,"max":20,"step":1},{"name":"Q3","label":null,"min":2,"max":20,"step":1}],"calculated":[{"name":"T1","label":"{{function}}","function":"{{Q1}}*({{Q2}}+{{Q3}})","temp":true},{"name":"T2","label":"{{function}}","function":"{{Q2}}+{{Q3}}","temp":true},{"name":"T3","label":"{{function}}","function":"{{Q1}}*{{Q2}}","temp":true},{"name":"T4","label":"{{function}}","function":"{{Q1}}*{{Q3}}","temp":true},{"name":"A1","label":"{{function}}","function":"{{Q1}}*({{Q2}}+{{Q3}})"}],"uniques":true},"algorithm":{"name":"calculateOperation","params":{"method":"equivLiteral","keyboard":"NUMERICAL"}}}</v>
      </c>
      <c r="D154" s="184" t="str">
        <f t="shared" si="2"/>
        <v>#REF!</v>
      </c>
    </row>
    <row r="155" ht="15.75" customHeight="1">
      <c r="A155" s="184" t="str">
        <f>Seeds!AB128</f>
        <v>M4-NyO-13c-A-3</v>
      </c>
      <c r="B155" s="184" t="str">
        <f t="shared" si="39"/>
        <v>#REF!</v>
      </c>
      <c r="C155" s="184" t="str">
        <f>Seeds!AA128</f>
        <v>{"id":"M4-NyO-13c-A-3","stimulus":"&lt;p&gt;Diariamente, {{Q1}} navios chegam a um porto marítimo, cada um com {{Q2}} marinheiros e {{Q3}} turistas. Quantos viajantes, incluindo marinheiros e turistas, chegam ao porto por dia?&lt;/p&gt;","template":"&lt;p&gt;Ao porto, chegam {{response}} viajantes por dia.&lt;/p&gt;","hint":"&lt;p&gt;As multiplicações têm propriedade distributiva, pois a multiplicação de uma soma é a soma das multiplicações.&lt;/p&gt;","feedback":"&lt;p&gt;As multiplicações têm propriedade distributiva, pois a multiplicação de uma soma é a soma das multiplicações.&lt;/p&gt;&lt;p style=\"text-align: center\"&gt;{{Q1}} × ({{Q2}} + {{Q3}}) = {{Q1}} × {{Q2}} + {{Q1}} × {{Q3}}&lt;/p&gt;&lt;p style=\"text-align: center\"&gt;{{Q1}} × {{T2}} = {{T3}} + {{T4}} = {{T1}}&lt;/p&gt;","seed":{"parameters":[{"name":"Q1","label":null,"min":2,"max":99,"step":1},{"name":"Q2","label":null,"min":2,"max":99,"step":1},{"name":"Q3","label":null,"min":2,"max":99,"step":1}],"calculated":[{"name":"T1","label":"{{function}}","function":"{{Q1}}*({{Q2}}+{{Q3}})","temp":true},{"name":"T2","label":"{{function}}","function":"{{Q2}}+{{Q3}}","temp":true},{"name":"T3","label":"{{function}}","function":"{{Q1}}*{{Q2}}","temp":true},{"name":"T4","label":"{{function}}","function":"{{Q1}}*{{Q3}}","temp":true},{"name":"A1","label":"{{function}}","function":"{{Q1}}*({{Q2}}+{{Q3}})"}],"uniques":true},"algorithm":{"name":"calculateOperation","params":{"method":"equivLiteral","keyboard":"NUMERICAL"}}}</v>
      </c>
      <c r="D155" s="184" t="str">
        <f t="shared" si="2"/>
        <v>#REF!</v>
      </c>
    </row>
    <row r="156" ht="15.75" customHeight="1">
      <c r="A156" s="184" t="str">
        <f>Seeds!AB129</f>
        <v>M4-NyO-36a-I-1</v>
      </c>
      <c r="B156" s="184" t="str">
        <f t="shared" si="39"/>
        <v>#REF!</v>
      </c>
      <c r="C156" s="184" t="str">
        <f>Seeds!AA129</f>
        <v>{
    "id": "M4-NyO-36a-I-1",
    "stimulus": "&lt;p&gt;Selecione a frase correta sobre a seguinte multiplicação.&lt;/p&gt;&lt;p style=\"text-align: center\"&gt;{{Q1}} × {{Q2}} = {{T1}}&lt;/p&gt;",
    "hint": "&lt;p&gt;O multiplicando é o número que será somado quantas vezes o multiplicador indicar.&lt;/p&gt;",
    "feedback": "&lt;p&gt;O multiplicando, {{Q1}}, é o número que será somado a quantidade de vezes que indica o multiplicador, {{Q2}}. O produto é o resultado da operação, ou seja, {{T1}}.&lt;/p&gt;",
    "seed": {
        "parameters": [
            {
                "name": "Q1",
                "label": null,
                "min": 2,
                "max": 99,
                "step": 1
            },
            {
                "name": "Q2",
                "label": null,
                "min": 2,
                "max": 9,
                "step": 1
            }
        ],
        "calculated": [
            {
                "name": "T1",
                "label": "{{function}}",
                "function": "{{Q1}}*{{Q2}}",
                "temp": true
            },
            {
                "name": "A1",
                "label": "{{Q1}} é o multiplicando."
            },
            {
                "name": "A2",
                "label": "{{Q2}} é o multiplicador."
            },
            {
                "name": "A3",
                "label": "{{T1}} é o produto."
            },
            {
                "name": "A4",
                "label": "{{Q2}} é o multiplicando.",
                "incorrect": true
            },
            {
                "name": "A5",
                "label": "{{T1}} é o multiplicando.",
                "incorrect": true
            },
            {
                "name": "A6",
                "label": "{{Q1}} é o multiplicador.",
                "incorrect": true
            },
            {
                "name": "A7",
                "label": "{{T1}} é o multiplicador.",
                "incorrect": true
            },
            {
                "name": "A8",
                "label": "{{Q1}} é o produto.",
                "incorrect": true
            },
            {
                "name": "A9",
                "label": "{{Q2}} é o produto.",
                "incorrect": true
            }
        ],
        "uniques": true
    },
    "algorithm": {
        "name": "trueFalse",
        "template": "Multiple choice – standard",
        "params": {
            "countCorrect": 1,
            "countIncorrect": 2,
            "showCheckIcon": false,
            "columns": 3
        }
    }
}</v>
      </c>
      <c r="D156" s="184" t="str">
        <f t="shared" si="2"/>
        <v>#REF!</v>
      </c>
    </row>
    <row r="157" ht="15.75" customHeight="1">
      <c r="A157" s="184" t="str">
        <f>Seeds!AB130</f>
        <v>M4-NyO-36a-E-1</v>
      </c>
      <c r="B157" s="184" t="str">
        <f t="shared" si="39"/>
        <v>#REF!</v>
      </c>
      <c r="C157" s="184" t="str">
        <f>Seeds!AA130</f>
        <v>{"id":"M4-NyO-36a-E-1","stimulus":"&lt;p&gt;Nomeie os termos desta multiplicação.&lt;/p&gt;&lt;p style=\"text-align: center\"&gt;{{Q1}} × {{Q2}} = {{T1}}&lt;/p&gt;","template":"&lt;p&gt;{{Q1}} é o {{response}}.&lt;/p&gt;&lt;p&gt;{{Q2}} é o {{response}}.&lt;/p&gt;","hint":"&lt;p&gt;O multiplicando é o número que será somado quantas vezes o multiplicador indicar.&lt;/p&gt;","feedback":"&lt;p&gt;O multiplicando, {{Q1}}, é o número que será somado a quantidade de vezes que indica o multiplicador, {{Q2}}. O produto é o resultado da operação, ou seja, {{T1}}.&lt;/p&gt;","seed":{"parameters":[{"name":"Q1","label":null,"min":2,"max":99,"step":1},{"name":"Q2","label":null,"min":2,"max":99,"step":1}],"calculated":[{"name":"T1","label":"{{function}}","function":"{{Q1}}*{{Q2}}","temp":true},{"name":"A1","label":"multiplicando"},{"name":"A2","label":"multiplicador"}],"uniques":true},"algorithm":{"name":"calculateOperation","template":"Cloze with text"}}</v>
      </c>
      <c r="D157" s="184" t="str">
        <f t="shared" si="2"/>
        <v>#REF!</v>
      </c>
    </row>
    <row r="158" ht="15.75" customHeight="1">
      <c r="A158" s="184" t="str">
        <f>Seeds!AB131</f>
        <v>M4-NyO-36a-E-2</v>
      </c>
      <c r="B158" s="184" t="str">
        <f t="shared" si="39"/>
        <v>#REF!</v>
      </c>
      <c r="C158" s="184" t="str">
        <f>Seeds!AA131</f>
        <v>{"id":"M4-NyO-36a-E-2","stimulus":"&lt;p&gt;Nomeie os termos desta multiplicação.&lt;/p&gt;&lt;p style=\"text-align: center\"&gt;{{Q1}} × {{Q2}} = {{T1}}&lt;/p&gt;","template":"&lt;p&gt;{{Q2}} é o {{response}}.&lt;/p&gt;&lt;p&gt;{{Q1}} é o {{response}}.&lt;/p&gt;","hint":"&lt;p&gt;O multiplicando é o número que será somado quantas vezes o multiplicador indicar.&lt;/p&gt;","feedback":"&lt;p&gt;O multiplicando, {{Q1}}, é o número que será somado a quantidade de vezes que indica o multiplicador, {{Q2}}. O produto é o resultado da operação, ou seja, {{T1}}.&lt;/p&gt;","seed":{"parameters":[{"name":"Q1","label":null,"min":2,"max":99,"step":1},{"name":"Q2","label":null,"min":2,"max":99,"step":1}],"calculated":[{"name":"T1","label":"{{function}}","function":"{{Q1}}*{{Q2}}","temp":true},{"name":"A1","label":"multiplicador"},{"name":"A2","label":"multiplicando"}],"uniques":true},"algorithm":{"name":"calculateOperation","template":"Cloze with text"}}</v>
      </c>
      <c r="D158" s="184" t="str">
        <f t="shared" si="2"/>
        <v>#REF!</v>
      </c>
    </row>
    <row r="159" ht="15.75" customHeight="1">
      <c r="A159" s="184" t="str">
        <f t="shared" ref="A159:C159" si="40">#REF!</f>
        <v>#REF!</v>
      </c>
      <c r="B159" s="184" t="str">
        <f t="shared" si="40"/>
        <v>#REF!</v>
      </c>
      <c r="C159" s="184" t="str">
        <f t="shared" si="40"/>
        <v>#REF!</v>
      </c>
      <c r="D159" s="184" t="str">
        <f t="shared" si="2"/>
        <v>#REF!</v>
      </c>
    </row>
    <row r="160" ht="15.75" customHeight="1">
      <c r="A160" s="184" t="str">
        <f t="shared" ref="A160:C160" si="41">#REF!</f>
        <v>#REF!</v>
      </c>
      <c r="B160" s="184" t="str">
        <f t="shared" si="41"/>
        <v>#REF!</v>
      </c>
      <c r="C160" s="184" t="str">
        <f t="shared" si="41"/>
        <v>#REF!</v>
      </c>
      <c r="D160" s="184" t="str">
        <f t="shared" si="2"/>
        <v>#REF!</v>
      </c>
    </row>
    <row r="161" ht="15.75" customHeight="1">
      <c r="A161" s="184" t="str">
        <f t="shared" ref="A161:C161" si="42">#REF!</f>
        <v>#REF!</v>
      </c>
      <c r="B161" s="184" t="str">
        <f t="shared" si="42"/>
        <v>#REF!</v>
      </c>
      <c r="C161" s="184" t="str">
        <f t="shared" si="42"/>
        <v>#REF!</v>
      </c>
      <c r="D161" s="184" t="str">
        <f t="shared" si="2"/>
        <v>#REF!</v>
      </c>
    </row>
    <row r="162" ht="15.75" customHeight="1">
      <c r="A162" s="184" t="str">
        <f t="shared" ref="A162:C162" si="43">#REF!</f>
        <v>#REF!</v>
      </c>
      <c r="B162" s="184" t="str">
        <f t="shared" si="43"/>
        <v>#REF!</v>
      </c>
      <c r="C162" s="184" t="str">
        <f t="shared" si="43"/>
        <v>#REF!</v>
      </c>
      <c r="D162" s="184" t="str">
        <f t="shared" si="2"/>
        <v>#REF!</v>
      </c>
    </row>
    <row r="163" ht="15.75" customHeight="1">
      <c r="A163" s="184" t="str">
        <f t="shared" ref="A163:C163" si="44">#REF!</f>
        <v>#REF!</v>
      </c>
      <c r="B163" s="184" t="str">
        <f t="shared" si="44"/>
        <v>#REF!</v>
      </c>
      <c r="C163" s="184" t="str">
        <f t="shared" si="44"/>
        <v>#REF!</v>
      </c>
      <c r="D163" s="184" t="str">
        <f t="shared" si="2"/>
        <v>#REF!</v>
      </c>
    </row>
    <row r="164" ht="15.75" customHeight="1">
      <c r="A164" s="184" t="str">
        <f t="shared" ref="A164:C164" si="45">#REF!</f>
        <v>#REF!</v>
      </c>
      <c r="B164" s="184" t="str">
        <f t="shared" si="45"/>
        <v>#REF!</v>
      </c>
      <c r="C164" s="184" t="str">
        <f t="shared" si="45"/>
        <v>#REF!</v>
      </c>
      <c r="D164" s="184" t="str">
        <f t="shared" si="2"/>
        <v>#REF!</v>
      </c>
    </row>
    <row r="165" ht="15.75" customHeight="1">
      <c r="A165" s="184" t="str">
        <f t="shared" ref="A165:C165" si="46">#REF!</f>
        <v>#REF!</v>
      </c>
      <c r="B165" s="184" t="str">
        <f t="shared" si="46"/>
        <v>#REF!</v>
      </c>
      <c r="C165" s="184" t="str">
        <f t="shared" si="46"/>
        <v>#REF!</v>
      </c>
      <c r="D165" s="184" t="str">
        <f t="shared" si="2"/>
        <v>#REF!</v>
      </c>
    </row>
    <row r="166" ht="15.75" customHeight="1">
      <c r="A166" s="184" t="str">
        <f t="shared" ref="A166:C166" si="47">#REF!</f>
        <v>#REF!</v>
      </c>
      <c r="B166" s="184" t="str">
        <f t="shared" si="47"/>
        <v>#REF!</v>
      </c>
      <c r="C166" s="184" t="str">
        <f t="shared" si="47"/>
        <v>#REF!</v>
      </c>
      <c r="D166" s="184" t="str">
        <f t="shared" si="2"/>
        <v>#REF!</v>
      </c>
    </row>
    <row r="167" ht="15.75" customHeight="1">
      <c r="A167" s="184" t="str">
        <f>Seeds!AB132</f>
        <v>M4-NyO-14a-I-1</v>
      </c>
      <c r="B167" s="184" t="str">
        <f t="shared" ref="B167:B225" si="48">#REF!</f>
        <v>#REF!</v>
      </c>
      <c r="C167" s="184" t="str">
        <f>Seeds!AA132</f>
        <v>{"id":"M4-NyO-14a-I-1","stimulus":"&lt;p&gt;Arraste cada resultado para a sua operação.&lt;/p&gt;","hint":"&lt;p&gt;Para multiplicar um número por um 1 seguido de zeros, basta adicionar tantos zeros ao multiplicando quanto for a quantidade de zeros que há no multiplicador.&lt;/p&gt;","feedback":"&lt;p&gt;Para multiplicar um número por um 1 seguido de zeros, basta adicionar tantos zeros ao multiplicando quanto for a quantidade de zeros que há no multiplicador.&lt;/p&gt;","seed":{"parameters":[{"name":"Q1","label":null,"min":11,"max":99,"step":2},{"name":"Q2","label":null,"list":[1000,100,10]},{"name":"Q3","label":null,"list":[1000,100,10]},{"name":"Q4","label":null,"list":[1000,100,10]}],"calculated":[{"name":"A1","label":"{{Q1}} × {{Q2}}","function":"{{Q2}}*{{Q1}}"},{"name":"A2","label":"{{Q1}} × {{Q3}}","function":"{{Q3}}*{{Q1}}"},{"name":"A3","label":"{{Q1}} × {{Q4}}","function":"{{Q4}}*{{Q1}}"}],"isNumToWords":true,"uniques":true},"algorithm":{"name":"linkOperationResult","params":{"invert":true},"template":"Match list"}}</v>
      </c>
      <c r="D167" s="184" t="str">
        <f t="shared" si="2"/>
        <v>#REF!</v>
      </c>
    </row>
    <row r="168" ht="15.75" customHeight="1">
      <c r="A168" s="184" t="str">
        <f>Seeds!AB133</f>
        <v>M4-NyO-14a-E-1</v>
      </c>
      <c r="B168" s="184" t="str">
        <f t="shared" si="48"/>
        <v>#REF!</v>
      </c>
      <c r="C168" s="184" t="str">
        <f>Seeds!AA133</f>
        <v>{"id":"M4-NyO-14a-E-1","stimulus":"&lt;p&gt;Calcule o resultado da seguinte operação.&lt;/p&gt;","template":"&lt;p style=\"text-align: center\"&gt;{{Q1}} × {{Q2}} = {{response}}&lt;/p&gt;","hint":"&lt;p&gt;Para multiplicar um número por um 1 seguido de zeros, basta adicionar tantos zeros ao multiplicando quanto for a quantidade de zeros que há no multiplicador.&lt;/p&gt;","feedback":"&lt;p&gt;Para multiplicar um número por um 1 seguido de zeros, basta adicionar tantos zeros ao multiplicando quanto for a quantidade de zeros que há no multiplicador.&lt;/p&gt;","seed":{"parameters":[{"name":"Q1","label":null,"min":11,"max":99,"step":1},{"name":"Q2","label":null,"list":[1000,100,10]}],"calculated":[{"name":"A1","label":"{{function}}","function":"{{Q2}}*{{Q1}}"}],"uniques":true},"algorithm":{"name":"calculateOperation","params":{"method":"equivLiteral","keyboard":"NUMERICAL"}}}</v>
      </c>
      <c r="D168" s="184" t="str">
        <f t="shared" si="2"/>
        <v>#REF!</v>
      </c>
    </row>
    <row r="169" ht="15.75" customHeight="1">
      <c r="A169" s="184" t="str">
        <f>Seeds!AB134</f>
        <v>M4-NyO-14a-A-1</v>
      </c>
      <c r="B169" s="184" t="str">
        <f t="shared" si="48"/>
        <v>#REF!</v>
      </c>
      <c r="C169" s="184" t="str">
        <f>Seeds!AA134</f>
        <v>{"id":"M4-NyO-14a-A-1","stimulus":"&lt;p&gt;Uma loja de esportes encomendou {{Q1}} caixas de meias. Se cada caixa contém {{Q2}} pares de meias, quantos pares foram encomendados?&lt;/p&gt;","template":"&lt;p&gt;Foram encomendados {{response}} pares de meias.&lt;/p&gt;","hint":"&lt;p&gt;Para multiplicar um número por um 1 seguido de zeros, basta adicionar tantos zeros ao multiplicando quanto for a quantidade de zeros que há no multiplicador.&lt;/p&gt;","feedback":"&lt;p&gt;Para multiplicar um número por um 1 seguido de zeros, basta adicionar tantos zeros ao multiplicando quanto for a quantidade de zeros que há no multiplicador.&lt;/p&gt;&lt;p style=\"text-align: center\"&gt;{{Q1}} × {{Q2}} = {{A1}}&lt;/p&gt;","seed":{"parameters":[{"name":"Q1","label":null,"min":11,"max":99,"step":1},{"name":"Q2","label":null,"list":[1000,100,10]}],"calculated":[{"name":"A1","label":"{{function}}","function":"{{Q2}}*{{Q1}}"}],"uniques":true},"algorithm":{"name":"calculateOperation","params":{"method":"equivLiteral","keyboard":"NUMERICAL"}}}</v>
      </c>
      <c r="D169" s="184" t="str">
        <f t="shared" si="2"/>
        <v>#REF!</v>
      </c>
    </row>
    <row r="170" ht="15.75" customHeight="1">
      <c r="A170" s="184" t="str">
        <f>Seeds!AB135</f>
        <v>M4-NyO-14a-A-2</v>
      </c>
      <c r="B170" s="184" t="str">
        <f t="shared" si="48"/>
        <v>#REF!</v>
      </c>
      <c r="C170" s="184" t="str">
        <f>Seeds!AA135</f>
        <v>{"id":"M4-NyO-14a-A-2","stimulus":"&lt;p&gt;Fábio treina 100 minutos por dia. Quantos minutos ele terá treinado após {{Q1}} dias?&lt;/p&gt;","template":"&lt;p&gt;Ele terá treinado {{response}} min.&lt;/p&gt;","hint":"&lt;p&gt;Para multiplicar um número por um 1 seguido de zeros, basta adicionar tantos zeros ao multiplicando quanto for a quantidade de zeros que há no multiplicador.&lt;/p&gt;","feedback":"&lt;p&gt;Para multiplicar um número por um 1 seguido de zeros, basta adicionar tantos zeros ao multiplicando quanto for a quantidade de zeros que há no multiplicador.&lt;/p&gt;&lt;p style=\"text-align: center\"&gt;{{Q1}} × 100 = {{A1}}&lt;/p&gt;","seed":{"parameters":[{"name":"Q1","label":null,"min":11,"max":30,"step":1}],"calculated":[{"name":"A1","label":"{{function}}","function":"100*{{Q1}}"}],"uniques":true},"algorithm":{"name":"calculateOperation","params":{"method":"equivLiteral","keyboard":"NUMERICAL"}}}</v>
      </c>
      <c r="D170" s="184" t="str">
        <f t="shared" si="2"/>
        <v>#REF!</v>
      </c>
    </row>
    <row r="171" ht="15.75" customHeight="1">
      <c r="A171" s="184" t="str">
        <f>Seeds!AB136</f>
        <v>M4-NyO-14a-A-3</v>
      </c>
      <c r="B171" s="184" t="str">
        <f t="shared" si="48"/>
        <v>#REF!</v>
      </c>
      <c r="C171" s="184" t="str">
        <f>Seeds!AA136</f>
        <v>{"id":"M4-NyO-14a-A-3","stimulus":"&lt;p&gt;Um evento de corrida de cavalos vendeu {{Q2}} ingressos. Qual foi a arrecadação total se cada ingresso custou R$ {{Q1}}?&lt;/p&gt;","template":"&lt;p&gt;A arrecadação foi de R$ {{response}}.&lt;/p&gt;","hint":"&lt;p&gt;Para multiplicar um número por um 1 seguido de zeros, basta adicionar tantos zeros ao multiplicando quanto for a quantidade de zeros que há no multiplicador.&lt;/p&gt;","feedback":"&lt;p&gt;Para multiplicar um número por um 1 seguido de zeros, basta adicionar tantos zeros ao multiplicando quanto for a quantidade de zeros que há no multiplicador.&lt;/p&gt;&lt;p style=\"text-align: center\"&gt;{{Q1}} × {{Q2}} = {{A1}}&lt;/p&gt;","seed":{"parameters":[{"name":"Q1","label":null,"min":11,"max":50,"step":1},{"name":"Q2","label":null,"list":[1000,100,10]}],"calculated":[{"name":"A1","label":"{{function}}","function":"{{Q2}}*{{Q1}}"}],"uniques":true},"algorithm":{"name":"calculateOperation","params":{"method":"equivLiteral","keyboard":"NUMERICAL"}}}</v>
      </c>
      <c r="D171" s="184" t="str">
        <f t="shared" si="2"/>
        <v>#REF!</v>
      </c>
    </row>
    <row r="172" ht="15.75" customHeight="1">
      <c r="A172" s="184" t="str">
        <f>Seeds!AB137</f>
        <v>M4-NyO-14b-I-1</v>
      </c>
      <c r="B172" s="184" t="str">
        <f t="shared" si="48"/>
        <v>#REF!</v>
      </c>
      <c r="C172" s="184" t="str">
        <f>Seeds!AA137</f>
        <v>{"id":"M4-NyO-14b-I-1","stimulus":"&lt;p&gt;Selecione o resultado desta multiplicação: {{Q1}} × {{Q2}}.&lt;/p&gt;","hint":"&lt;p&gt;Comece multiplicando o último dígito do multiplicador pelo multiplicando.&lt;/p&gt;","feedback":"&lt;p&gt;O resultado de multiplicar {{Q1}} por {{Q2}} é {{A1}}.&lt;/p&gt;","seed":{"parameters":[{"name":"Q1","label":null,"min":10,"max":999,"step":1},{"name":"Q2","label":null,"min":10,"max":99,"step":1},{"name":"Q3","label":null,"min":10,"max":99,"step":1},{"name":"Q4","label":null,"min":10,"max":99,"step":1},{"name":"Q5","label":null,"min":10,"max":99,"step":1}],"calculated":[{"name":"A1","label":"{{function}}","function":"{{Q1}}*{{Q2}}"},{"name":"A2","label":"{{function}}","function":"{{Q1}}+{{Q2}}","incorrect":true},{"name":"A3","label":"{{function}}","function":"{{Q1}}*{{Q3}}","incorrect":true},{"name":"A4","label":"{{function}}","function":"{{Q1}}*{{Q4}}","incorrect":true},{"name":"A5","label":"{{function}}","function":"{{Q1}}*{{Q5}}","incorrect":true}],"uniques":true},"algorithm":{"name":"trueFalse","template":"Multiple choice – standard","params":{"countCorrect":1,"countIncorrect":2,"showCheckIcon":false,"columns":3}}}</v>
      </c>
      <c r="D172" s="184" t="str">
        <f t="shared" si="2"/>
        <v>#REF!</v>
      </c>
    </row>
    <row r="173" ht="15.75" customHeight="1">
      <c r="A173" s="184" t="str">
        <f>Seeds!AB138</f>
        <v>M4-NyO-14b-E-1</v>
      </c>
      <c r="B173" s="184" t="str">
        <f t="shared" si="48"/>
        <v>#REF!</v>
      </c>
      <c r="C173" s="184" t="str">
        <f>Seeds!AA138</f>
        <v>{"id":"M4-NyO-14b-E-1","stimulus":"&lt;p&gt;Calcule o resultado da multiplicação.&lt;/p&gt;","template":"&lt;p style=\"text-align: center\"&gt;{{Q1}} × {{Q2}} = {{response}}&lt;/p&gt;","hint":"&lt;p&gt;Comece multiplicando o último dígito do multiplicador pelo multiplicando.&lt;/p&gt;","feedback":"&lt;p&gt;O resultado de multiplicar {{Q1}} por {{Q2}} é {{A1}}.&lt;/p&gt;","seed":{"parameters":[{"name":"Q1","label":null,"min":10,"max":999,"step":1},{"name":"Q2","label":null,"min":10,"max":99,"step":1}],"calculated":[{"name":"A1","label":"{{function}}","function":"{{Q1}}*{{Q2}}"}],"uniques":true},"algorithm":{"name":"calculateOperation","params":{"method":"equivLiteral","keyboard":"NUMERICAL"}}}</v>
      </c>
      <c r="D173" s="184" t="str">
        <f t="shared" si="2"/>
        <v>#REF!</v>
      </c>
    </row>
    <row r="174" ht="15.75" customHeight="1">
      <c r="A174" s="184" t="str">
        <f>Seeds!AB139</f>
        <v>M4-NyO-14b-A-1</v>
      </c>
      <c r="B174" s="184" t="str">
        <f t="shared" si="48"/>
        <v>#REF!</v>
      </c>
      <c r="C174" s="184" t="str">
        <f>Seeds!AA139</f>
        <v>{"id":"M4-NyO-14b-A-1","stimulus":"&lt;p&gt;Um transatlântico tem {{Q1}} cabines em cada um de seus {{Q2}} conveses. Quantas cabines há total?&lt;/p&gt;","template":"&lt;p&gt;Há {{response}} cabines.&lt;/p&gt;","hint":"&lt;p&gt;Comece multiplicando o último dígito do multiplicador pelo multiplicando.&lt;/p&gt;","feedback":"&lt;p&gt;O resultado de multiplicar {{Q1}} por {{Q2}} é {{A1}}.&lt;/p&gt;","seed":{"parameters":[{"name":"Q1","label":null,"min":80,"max":150,"step":1},{"name":"Q2","label":null,"min":10,"max":18,"step":1}],"calculated":[{"name":"A1","label":"{{function}}","function":"{{Q1}}*{{Q2}}"}],"uniques":true},"algorithm":{"name":"calculateOperation","params":{"method":"equivLiteral","keyboard":"NUMERICAL"}}}</v>
      </c>
      <c r="D174" s="184" t="str">
        <f t="shared" si="2"/>
        <v>#REF!</v>
      </c>
    </row>
    <row r="175" ht="15.75" customHeight="1">
      <c r="A175" s="184" t="str">
        <f>Seeds!AB140</f>
        <v>M4-NyO-14b-A-2</v>
      </c>
      <c r="B175" s="184" t="str">
        <f t="shared" si="48"/>
        <v>#REF!</v>
      </c>
      <c r="C175" s="184" t="str">
        <f>Seeds!AA140</f>
        <v>{"id":"M4-NyO-14b-A-2","stimulus":"&lt;p&gt;Para o Dia Mundial do Livro, {{Q2}} livrarias deram de brinde o mesmo marca página para cada livro comprado. Se ao todo foram vendidos {{Q1}} livros, quantos marca páginas foram distribuídos no total?&lt;/p&gt;","template":"&lt;p&gt;Foram distribuídos {{response}} marca páginas.&lt;/p&gt;","hint":"&lt;p&gt;Comece multiplicando o último dígito do multiplicador pelo multiplicando.&lt;/p&gt;","feedback":"&lt;p&gt;O resultado de multiplicar {{Q1}} por {{Q2}} é {{A1}}.&lt;/p&gt;","seed":{"parameters":[{"name":"Q1","label":null,"min":200,"max":999,"step":1},{"name":"Q2","label":null,"min":10,"max":99,"step":1}],"calculated":[{"name":"A1","label":"{{function}}","function":"{{Q1}}*{{Q2}}"}],"uniques":true},"algorithm":{"name":"calculateOperation","params":{"method":"equivLiteral","keyboard":"NUMERICAL"}}}</v>
      </c>
      <c r="D175" s="184" t="str">
        <f t="shared" si="2"/>
        <v>#REF!</v>
      </c>
    </row>
    <row r="176" ht="15.75" customHeight="1">
      <c r="A176" s="184" t="str">
        <f>Seeds!AB141</f>
        <v>M4-NyO-14b-A-3</v>
      </c>
      <c r="B176" s="184" t="str">
        <f t="shared" si="48"/>
        <v>#REF!</v>
      </c>
      <c r="C176" s="184" t="str">
        <f>Seeds!AA141</f>
        <v>{"id":"M4-NyO-14b-A-3","stimulus":"&lt;p&gt;Uma parteira atendeu {{Q1}} partos em um mês. Se em cada mês ela tiver a mesma quantidade de atendimentos, quantos partos serão realizados em {{Q2}} meses?&lt;/p&gt;","template":"&lt;p&gt;Serão realizados {{response}} partos.&lt;/p&gt;","hint":"&lt;p&gt;Comece multiplicando o último dígito do multiplicador pelo multiplicando.&lt;/p&gt;","feedback":"&lt;p&gt;O resultado de multiplicar {{Q1}} por {{Q2}} é {{A1}}.&lt;/p&gt;","seed":{"parameters":[{"name":"Q1","label":null,"min":100,"max":200,"step":1},{"name":"Q2","label":null,"min":10,"max":99,"step":1}],"calculated":[{"name":"A1","label":"{{function}}","function":"{{Q1}}*{{Q2}}"}],"uniques":true},"algorithm":{"name":"calculateOperation","params":{"method":"equivLiteral","keyboard":"NUMERICAL"}}}</v>
      </c>
      <c r="D176" s="184" t="str">
        <f t="shared" si="2"/>
        <v>#REF!</v>
      </c>
    </row>
    <row r="177" ht="15.75" customHeight="1">
      <c r="A177" s="184" t="str">
        <f>Seeds!AB142</f>
        <v>M4-NyO-14c-I-1</v>
      </c>
      <c r="B177" s="184" t="str">
        <f t="shared" si="48"/>
        <v>#REF!</v>
      </c>
      <c r="C177" s="184" t="str">
        <f>Seeds!AA142</f>
        <v>{"id":"M4-NyO-14c-I-1","stimulus":"&lt;p&gt;Selecione o resultado da multiplicação: {{Q1}} × {{Q2}}.&lt;/p&gt;","hint":"&lt;p&gt;Comece multiplicando o último dígito do multiplicador pelo multiplicando.&lt;/p&gt;","feedback":"&lt;p&gt;O resultado de multiplicar {{Q1}} por {{Q2}} é {{A1}}.&lt;/p&gt;","seed":{"parameters":[{"name":"Q1","label":null,"min":10,"max":999,"step":1},{"name":"Q2","label":null,"min":100,"max":999,"step":1},{"name":"Q3","label":null,"min":100,"max":999,"step":1},{"name":"Q4","label":null,"min":100,"max":999,"step":1},{"name":"Q5","label":null,"min":100,"max":999,"step":1}],"calculated":[{"name":"A1","label":"{{function}}","function":"{{Q1}}*{{Q2}}"},{"name":"A2","label":"{{function}}","function":"{{Q1}}+{{Q2}}","incorrect":true},{"name":"A3","label":"{{function}}","function":"{{Q1}}*{{Q3}}","incorrect":true},{"name":"A4","label":"{{function}}","function":"{{Q1}}*{{Q4}}","incorrect":true},{"name":"A5","label":"{{function}}","function":"{{Q1}}*{{Q5}}","incorrect":true}],"uniques":true},"algorithm":{"name":"trueFalse","template":"Multiple choice – standard","params":{"countCorrect":1,"countIncorrect":2,"showCheckIcon":false,"columns":3}}}</v>
      </c>
      <c r="D177" s="184" t="str">
        <f t="shared" si="2"/>
        <v>#REF!</v>
      </c>
    </row>
    <row r="178" ht="15.75" customHeight="1">
      <c r="A178" s="184" t="str">
        <f>Seeds!AB143</f>
        <v>M4-NyO-14c-E-1</v>
      </c>
      <c r="B178" s="184" t="str">
        <f t="shared" si="48"/>
        <v>#REF!</v>
      </c>
      <c r="C178" s="184" t="str">
        <f>Seeds!AA143</f>
        <v>{"id":"M4-NyO-14c-E-1","stimulus":"&lt;p&gt;Calcule o resultado da multiplicação.&lt;/p&gt;","template":"&lt;p style=\"text-align: center\"&gt;{{Q1}} × {{Q2}} = {{response}}&lt;/p&gt;","hint":"&lt;p&gt;Comece multiplicando o último dígito do multiplicador pelo multiplicando.&lt;/p&gt;","feedback":"&lt;p&gt;O resultado de multiplicar {{Q1}} por {{Q2}} é {{A1}}.&lt;/p&gt;","seed":{"parameters":[{"name":"Q1","label":null,"min":10,"max":999,"step":1},{"name":"Q2","label":null,"min":100,"max":999,"step":1}],"calculated":[{"name":"A1","label":"{{function}}","function":"{{Q1}}*{{Q2}}"}],"uniques":true},"algorithm":{"name":"calculateOperation","params":{"method":"equivLiteral","keyboard":"NUMERICAL"}}}</v>
      </c>
      <c r="D178" s="184" t="str">
        <f t="shared" si="2"/>
        <v>#REF!</v>
      </c>
    </row>
    <row r="179" ht="15.75" customHeight="1">
      <c r="A179" s="184" t="str">
        <f>Seeds!AB144</f>
        <v>M4-NyO-14c-A-1</v>
      </c>
      <c r="B179" s="184" t="str">
        <f t="shared" si="48"/>
        <v>#REF!</v>
      </c>
      <c r="C179" s="184" t="str">
        <f>Seeds!AA144</f>
        <v>{"id":"M4-NyO-14c-A-1","stimulus":"&lt;p&gt;Uma fábrica produziu {{Q1}} pacotes com {{Q2}} tachinhas em cada um. Quantas tachinhas foram produzidas no total?&lt;/p&gt;","template":"&lt;p&gt;Foram produzidas {{response}} tachinhas.&lt;/p&gt;","hint":"&lt;p&gt;Comece multiplicando o último dígito do multiplicador pelo multiplicando.&lt;/p&gt;","feedback":"&lt;p&gt;O resultado de multiplicar {{Q1}} por {{Q2}} é {{A1}}.&lt;/p&gt;","seed":{"parameters":[{"name":"Q1","label":null,"min":10,"max":999,"step":1},{"name":"Q2","label":null,"min":100,"max":999,"step":1}],"calculated":[{"name":"A1","label":"{{function}}","function":"{{Q1}}*{{Q2}}"}],"uniques":true},"algorithm":{"name":"calculateOperation","params":{"method":"equivLiteral","keyboard":"NUMERICAL"}}}</v>
      </c>
      <c r="D179" s="184" t="str">
        <f t="shared" si="2"/>
        <v>#REF!</v>
      </c>
    </row>
    <row r="180" ht="15.75" customHeight="1">
      <c r="A180" s="184" t="str">
        <f>Seeds!AB145</f>
        <v>M4-NyO-14c-A-2</v>
      </c>
      <c r="B180" s="184" t="str">
        <f t="shared" si="48"/>
        <v>#REF!</v>
      </c>
      <c r="C180" s="184" t="str">
        <f>Seeds!AA145</f>
        <v>{"id":"M4-NyO-14c-A-2","stimulus":"&lt;p&gt;Em uma livraria, {{Q1}} livros foram vendidos em um dia. Se todos os dias for vendida a mesma quantidade de livros, quantos serão vendidos em {{Q2}} dias?&lt;/p&gt;","template":"&lt;p&gt;Serão vendidos {{response}} livros.&lt;/p&gt;","hint":"&lt;p&gt;Comece multiplicando o último dígito do multiplicador pelo multiplicando.&lt;/p&gt;","feedback":"&lt;p&gt;O resultado de multiplicar {{Q1}} por {{Q2}} é {{A1}}.&lt;/p&gt;","seed":{"parameters":[{"name":"Q1","label":null,"min":200,"max":300,"step":1},{"name":"Q2","label":null,"min":100,"max":500,"step":1}],"calculated":[{"name":"A1","label":"{{function}}","function":"{{Q1}}*{{Q2}}"}],"uniques":true},"algorithm":{"name":"calculateOperation","params":{"method":"equivLiteral","keyboard":"NUMERICAL"}}}</v>
      </c>
      <c r="D180" s="184" t="str">
        <f t="shared" si="2"/>
        <v>#REF!</v>
      </c>
    </row>
    <row r="181" ht="15.75" customHeight="1">
      <c r="A181" s="184" t="str">
        <f>Seeds!AB146</f>
        <v>M4-NyO-14c-A-3</v>
      </c>
      <c r="B181" s="184" t="str">
        <f t="shared" si="48"/>
        <v>#REF!</v>
      </c>
      <c r="C181" s="184" t="str">
        <f>Seeds!AA146</f>
        <v>{"id":"M4-NyO-14c-A-3","stimulus":"&lt;p&gt;Uma empresa tem uma frota de {{Q1}} caminhões, cada um carregado com {{Q2}} caixas de frutas. Quantas caixas os caminhões estão transportando ao todo?&lt;/p&gt;","template":"&lt;p&gt;Estão sendo transportadas {{response}} caixas de fruta.&lt;/p&gt;","hint":"&lt;p&gt;Comece multiplicando o último dígito do multiplicador pelo multiplicando.&lt;/p&gt;","feedback":"&lt;p&gt;O resultado de multiplicar {{Q1}} por {{Q2}} é {{A1}}.&lt;/p&gt;","seed":{"parameters":[{"name":"Q1","label":null,"min":10,"max":500,"step":1},{"name":"Q2","label":null,"min":100,"max":999,"step":1}],"calculated":[{"name":"A1","label":"{{function}}","function":"{{Q1}}*{{Q2}}"}],"uniques":true},"algorithm":{"name":"calculateOperation","params":{"method":"equivLiteral","keyboard":"NUMERICAL"}}}</v>
      </c>
      <c r="D181" s="184" t="str">
        <f t="shared" si="2"/>
        <v>#REF!</v>
      </c>
    </row>
    <row r="182" ht="15.75" customHeight="1">
      <c r="A182" s="184" t="str">
        <f>Seeds!AB147</f>
        <v>M4-NyO-15a-I-1</v>
      </c>
      <c r="B182" s="184" t="str">
        <f t="shared" si="48"/>
        <v>#REF!</v>
      </c>
      <c r="C182" s="184" t="str">
        <f>Seeds!AA147</f>
        <v>{"id":"M4-NyO-15a-I-1","stimulus":"&lt;p&gt;Arraste cada produto para sua potência.&lt;/p&gt;","hint":"&lt;p&gt;Em uma potência, a base é multiplicada por ela mesma quantas vezes indicar o expoente.&lt;/p&gt;","feedback":"&lt;p&gt;Em uma potência, a base é multiplicada por ela mesma quantas vezes indicar o expoente.&lt;/p&gt;","seed":{"parameters":[{"name":"Q1","label":null,"min":2,"max":9,"step":1},{"name":"Q2","label":null,"min":2,"max":9,"step":1},{"name":"Q3","label":null,"min":2,"max":9,"step":1},{"name":"Q4","label":null,"min":2,"max":9,"step":1}],"calculated":[{"name":"A1","label":"{{Q1}}&lt;sup&gt;{{Q2}}&lt;/sup&gt;","function":"Lemonlib.descomposePow({{Q1}}, {{Q2}})"},{"name":"A2","label":"{{Q1}}&lt;sup&gt;{{Q3}}&lt;/sup&gt;","function":"Lemonlib.descomposePow({{Q1}}, {{Q3}})"},{"name":"A3","label":"{{Q1}}&lt;sup&gt;{{Q4}}&lt;/sup&gt;","function":"Lemonlib.descomposePow({{Q1}}, {{Q4}})"}],"isNumToWords":true,"uniques":true},"algorithm":{"name":"linkOperationResult","params":{"invert":true},"template":"Match list"}}</v>
      </c>
      <c r="D182" s="184" t="str">
        <f t="shared" si="2"/>
        <v>#REF!</v>
      </c>
    </row>
    <row r="183" ht="15.75" customHeight="1">
      <c r="A183" s="184" t="str">
        <f>Seeds!AB148</f>
        <v>M4-NyO-15a-E-1</v>
      </c>
      <c r="B183" s="184" t="str">
        <f t="shared" si="48"/>
        <v>#REF!</v>
      </c>
      <c r="C183" s="184" t="str">
        <f>Seeds!AA148</f>
        <v>{"id":"M4-NyO-15a-E-1","stimulus":"&lt;p&gt;Escreva a seguinte multiplicação como uma potência.&lt;/p&gt;","template":"&lt;p style=\"text-align: center\"&gt;{{T1}} = {{response}}&lt;/p&gt;","hint":"&lt;p&gt;Em uma potência, a base é multiplicada por ela mesma quantas vezes indicar o expoente.&lt;/p&gt;","feedback":"&lt;p&gt;Em uma potência, a base é multiplicada por ela mesma quantas vezes indicar o expoente.&lt;/p&gt;","seed":{"parameters":[{"name":"Q1","label":null,"min":1,"max":9,"step":1},{"name":"Q2","label":null,"min":2,"max":9,"step":1}],"calculated":[{"name":"T1","label":"{{function}}","function":"Lemonlib.descomposePow({{Q1}}, {{Q2}})","temp":true},{"name":"A1","label":"{{function}}","function":"\"{{Q1}}^{{Q2}}\""}],"uniques":true},"algorithm":{"name":"calculateOperation","params":{"method":"equivLiteral","keyboard":"INTERMEDIATE"}}}</v>
      </c>
      <c r="D183" s="184" t="str">
        <f t="shared" si="2"/>
        <v>#REF!</v>
      </c>
    </row>
    <row r="184" ht="15.75" customHeight="1">
      <c r="A184" s="184" t="str">
        <f>Seeds!AB149</f>
        <v>M4-NyO-15b-I-1</v>
      </c>
      <c r="B184" s="184" t="str">
        <f t="shared" si="48"/>
        <v>#REF!</v>
      </c>
      <c r="C184" s="184" t="str">
        <f>Seeds!AA149</f>
        <v>{"id":"M4-NyO-15b-I-1","stimulus":"&lt;p&gt;Arraste o resultado de cada potência para o local apropiado.&lt;/p&gt;","hint":"&lt;p&gt;Para calcular uma potência deve-se multiplicar o número da base por ele mesmo quantas vezes indicar o expoente.&lt;/p&gt;","feedback":"&lt;p&gt;Para calcular uma potência deve-se multiplicar o número da base por ele mesmo quantas vezes indicar o expoente.&lt;/p&gt;","seed":{"parameters":[{"name":"Q1","label":null,"min":2,"max":9,"step":1},{"name":"Q2","label":null,"min":2,"max":9,"step":1},{"name":"Q3","label":null,"min":2,"max":9,"step":1}],"calculated":[{"name":"A1","label":"{{Q1}}&lt;sup&gt;2&lt;/sup&gt;","function":"{{Q1}}*{{Q1}}","feedback":"{{Q1}}&lt;sup&gt;2&lt;/sup&gt; = {{Q1}} × {{Q1}} = {{function}}"},{"name":"A2","label":"{{Q2}}&lt;sup&gt;2&lt;/sup&gt;","function":"{{Q2}}*{{Q2}}","feedback":"{{Q2}}&lt;sup&gt;2&lt;/sup&gt; = {{Q2}} × {{Q2}} = {{function}}"},{"name":"A3","label":"{{Q3}}&lt;sup&gt;3&lt;/sup&gt;","function":"{{Q3}}*{{Q3}}*{{Q3}}","feedback":"{{Q3}}&lt;sup&gt;3&lt;/sup&gt; = {{Q3}} × {{Q3}} × {{Q3}} = {{function}}"}],"isNumToWords":true,"uniques":true},"algorithm":{"name":"linkOperationResult","params":{"invert":true},"template":"Match list"}}</v>
      </c>
      <c r="D184" s="184" t="str">
        <f t="shared" si="2"/>
        <v>#REF!</v>
      </c>
    </row>
    <row r="185" ht="15.75" customHeight="1">
      <c r="A185" s="184" t="str">
        <f>Seeds!AB150</f>
        <v>M4-NyO-15b-E-1</v>
      </c>
      <c r="B185" s="184" t="str">
        <f t="shared" si="48"/>
        <v>#REF!</v>
      </c>
      <c r="C185" s="184" t="str">
        <f>Seeds!AA150</f>
        <v>{"id":"M4-NyO-15b-E-1","stimulus":"&lt;p&gt;Calcule o valor da potência.&lt;/p&gt;","template":"&lt;p style=\"text-align: center\"&gt;{{Q1}}&lt;sup&gt;{{Q2}}&lt;/sup&gt; = {{response}}&lt;/p&gt;","hint":"&lt;p&gt;Para calcular uma potência deve-se multiplicar o número da base por ele mesmo quantas vezes indicar o expoente.&lt;/p&gt;","feedback":"&lt;p&gt;Para calcular uma potência deve-se multiplicar o número da base por ele mesmo quantas vezes indicar o expoente.&lt;/p&gt;&lt;p style=\"text-align: center\"&gt;{{Q1}}&lt;sup&gt;{{Q2}}&lt;/sup&gt; = {{T1}} = {{A1}}&lt;/p&gt;","seed":{"parameters":[{"name":"Q1","label":null,"min":1,"max":9,"step":1},{"name":"Q2","label":null,"list":[2,3]}],"calculated":[{"name":"T1","label":"{{function}}","function":"Lemonlib.descomposePow({{Q1}}, {{Q2}})","temp":true},{"name":"A1","label":"{{function}}","function":"math.pow({{Q1}}, {{Q2}})"}],"uniques":true},"algorithm":{"name":"calculateOperation","params":{"method":"equivLiteral","keyboard":"NUMERICAL"}}}</v>
      </c>
      <c r="D185" s="184" t="str">
        <f t="shared" si="2"/>
        <v>#REF!</v>
      </c>
    </row>
    <row r="186" ht="15.75" customHeight="1">
      <c r="A186" s="184" t="str">
        <f>Seeds!AB151</f>
        <v>M4-NyO-15b-A-1</v>
      </c>
      <c r="B186" s="184" t="str">
        <f t="shared" si="48"/>
        <v>#REF!</v>
      </c>
      <c r="C186" s="184" t="str">
        <f>Seeds!AA151</f>
        <v>{"id":"M4-NyO-15b-A-1","stimulus":"&lt;p&gt;Uma escola recebeu {{Q1}} caixas com material escolar. Há {{Q1}} estojos em cada caixa, e cada estojo contém {{Q1}} lápis de cor. Quantos lápis de cor a escola recebeu ao todo?&lt;/p&gt;","template":"&lt;p&gt;A escola recebeu {{response}} lápis de cor.&lt;/p&gt;","hint":"&lt;p&gt;Para calcular uma potência deve-se multiplicar o número da base por ele mesmo quantas vezes indicar o expoente.&lt;/p&gt;","feedback":"&lt;p&gt;Para obter o número total de lápis de cor, basta calcular a potência:&lt;/p&gt;&lt;p style=\"text-align: center\"&gt;{{Q1}}&lt;sup&gt;3&lt;/sup&gt; = {{Q1}} × {{Q1}} × {{Q1}} = {{A1}}&lt;/p&gt;","seed":{"parameters":[{"name":"Q1","label":null,"min":2,"max":9,"step":1}],"calculated":[{"name":"A1","label":"{{function}}","function":"math.pow({{Q1}}, 3)"}],"uniques":true},"algorithm":{"name":"calculateOperation","params":{"method":"equivLiteral","keyboard":"NUMERICAL"}}}</v>
      </c>
      <c r="D186" s="184" t="str">
        <f t="shared" si="2"/>
        <v>#REF!</v>
      </c>
    </row>
    <row r="187" ht="15.75" customHeight="1">
      <c r="A187" s="184" t="str">
        <f>Seeds!AB152</f>
        <v>M4-NyO-15b-A-2</v>
      </c>
      <c r="B187" s="184" t="str">
        <f t="shared" si="48"/>
        <v>#REF!</v>
      </c>
      <c r="C187" s="184" t="str">
        <f>Seeds!AA152</f>
        <v>{"id":"M4-NyO-15b-A-2","stimulus":"&lt;p&gt;Em um centro esportivo há {{Q1}} máquinas de venda automática, cada uma com {{Q1}} fileiras contendo latas de refrigerante. Se existem {{Q1}} latas em cada fileira, quantos refrigerantes há no total, considerando todas as máquinas de venda automática do centro esportivo?&lt;/p&gt;","template":"&lt;p&gt;Há {{response}} latas de refrigerante.&lt;/p&gt;","hint":"&lt;p&gt;Para calcular uma potência deve-se multiplicar o número da base por ele mesmo quantas vezes indicar o expoente.&lt;/p&gt;","feedback":"&lt;p&gt;Para obter o número de refrigerantes, basta calcular a potência:&lt;/p&gt;&lt;p style=\"text-align: center\"&gt;{{Q1}}&lt;sup&gt;3&lt;/sup&gt; = {{Q1}} × {{Q1}} × {{Q1}} = {{A1}}&lt;/p&gt;","seed":{"parameters":[{"name":"Q1","label":null,"min":2,"max":9,"step":1}],"calculated":[{"name":"A1","label":"{{function}}","function":"math.pow({{Q1}}, 3)"}],"uniques":true},"algorithm":{"name":"calculateOperation","params":{"method":"equivLiteral","keyboard":"NUMERICAL"}}}</v>
      </c>
      <c r="D187" s="184" t="str">
        <f t="shared" si="2"/>
        <v>#REF!</v>
      </c>
    </row>
    <row r="188" ht="15.75" customHeight="1">
      <c r="A188" s="184" t="str">
        <f>Seeds!AB153</f>
        <v>M4-NyO-15b-A-3</v>
      </c>
      <c r="B188" s="184" t="str">
        <f t="shared" si="48"/>
        <v>#REF!</v>
      </c>
      <c r="C188" s="184" t="str">
        <f>Seeds!AA153</f>
        <v>{"id":"M4-NyO-15b-A-3","stimulus":"&lt;p&gt;Para o aniversário de Marta, o pai dela comprou {{Q1}} pacotes de bombons. Se há {{Q1}} bombons em cada pacote, quantos bombons há no total?&lt;/p&gt;","template":"&lt;p&gt;Há {{response}} bombons.&lt;/p&gt;","hint":"&lt;p&gt;Para calcular uma potência deve-se multiplicar o número da base por ele mesmo quantas vezes indicar o expoente.&lt;/p&gt;","feedback":"&lt;p&gt;Para obter o número de bombons, basta calcular a potência:&lt;/p&gt;&lt;p style=\"text-align: center\"&gt;{{Q1}}&lt;sup&gt;2&lt;/sup&gt; = {{Q1}} × {{Q1}} = {{A1}}&lt;/p&gt;","seed":{"parameters":[{"name":"Q1","label":null,"min":5,"max":9,"step":1}],"calculated":[{"name":"A1","label":"{{function}}","function":"math.pow({{Q1}}, 2)"}],"uniques":true},"algorithm":{"name":"calculateOperation","params":{"method":"equivLiteral","keyboard":"NUMERICAL"}}}</v>
      </c>
      <c r="D188" s="184" t="str">
        <f t="shared" si="2"/>
        <v>#REF!</v>
      </c>
    </row>
    <row r="189" ht="15.75" customHeight="1">
      <c r="A189" s="184" t="str">
        <f>Seeds!AB154</f>
        <v>M4-NyO-16a-I-1</v>
      </c>
      <c r="B189" s="184" t="str">
        <f t="shared" si="48"/>
        <v>#REF!</v>
      </c>
      <c r="C189" s="184" t="str">
        <f>Seeds!AA154</f>
        <v>{"id":"M4-NyO-16a-I-1","stimulus":"&lt;p&gt;Determine se as seguintes decomposições estão corretas ou incorretas.&lt;/p&gt;","hint":"&lt;p&gt;Um número pode ser decomposto como a soma de seus algarismos multiplicados por potências de base de 10.&lt;/p&gt;","feedback":"&lt;p&gt;Um número pode ser decomposto como a soma de seus algarismos multiplicados por potências de base de 10.&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Q1}} 00{{Q2}} {{Q3}}{{Q4}}0 = {{Q1}} × 10&lt;sup&gt;6&lt;/sup&gt; + {{Q2}} × 10&lt;sup&gt;3&lt;/sup&gt; + {{Q3}} × 10&lt;sup&gt;2&lt;/sup&gt; + {{Q4}} × 10"},{"name":"A2","label":"{{Q3}} {{Q5}}0{{Q7}} 0{{Q9}}0 = {{Q3}} × 10&lt;sup&gt;6&lt;/sup&gt; + {{Q5}} × 10&lt;sup&gt;5&lt;/sup&gt; + {{Q7}} × 10&lt;sup&gt;3&lt;/sup&gt; + {{Q9}} × 10"},{"name":"A3","label":"{{Q4}}0 {{Q1}}00 {{Q8}}0{{Q6}} = {{Q4}} × 10&lt;sup&gt;7&lt;/sup&gt; + {{Q1}} × 10&lt;sup&gt;5&lt;/sup&gt; + {{Q8}} × 10&lt;sup&gt;2&lt;/sup&gt; + {{Q6}}"},{"name":"A4","label":"{{Q2}} {{Q8}}0{{Q3}} {{Q7}}00 = {{Q2}} × 10&lt;sup&gt;6&lt;/sup&gt; + {{Q8}} × 10&lt;sup&gt;5&lt;/sup&gt; + {{Q3}} × 10&lt;sup&gt;4&lt;/sup&gt; + {{Q7}} × 10&lt;sup&gt;2&lt;/sup&gt;","incorrect":true,"feedback":" &lt;p&gt;A decomposição correta é:&lt;/p&gt;&lt;p&gt;{{Q2}} {{Q8}}0{{Q3}} {{Q7}}00 = {{Q2}} × 10&lt;sup&gt;6&lt;/sup&gt; + {{Q8}} × 10&lt;sup&gt;5&lt;/sup&gt; + &lt;b&gt;{{Q3}} × 10&lt;sup&gt;3&lt;/sup&gt;&lt;/b&gt; + {{Q7}} × 10&lt;sup&gt;2&lt;/sup&gt;&lt;/p&gt;"},{"name":"A5","label":"{{Q5}} {{Q6}}{{Q7}}0 0{{Q1}}0 = {{Q5}} × 10&lt;sup&gt;6&lt;/sup&gt; + {{Q6}} × 10&lt;sup&gt;5&lt;/sup&gt; + {{Q7}} × 10&lt;sup&gt;4&lt;/sup&gt; + {{Q1}} × 10&lt;sup&gt;2&lt;/sup&gt;","incorrect":true,"feedback":" &lt;p&gt;A decomposição correta é:&lt;/p&gt;&lt;p&gt;{{Q5}} {{Q6}}{{Q7}}0 0{{Q1}}0 = {{Q5}} × 10&lt;sup&gt;6&lt;/sup&gt; + {{Q6}} × 10&lt;sup&gt;5&lt;/sup&gt; + {{Q7}} × 10&lt;sup&gt;4&lt;/sup&gt; + &lt;b&gt;{{Q1}} × 10&lt;/b&gt;&lt;/p&gt;"},{"name":"A6","label":"{{Q6}}0 0{{Q8}}{{Q4}} 00{{Q8}} = {{Q6}} × 10&lt;sup&gt;7&lt;/sup&gt; + {{Q8}} × 10&lt;sup&gt;6&lt;/sup&gt; + {{Q4}} × 10&lt;sup&gt;3&lt;/sup&gt; + {{Q8}}","incorrect":true,"feedback":" &lt;p&gt;A decomposição correta é:&lt;/p&gt;&lt;p&gt;{{Q6}}0 0{{Q8}}{{Q4}} 00{{Q8}} = {{Q6}} × 10&lt;sup&gt;7&lt;/sup&gt; + &lt;b&gt;{{Q8}} × 10&lt;sup&gt;4&lt;/sup&gt;&lt;/b&gt; + {{Q4}} × 10&lt;sup&gt;3&lt;/sup&gt; + {{Q8}}&lt;/p&gt;"}],"uniques":true},"algorithm":{"name":"trueFalse","template":"Choice matrix – inline","params":{"countCorrect":2,"countIncorrect":1,"showCheckIcon":false,"options":["Correta","Incorreta"]}}}</v>
      </c>
      <c r="D189" s="184" t="str">
        <f t="shared" si="2"/>
        <v>#REF!</v>
      </c>
    </row>
    <row r="190" ht="15.75" customHeight="1">
      <c r="A190" s="184" t="str">
        <f>Seeds!AB155</f>
        <v>M4-NyO-16a-E-1</v>
      </c>
      <c r="B190" s="184" t="str">
        <f t="shared" si="48"/>
        <v>#REF!</v>
      </c>
      <c r="C190" s="184" t="str">
        <f>Seeds!AA155</f>
        <v>{"id":"M4-NyO-16a-E-1","stimulus":"&lt;p&gt;Observe o exemplo de decomposição e, em seguida, escreva a decomposição do número indicado abaixo.&lt;/p&gt;&lt;p style=\"text-align: center\"&gt;{{Q5}}{{Q6}}{{Q7}}{{Q8}} = {{Q5}} × 10&lt;sup&gt;3&lt;/sup&gt; + {{Q6}} × 10&lt;sup&gt;2&lt;/sup&gt; + {{Q7}} × 10 + {{Q8}}&lt;/p&gt;","template":"&lt;p style=\"text-align: center\"&gt;{{Q1}}0{{Q2}} {{Q3}}00 0{{Q4}}0 = {{response}} × {{response}} + {{response}} × {{response}} + {{response}} × {{response}} + {{response}} × {{response}}&lt;/p&gt;","hint":"&lt;p&gt;Um número pode ser decomposto como a soma de seus algarismos multiplicados por potências de base de 10.&lt;/p&gt;","feedback":"&lt;p&gt;Um número pode ser decomposto como a soma de seus algarismos multiplicados por potências de base de 10.&lt;/p&gt;&lt;table style=\"width: 100%;\"&gt;&lt;tbody&gt;&lt;tr&gt;&lt;td style=\"width: 11.1111%; text-align: center; background-color: #9FC1FD;\"&gt;&lt;span style=\"color: rgb(255, 255, 255);\"&gt;CMM&lt;/span&gt;&lt;/td&gt;&lt;td style=\"width: 11.1111%; text-align: center; background-color: #9FC1FD;\"&gt;&lt;span style=\"color: rgb(255, 255, 255);\"&gt;DMM&lt;/span&gt;&lt;/td&gt;&lt;td style=\"width: 11.1111%; text-align: center; background-color:#9FC1FD;\"&gt;&lt;span style=\"color: rgb(255, 255, 255);\"&gt;UMM&lt;/span&gt;&lt;/td&gt;&lt;td style=\"width: 11.1111%; text-align: center; background-color: #9FC1FD;\"&gt;&lt;span style=\"color: rgb(255, 255, 255);\"&gt;CM&lt;/span&gt;&lt;/td&gt;&lt;td style=\"width: 11.1111%; text-align: center; background-color: #9FC1FD;\"&gt;&lt;span style=\"color: rgb(255, 255, 255);\"&gt;DM&lt;/span&gt;&lt;/td&gt;&lt;td style=\"width: 11.1111%; text-align: center; background-color: #9FC1FD;\"&gt;&lt;span style=\"color: rgb(255, 255, 255);\"&gt;UM&lt;/span&gt;&lt;/td&gt;&lt;td style=\"width: 11.1111%; text-align: center; background-color: #9FC1FD;\"&gt;&lt;span style=\"color: rgb(255, 255, 255);\"&gt;C&lt;/span&gt;&lt;/td&gt;&lt;td style=\"width: 11.1111%; text-align: center; background-color: #9FC1FD;\"&gt;&lt;span style=\"color: rgb(255, 255, 255);\"&gt;D&lt;/span&gt;&lt;/td&gt;&lt;td style=\"width: 11.1111%; text-align: center; background-color: #9FC1FD;\"&gt;&lt;span style=\"color: rgb(255, 255, 255);\"&gt;U&lt;/span&gt;&lt;/td&gt;&lt;/tr&gt;&lt;tr&gt;&lt;td style=\"width: 11.1111%; text-align: center;\"&gt;{{Q1}}&lt;/td&gt;&lt;td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center;\"&gt;{{Q2}}&lt;/td&gt;&lt;td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center;\"&gt;{{Q3}}&lt;/td&gt;&lt;td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center;\"&gt;{{Q4}}&lt;/td&gt;&lt;td style=\"width: 11.1111%; text-align: center;\"&gt;0&lt;/td&gt;&lt;/tr&gt;&lt;/tbody&gt;&lt;/table&gt;","seed":{"parameters":[{"name":"Q1","label":null,"min":1,"max":8,"step":1},{"name":"Q2","label":null,"min":1,"max":8,"step":1},{"name":"Q3","label":null,"min":1,"max":8,"step":1},{"name":"Q4","label":null,"min":1,"max":8,"step":1},{"name":"Q5","label":null,"min":1,"max":8,"step":1},{"name":"Q6","label":null,"min":1,"max":8,"step":1},{"name":"Q7","label":null,"min":1,"max":8,"step":1},{"name":"Q8","label":null,"min":1,"max":8,"step":1},{"name":"Q9","label":null,"min":1,"max":8,"step":1}],"calculated":[{"name":"A11","label":"{{function}}","function":"{{Q1}}"},{"name":"A1","label":"{{function}}","function":"\"10^8\""},{"name":"A12","label":"{{function}}","function":"{{Q2}}"},{"name":"A2","label":"{{function}}","function":"\"10^6\""},{"name":"A13","label":"{{function}}","function":"{{Q3}}"},{"name":"A3","label":"{{function}}","function":"\"10^5\""},{"name":"A14","label":"{{function}}","function":"{{Q4}}"},{"name":"A4","label":"{{function}}","function":"10"}],"uniques":true},"algorithm":{"name":"calculateOperation","params":{"method":"equivLiteral","keyboard":"INTERMEDIATE"}}}</v>
      </c>
      <c r="D190" s="184" t="str">
        <f t="shared" si="2"/>
        <v>#REF!</v>
      </c>
    </row>
    <row r="191" ht="15.75" customHeight="1">
      <c r="A191" s="184" t="str">
        <f>Seeds!AB156</f>
        <v>M4-NyO-16a-E-2</v>
      </c>
      <c r="B191" s="184" t="str">
        <f t="shared" si="48"/>
        <v>#REF!</v>
      </c>
      <c r="C191" s="184" t="str">
        <f>Seeds!AA156</f>
        <v>{"id":"M4-NyO-16a-E-2","stimulus":"&lt;p&gt;Observe o exemplo de decomposição e, em seguida, escreva a decomposição do número indicado abaixo.&lt;/p&gt;&lt;p style=\"text-align: center\"&gt;{{Q5}}{{Q6}}{{Q7}}{{Q8}} = {{Q5}} × 10&lt;sup&gt;3&lt;/sup&gt; + {{Q6}} × 10&lt;sup&gt;2&lt;/sup&gt; + {{Q7}} × 10 + {{Q8}}&lt;/p&gt;","template":"&lt;p style=\"text-align: center\"&gt;{{Q1}}00 {{Q2}}0{{Q3}} 00{{Q4}} = {{response}} × {{response}} + {{response}} × {{response}} + {{response}} × {{response}} + {{response}}&lt;/p&gt;","hint":"&lt;p&gt;Um número pode ser decomposto como a soma de seus algarismos multiplicados por potências de base de 10.&lt;/p&gt;","feedback":"&lt;p&gt;Um número pode ser decomposto como a soma de seus algarismos multiplicados por potências de base de 10.&lt;/p&gt;&lt;table style=\"width: 100%;\"&gt;&lt;tbody&gt;&lt;tr&gt;&lt;td style=\"width: 11.1111%; text-align: center; background-color: #9FC1FD;\"&gt;&lt;span style=\"color: rgb(255, 255, 255);\"&gt;CMM&lt;/span&gt;&lt;/td&gt;&lt;td style=\"width: 11.1111%; text-align: center; background-color: #9FC1FD;\"&gt;&lt;span style=\"color: rgb(255, 255, 255);\"&gt;DMM&lt;/span&gt;&lt;/td&gt;&lt;td style=\"width: 11.1111%; text-align: center; background-color:#9FC1FD;\"&gt;&lt;span style=\"color: rgb(255, 255, 255);\"&gt;UMM&lt;/span&gt;&lt;/td&gt;&lt;td style=\"width: 11.1111%; text-align: center; background-color: #9FC1FD;\"&gt;&lt;span style=\"color: rgb(255, 255, 255);\"&gt;CM&lt;/span&gt;&lt;/td&gt;&lt;td style=\"width: 11.1111%; text-align: center; background-color: #9FC1FD;\"&gt;&lt;span style=\"color: rgb(255, 255, 255);\"&gt;DM&lt;/span&gt;&lt;/td&gt;&lt;td style=\"width: 11.1111%; text-align: center; background-color: #9FC1FD;\"&gt;&lt;span style=\"color: rgb(255, 255, 255);\"&gt;UM&lt;/span&gt;&lt;/td&gt;&lt;td style=\"width: 11.1111%; text-align: center; background-color: #9FC1FD;\"&gt;&lt;span style=\"color: rgb(255, 255, 255);\"&gt;C&lt;/span&gt;&lt;/td&gt;&lt;td style=\"width: 11.1111%; text-align: center; background-color: #9FC1FD;\"&gt;&lt;span style=\"color: rgb(255, 255, 255);\"&gt;D&lt;/span&gt;&lt;/td&gt;&lt;td style=\"width: 11.1111%; text-align: center; background-color: #9FC1FD;\"&gt;&lt;span style=\"color: rgb(255, 255, 255);\"&gt;U&lt;/span&gt;&lt;/td&gt;&lt;/tr&gt;&lt;tr&gt;&lt;td style=\"width: 11.1111%; text-align: center;\"&gt;{{Q1}}&lt;/td&gt;&lt;td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center;\"&gt;{{Q2}}&lt;/td&gt;&lt;td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center;\"&gt;&lt;/td&gt;&lt;td style=\"width: 11.1111%; text-align: center;\"&gt;&lt;/td&gt;&lt;td style=\"width: 11.1111%; text-align: center;\"&gt;{{Q3}}&lt;/td&gt;&lt;td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Q4}}&lt;/td&gt;&lt;/tr&gt;&lt;/tbody&gt;&lt;/table&gt;","seed":{"parameters":[{"name":"Q1","label":null,"min":1,"max":8,"step":1},{"name":"Q2","label":null,"min":1,"max":8,"step":1},{"name":"Q3","label":null,"min":1,"max":8,"step":1},{"name":"Q4","label":null,"min":1,"max":8,"step":1},{"name":"Q5","label":null,"min":1,"max":8,"step":1},{"name":"Q6","label":null,"min":1,"max":8,"step":1},{"name":"Q7","label":null,"min":1,"max":8,"step":1},{"name":"Q8","label":null,"min":1,"max":8,"step":1},{"name":"Q9","label":null,"min":1,"max":8,"step":1}],"calculated":[{"name":"A11","label":"{{function}}","function":"{{Q1}}"},{"name":"A1","label":"{{function}}","function":"\"10^8\""},{"name":"A12","label":"{{function}}","function":"{{Q2}}"},{"name":"A2","label":"{{function}}","function":"\"10^5\""},{"name":"A13","label":"{{function}}","function":"{{Q3}}"},{"name":"A3","label":"{{function}}","function":"\"10^3\""},{"name":"A14","label":"{{function}}","function":"{{Q4}}"}],"uniques":true},"algorithm":{"name":"calculateOperation","params":{"method":"equivLiteral","keyboard":"INTERMEDIATE"}}}</v>
      </c>
      <c r="D191" s="184" t="str">
        <f t="shared" si="2"/>
        <v>#REF!</v>
      </c>
    </row>
    <row r="192" ht="15.75" customHeight="1">
      <c r="A192" s="184" t="str">
        <f>Seeds!AB157</f>
        <v>M4-NyO-16a-E-3</v>
      </c>
      <c r="B192" s="184" t="str">
        <f t="shared" si="48"/>
        <v>#REF!</v>
      </c>
      <c r="C192" s="184" t="str">
        <f>Seeds!AA157</f>
        <v>{"id":"M4-NyO-16a-E-3","stimulus":"&lt;p&gt;Observe o exemplo de decomposição e, em seguida, escreva a decomposição do número indicado abaixo.&lt;/p&gt;&lt;p style=\"text-align: center\"&gt;{{Q5}}{{Q6}}{{Q7}}{{Q8}} = {{Q5}} × 10&lt;sup&gt;3&lt;/sup&gt; + {{Q6}} × 10&lt;sup&gt;2&lt;/sup&gt; + {{Q7}} × 10 + {{Q8}}&lt;/p&gt;","template":"&lt;p style=\"text-align: center\"&gt;{{Q1}}{{Q2}}0 00{{Q3}} {{Q4}}00 = {{response}} × {{response}} + {{response}} × {{response}} + {{response}} × {{response}} + {{response}} × {{response}}&lt;/p&gt;","hint":"&lt;p&gt;Um número pode ser decomposto como a soma de seus algarismos multiplicados por potências de base de 10.&lt;/p&gt;","feedback":"&lt;p&gt;Um número pode ser decomposto como a soma de seus algarismos multiplicados por potências de base de 10.&lt;/p&gt;&lt;table style=\"width: 100%;\"&gt;&lt;tbody&gt;&lt;tr&gt;&lt;td style=\"width: 11.1111%; text-align: center; background-color: #9FC1FD;\"&gt;&lt;span style=\"color: rgb(255, 255, 255);\"&gt;CMM&lt;/span&gt;&lt;/td&gt;&lt;td style=\"width: 11.1111%; text-align: center; background-color: #9FC1FD;\"&gt;&lt;span style=\"color: rgb(255, 255, 255);\"&gt;DMM&lt;/span&gt;&lt;/td&gt;&lt;td style=\"width: 11.1111%; text-align: center; background-color:#9FC1FD;\"&gt;&lt;span style=\"color: rgb(255, 255, 255);\"&gt;UMM&lt;/span&gt;&lt;/td&gt;&lt;td style=\"width: 11.1111%; text-align: center; background-color: #9FC1FD;\"&gt;&lt;span style=\"color: rgb(255, 255, 255);\"&gt;CM&lt;/span&gt;&lt;/td&gt;&lt;td style=\"width: 11.1111%; text-align: center; background-color: #9FC1FD;\"&gt;&lt;span style=\"color: rgb(255, 255, 255);\"&gt;DM&lt;/span&gt;&lt;/td&gt;&lt;td style=\"width: 11.1111%; text-align: center; background-color: #9FC1FD;\"&gt;&lt;span style=\"color: rgb(255, 255, 255);\"&gt;UM&lt;/span&gt;&lt;/td&gt;&lt;td style=\"width: 11.1111%; text-align: center; background-color: #9FC1FD;\"&gt;&lt;span style=\"color: rgb(255, 255, 255);\"&gt;C&lt;/span&gt;&lt;/td&gt;&lt;td style=\"width: 11.1111%; text-align: center; background-color: #9FC1FD;\"&gt;&lt;span style=\"color: rgb(255, 255, 255);\"&gt;D&lt;/span&gt;&lt;/td&gt;&lt;td style=\"width: 11.1111%; text-align: center; background-color: #9FC1FD;\"&gt;&lt;span style=\"color: rgb(255, 255, 255);\"&gt;U&lt;/span&gt;&lt;/td&gt;&lt;/tr&gt;&lt;tr&gt;&lt;td style=\"width: 11.1111%; text-align: center;\"&gt;{{Q1}}&lt;/td&gt;&lt;td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center;\"&gt;{{Q2}}&lt;/td&gt;&lt;td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center;\"&gt;&lt;/td&gt;&lt;td style=\"width: 11.1111%; text-align: center;\"&gt;&lt;/td&gt;&lt;td style=\"width: 11.1111%; text-align: center;\"&gt;{{Q3}}&lt;/td&gt;&lt;td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center;\"&gt;{{Q4}}&lt;/td&gt;&lt;td style=\"width: 11.1111%; text-align: center;\"&gt;0&lt;/td&gt;&lt;td style=\"width: 11.1111%; text-align: center;\"&gt;0&lt;/td&gt;&lt;/tr&gt;&lt;/tbody&gt;&lt;/table&gt;","seed":{"parameters":[{"name":"Q1","label":null,"min":1,"max":8,"step":1},{"name":"Q2","label":null,"min":1,"max":8,"step":1},{"name":"Q3","label":null,"min":1,"max":8,"step":1},{"name":"Q4","label":null,"min":1,"max":8,"step":1},{"name":"Q5","label":null,"min":1,"max":8,"step":1},{"name":"Q6","label":null,"min":1,"max":8,"step":1},{"name":"Q7","label":null,"min":1,"max":8,"step":1},{"name":"Q8","label":null,"min":1,"max":8,"step":1},{"name":"Q9","label":null,"min":1,"max":8,"step":1}],"calculated":[{"name":"A11","label":"{{function}}","function":"{{Q1}}"},{"name":"A1","label":"{{function}}","function":"\"10^8\""},{"name":"A12","label":"{{function}}","function":"{{Q2}}"},{"name":"A2","label":"{{function}}","function":"\"10^7\""},{"name":"A13","label":"{{function}}","function":"{{Q3}}"},{"name":"A3","label":"{{function}}","function":"\"10^3\""},{"name":"A14","label":"{{function}}","function":"{{Q4}}"},{"name":"A4","label":"{{function}}","function":"\"10^2\""}],"uniques":true},"algorithm":{"name":"calculateOperation","params":{"method":"equivLiteral","keyboard":"INTERMEDIATE"}}}</v>
      </c>
      <c r="D192" s="184" t="str">
        <f t="shared" si="2"/>
        <v>#REF!</v>
      </c>
    </row>
    <row r="193" ht="15.75" customHeight="1">
      <c r="A193" s="184" t="str">
        <f>Seeds!AB158</f>
        <v>M4-NyO-16a-A-1</v>
      </c>
      <c r="B193" s="184" t="str">
        <f t="shared" si="48"/>
        <v>#REF!</v>
      </c>
      <c r="C193" s="184" t="str">
        <f>Seeds!AA158</f>
        <v>{"id":"M4-NyO-16a-A-1","stimulus":"&lt;p style=\"text-align: center\"&gt;{{Q1}} × 10&lt;sup&gt;4&lt;/sup&gt; + {{Q2}} × 10&lt;sup&gt;3&lt;/sup&gt; + {{Q3}} × 10&lt;sup&gt;2&lt;/sup&gt; + {{Q4}} × 10 + {{Q5}} pessoas irão participar de um sorteio para ganhar um carro. Escreva essa quantidade como um número natural.&lt;/p&gt;","template":"&lt;p&gt;Irão participar {{response}} pessoas.&lt;/p&gt;","hint":"&lt;p&gt;Um número pode ser decomposto como a soma de seus algarismos multiplicados por potências de base de 10.&lt;/p&gt;","feedback":"&lt;p&gt;O número de participantes pode ser decomposto como a soma de seus algarismos multiplicados por potências de base de 10.&lt;/p&gt;&lt;p style=\"text-align: center\"&gt;{{Q1}} × 10&lt;sup&gt;4&lt;/sup&gt; + {{Q2}} × 10&lt;sup&gt;3&lt;/sup&gt; + {{Q3}} × 10&lt;sup&gt;2&lt;/sup&gt; + {{Q4}} × 10 + {{Q5}} = {{T1}} + {{T2}} + {{T3}} + {{T4}} + {{Q5}} = {{A1}}&lt;/p&gt;","seed":{"parameters":[{"name":"Q1","label":null,"min":1,"max":9,"step":1},{"name":"Q2","label":null,"min":1,"max":9,"step":1},{"name":"Q3","label":null,"min":1,"max":9,"step":1},{"name":"Q4","label":null,"min":1,"max":9,"step":1},{"name":"Q5","label":null,"min":1,"max":9,"step":1}],"calculated":[{"name":"T1","label":"{{function}}","function":"{{Q1}}*10000","temp":true},{"name":"T2","label":"{{function}}","function":"{{Q2}}*1000","temp":true},{"name":"T3","label":"{{function}}","function":"{{Q3}}*100","temp":true},{"name":"T4","label":"{{function}}","function":"{{Q4}}*10","temp":true},{"name":"A1","label":"{{function}}","function":"{{Q1}}*10000+{{Q2}}*1000+{{Q3}}*100+{{Q4}}*10+{{Q5}}"}],"uniques":true},"algorithm":{"name":"calculateOperation","params":{"method":"equivLiteral","keyboard":"INTERMEDIATE"}}}</v>
      </c>
      <c r="D193" s="184" t="str">
        <f t="shared" si="2"/>
        <v>#REF!</v>
      </c>
    </row>
    <row r="194" ht="15.75" customHeight="1">
      <c r="A194" s="184" t="str">
        <f>Seeds!AB159</f>
        <v>M4-NyO-16a-A-2</v>
      </c>
      <c r="B194" s="184" t="str">
        <f t="shared" si="48"/>
        <v>#REF!</v>
      </c>
      <c r="C194" s="184" t="str">
        <f>Seeds!AA159</f>
        <v>{"id":"M4-NyO-16a-A-2","stimulus":"&lt;p&gt;Uma ONG protetora de animais afirma ter resgatado nos últimos anos {{Q1}} × 10&lt;sup&gt;4&lt;/sup&gt; + {{Q2}} × 10&lt;sup&gt;3&lt;/sup&gt; + {{Q3}} × 10&lt;sup&gt;2&lt;/sup&gt; + {{Q4}} × 10 animais abandonados. Escreva essa quantidade como um número natural.&lt;/p&gt;","template":"&lt;p&gt;Foram resgatados {{response}} animais.&lt;/p&gt;","hint":"&lt;p&gt;Um número pode ser decomposto como a soma de seus algarismos multiplicados por potências de base de 10.&lt;/p&gt;","feedback":"&lt;p&gt;O número de animais resgatados pode ser decomposto como a soma de seus algarismos multiplicados por potências de base de 10.&lt;/p&gt;&lt;p style=\"text-align: center\"&gt;{{Q1}} × 10&lt;sup&gt;4&lt;/sup&gt; + {{Q2}} × 10&lt;sup&gt;3&lt;/sup&gt; + {{Q3}} × 10&lt;sup&gt;2&lt;/sup&gt; + {{Q4}} × 10 = {{T1}} + {{T2}} + {{T3}} + {{T4}} = {{A1}}&lt;/p&gt;","seed":{"parameters":[{"name":"Q1","label":null,"min":1,"max":9,"step":1},{"name":"Q2","label":null,"min":1,"max":9,"step":1},{"name":"Q3","label":null,"min":1,"max":9,"step":1},{"name":"Q4","label":null,"min":1,"max":9,"step":1}],"calculated":[{"name":"T1","label":"{{function}}","function":"{{Q1}}*10000","temp":true},{"name":"T2","label":"{{function}}","function":"{{Q2}}*1000","temp":true},{"name":"T3","label":"{{function}}","function":"{{Q3}}*100","temp":true},{"name":"T4","label":"{{function}}","function":"{{Q4}}*10","temp":true},{"name":"A1","label":"{{function}}","function":"{{Q1}}*10000+{{Q2}}*1000+{{Q3}}*100+{{Q4}}*10"}],"uniques":true},"algorithm":{"name":"calculateOperation","params":{"method":"equivLiteral","keyboard":"INTERMEDIATE"}}}</v>
      </c>
      <c r="D194" s="184" t="str">
        <f t="shared" si="2"/>
        <v>#REF!</v>
      </c>
    </row>
    <row r="195" ht="15.75" customHeight="1">
      <c r="A195" s="184" t="str">
        <f>Seeds!AB160</f>
        <v>M4-NyO-16a-A-3</v>
      </c>
      <c r="B195" s="184" t="str">
        <f t="shared" si="48"/>
        <v>#REF!</v>
      </c>
      <c r="C195" s="184" t="str">
        <f>Seeds!AA160</f>
        <v>{"id":"M4-NyO-16a-A-3","stimulus":"&lt;p&gt;Um ciclista pedalou {{Q1}} × 10&lt;sup&gt;4&lt;/sup&gt; + {{Q2}} × 10&lt;sup&gt;3&lt;/sup&gt; + {{Q3}} × 10&lt;sup&gt;2&lt;/sup&gt; + {{Q4}} × 10 + {{Q5}} m durante o fim de semana. Expresse essa quantidade como um número natural.&lt;/p&gt;","template":"&lt;p&gt;Ele pedalou {{response}} m.&lt;/p&gt;","hint":"&lt;p&gt;Um número pode ser decomposto como a soma de seus algarismos multiplicados por potências de base de 10.&lt;/p&gt;","feedback":"&lt;p&gt;O número de metros pedalados pode ser decomposto como a soma de seus algarismos multiplicados por potências de base de 10.&lt;/p&gt;&lt;p style=\"text-align: center\"&gt;{{Q1}} × 10&lt;sup&gt;4&lt;/sup&gt; + {{Q2}} × 10&lt;sup&gt;3&lt;/sup&gt; + {{Q3}} × 10&lt;sup&gt;2&lt;/sup&gt; + {{Q4}} × 10 + {{Q5}} = {{T1}} + {{T2}} + {{T3}} + {{T4}} + {{Q5}} = {{A1}}&lt;/p&gt;","seed":{"parameters":[{"name":"Q1","label":null,"min":1,"max":9,"step":1},{"name":"Q2","label":null,"min":1,"max":9,"step":1},{"name":"Q3","label":null,"min":1,"max":9,"step":1},{"name":"Q4","label":null,"min":1,"max":9,"step":1},{"name":"Q5","label":null,"min":1,"max":9,"step":1}],"calculated":[{"name":"T1","label":"{{function}}","function":"{{Q1}}*10000","temp":true},{"name":"T2","label":"{{function}}","function":"{{Q2}}*1000","temp":true},{"name":"T3","label":"{{function}}","function":"{{Q3}}*100","temp":true},{"name":"T4","label":"{{function}}","function":"{{Q4}}*10","temp":true},{"name":"A1","label":"{{function}}","function":"{{Q1}}*10000+{{Q2}}*1000+{{Q3}}*100+{{Q4}}*10+{{Q5}}"}],"uniques":true},"algorithm":{"name":"calculateOperation","params":{"method":"equivLiteral","keyboard":"INTERMEDIATE"}}}</v>
      </c>
      <c r="D195" s="184" t="str">
        <f t="shared" si="2"/>
        <v>#REF!</v>
      </c>
    </row>
    <row r="196" ht="15.75" customHeight="1">
      <c r="A196" s="184" t="str">
        <f>Seeds!AB161</f>
        <v>M4-NyO-17a-I-1</v>
      </c>
      <c r="B196" s="184" t="str">
        <f t="shared" si="48"/>
        <v>#REF!</v>
      </c>
      <c r="C196" s="184" t="str">
        <f>Seeds!AA161</f>
        <v>{"id":"M4-NyO-17a-I-1","stimulus":"&lt;p&gt;De acordo com a divisão a seguir, selecione quais das afirmações estão corretas.&lt;/p&gt;&lt;p style=\"text-align: center\"&gt;{{T1}} : {{Q1}} = {{Q2}} e {{Q3}}&lt;/p&gt;","hint":"&lt;p style=\"text-align: center\"&gt;dividendo : divisor = quociente + resto&lt;/p&gt;","feedback":"&lt;p&gt;Os termos da divisão são:&lt;/p&gt;&lt;p style=\"text-align: center\"&gt;dividendo : divisor = quociente + resto&lt;/p&gt;","seed":{"parameters":[{"name":"Q1","label":null,"min":3,"max":9,"step":1},{"name":"Q2","label":null,"min":3,"max":9,"step":1},{"name":"Q3","label":null,"list":[1,2]}],"calculated":[{"name":"T1","label":"{{function}}","function":"{{Q1}}*{{Q2}}+{{Q3}}","temp":true},{"name":"A1","label":"{{T1}} é o dividendo."},{"name":"A2","label":"{{Q1}} é o divisor."},{"name":"A3","label":"{{Q2}} é o quociente."},{"name":"A4","label":"{{Q3}} é o resto."},{"name":"A5","label":"{{T1}} é o divisor.","incorrect":true,"feedback":"&lt;p&gt;{{T1}} é o dividendo.&lt;/p&gt;"},{"name":"A6","label":"{{T1}} é o quociente.","incorrect":true,"feedback":"&lt;p&gt;{{T1}} é o dividendo.&lt;/p&gt;"},{"name":"A7","label":"{{Q1}} é o dividendo.","incorrect":true,"feedback":"&lt;p&gt;{{Q1}} é o divisor.&lt;/p&gt;"},{"name":"A8","label":"{{Q1}} é o quociente.","incorrect":true,"feedback":"&lt;p&gt;{{Q1}} é o divisor.&lt;/p&gt;"},{"name":"A9","label":"{{Q2}} é o resto.","incorrect":true,"feedback":"&lt;p&gt;{{Q2}} é o quociente.&lt;/p&gt;"},{"name":"A10","label":"{{Q2}} é o divisor.","incorrect":true,"feedback":"&lt;p&gt;{{Q2}} é o quociente.&lt;/p&gt;"},{"name":"A11","label":"{{Q3}} é o dividendo.","incorrect":true,"feedback":"&lt;p&gt;{{Q3}} é o resto.&lt;/p&gt;"}],"uniques":true},"algorithm":{"name":"trueFalse","template":"Multiple choice – multiple response","params":{"countCorrect":2,"countIncorrect":1,"showCheckIcon":true}}}</v>
      </c>
      <c r="D196" s="184" t="str">
        <f t="shared" si="2"/>
        <v>#REF!</v>
      </c>
    </row>
    <row r="197" ht="15.75" customHeight="1">
      <c r="A197" s="184" t="str">
        <f>Seeds!AB162</f>
        <v>M4-NyO-17a-E-1</v>
      </c>
      <c r="B197" s="184" t="str">
        <f t="shared" si="48"/>
        <v>#REF!</v>
      </c>
      <c r="C197" s="184" t="str">
        <f>Seeds!AA162</f>
        <v>{"id":"M4-NyO-17a-E-1","stimulus":"&lt;p&gt;Nomeie os termos da divisão.&lt;/p&gt;&lt;p style=\"text-align: center\"&gt;{{T1}} : {{Q1}} = {{Q2}}&lt;/p&gt;","template":"&lt;p&gt;{{T1}} é o {{response}}.&lt;/p&gt;&lt;p&gt;{{Q1}} é o {{response}}.&lt;/p&gt;&lt;p&gt;{{Q2}} é o {{response}}.&lt;/p&gt;","hint":"&lt;p style=\"text-align: center\"&gt;dividendo : divisor = quociente + resto&lt;p&gt;","feedback":"&lt;p&gt;Os termos da divisão são:&lt;/p&gt;&lt;p style=\"text-align: center\"&gt;dividendo : divisor = quociente + resto&lt;/p&gt;","seed":{"parameters":[{"name":"Q1","label":null,"min":2,"max":10,"step":1},{"name":"Q2","label":null,"min":2,"max":10,"step":1}],"calculated":[{"name":"T1","label":"{{function}}","function":"{{Q1}}*{{Q2}}","temp":true},{"name":"A1","label":"dividendo"},{"name":"A2","label":"divisor"},{"name":"A3","label":"quociente"}],"uniques":true},"algorithm":{"name":"calculateOperation","template":"Cloze with text"}}</v>
      </c>
      <c r="D197" s="184" t="str">
        <f t="shared" si="2"/>
        <v>#REF!</v>
      </c>
    </row>
    <row r="198" ht="15.75" customHeight="1">
      <c r="A198" s="184" t="str">
        <f>Seeds!AB163</f>
        <v>M4-NyO-17a-E-2</v>
      </c>
      <c r="B198" s="184" t="str">
        <f t="shared" si="48"/>
        <v>#REF!</v>
      </c>
      <c r="C198" s="184" t="str">
        <f>Seeds!AA163</f>
        <v>{"id":"M4-NyO-17a-E-2","stimulus":"&lt;p&gt;Nomeie os termos da divisão.&lt;/p&gt;&lt;p style=\"text-align: center\"&gt;{{T1}} : {{Q1}} = {{Q2}}&lt;/p&gt;","template":"&lt;p&gt;{{Q1}} é o {{response}}.&lt;/p&gt;&lt;p&gt;{{T1}} é o {{response}}.&lt;/p&gt;&lt;p&gt;{{Q2}} é o {{response}}.&lt;/p&gt;","hint":"&lt;p style=\"text-align: center\"&gt;dividendo : divisor = quociente + resto&lt;/p&gt;","feedback":"&lt;p&gt;Os termos da divisão são:&lt;/p&gt;&lt;p style=\"text-align: center\"&gt;dividendo : divisor = quociente + resto&lt;/p&gt;","seed":{"parameters":[{"name":"Q1","label":null,"min":2,"max":10,"step":1},{"name":"Q2","label":null,"min":2,"max":10,"step":1}],"calculated":[{"name":"T1","label":"{{function}}","function":"{{Q1}}*{{Q2}}","temp":true},{"name":"A1","label":"divisor"},{"name":"A2","label":"dividendo"},{"name":"A3","label":"quociente"}],"uniques":true},"algorithm":{"name":"calculateOperation","template":"Cloze with text"}}</v>
      </c>
      <c r="D198" s="184" t="str">
        <f t="shared" si="2"/>
        <v>#REF!</v>
      </c>
    </row>
    <row r="199" ht="15.75" customHeight="1">
      <c r="A199" s="184" t="str">
        <f>Seeds!AB164</f>
        <v>M4-NyO-17a-E-3</v>
      </c>
      <c r="B199" s="184" t="str">
        <f t="shared" si="48"/>
        <v>#REF!</v>
      </c>
      <c r="C199" s="184" t="str">
        <f>Seeds!AA164</f>
        <v>{"id":"M4-NyO-17a-E-3","stimulus":"&lt;p&gt;Nomeie os termos da divisão.&lt;/p&gt;&lt;p style=\"text-align: center\"&gt;{{T1}} : {{Q1}} = {{Q2}}&lt;/p&gt;","template":"&lt;p&gt;{{Q2}} é o {{response}}.&lt;/p&gt;&lt;p&gt;{{Q1}} é o {{response}}.&lt;/p&gt;&lt;p&gt;{{T1}} é o {{response}}.&lt;/p&gt;","hint":"&lt;p style=\"text-align: center\"&gt;dividendo : divisor = quociente + resto&lt;/p&gt;","feedback":"&lt;p&gt;Os termos da divisão são:&lt;/p&gt;&lt;p style=\"text-align: center\"&gt;dividendo : divisor = quociente + resto&lt;/p&gt;","seed":{"parameters":[{"name":"Q1","label":null,"min":2,"max":10,"step":1},{"name":"Q2","label":null,"min":2,"max":10,"step":1}],"calculated":[{"name":"T1","label":"{{function}}","function":"{{Q1}}*{{Q2}}","temp":true},{"name":"A1","label":"quociente"},{"name":"A2","label":"divisor"},{"name":"A3","label":"dividendo"}],"uniques":true},"algorithm":{"name":"calculateOperation","template":"Cloze with text"}}</v>
      </c>
      <c r="D199" s="184" t="str">
        <f t="shared" si="2"/>
        <v>#REF!</v>
      </c>
    </row>
    <row r="200" ht="15.75" customHeight="1">
      <c r="A200" s="184" t="str">
        <f>Seeds!AB165</f>
        <v>M4-NyO-35a-I-1</v>
      </c>
      <c r="B200" s="184" t="str">
        <f t="shared" si="48"/>
        <v>#REF!</v>
      </c>
      <c r="C200" s="184" t="str">
        <f>Seeds!AA165</f>
        <v>{"id":"M4-NyO-35a-I-1","stimulus":"&lt;p&gt;Selecione qual opção representa o cálculo da prova real da divisão a seguir.&lt;/p&gt;&lt;p style=\"text-align: center\"&gt;{{Q1}} : {{Q2}} = {{T1}}, com resto = {{T2}}&lt;/p&gt;","hint":"&lt;p&gt;Com a prova real da divisão pode-se verificar se uma divisão foi calculada corretamente.&lt;/p&gt;","feedback":"&lt;p&gt;Com a prova real da divisão pode-se verificar se uma divisão foi calculada corretamente.&lt;/p&gt;","seed":{"parameters":[{"name":"Q1","label":null,"min":10,"max":39,"step":1},{"name":"Q2","label":null,"min":4,"max":9,"step":1}],"calculated":[{"name":"T1","label":"{{function}}","function":"math.floor({{Q1}}/{{Q2}})","temp":true},{"name":"T2","label":"{{function}}","function":"{{Q1}}-{{Q2}}*{{T1}}","temp":true},{"name":"A1","label":"{{Q1}} = {{Q2}} × {{T1}} + {{T2}}"},{"name":"A2","label":"{{Q2}} = {{Q1}} × {{T1}} + {{T2}}","incorrect":true},{"name":"A3","label":"{{Q1}} = {{Q2}} + {{T1}} + {{T2}}","incorrect":true},{"name":"A4","label":"{{Q1}} = {{Q2}} × {{T1}} × {{T2}}","incorrect":true},{"name":"A5","label":"{{Q1}} = {{Q2}} × ({{T1}} + {{T2}})","incorrect":true}],"uniques":true},"algorithm":{"name":"trueFalse","template":"Multiple choice – standard","params":{"countCorrect":1,"countIncorrect":2,"showCheckIcon":false,"columns":3}}}</v>
      </c>
      <c r="D200" s="184" t="str">
        <f t="shared" si="2"/>
        <v>#REF!</v>
      </c>
    </row>
    <row r="201" ht="15.75" customHeight="1">
      <c r="A201" s="184" t="str">
        <f>Seeds!AB166</f>
        <v>M4-NyO-35a-E-1</v>
      </c>
      <c r="B201" s="184" t="str">
        <f t="shared" si="48"/>
        <v>#REF!</v>
      </c>
      <c r="C201" s="184" t="str">
        <f>Seeds!AA166</f>
        <v>{"id":"M4-NyO-35a-E-1","stimulus":"&lt;p&gt;Se em uma divisão o divisor é {{Q2}}, o quociente é {{T1}} e o resto é {{T2}}, qual é o valor do dividendo?&lt;/p&gt;","template":"&lt;p&gt;O dividendo vale {{response}}.&lt;/p&gt;","hint":"&lt;p&gt;Com a prova real da divisão pode-se verificar se uma divisão foi calculada corretamente.&lt;/p&gt;","feedback":"&lt;p&gt;Com a prova real da divisão pode-se verificar se uma divisão foi calculada corretamente:&lt;/p&gt;&lt;p style=\"text-align: center\"&gt;divisor × quociente + resto = dividendo&lt;/p&gt;&lt;p style=\"text-align: center\"&gt;{{Q2}} × {{T1}} + {{T2}} = {{A1}}&lt;/p&gt;","seed":{"parameters":[{"name":"Q1","label":null,"min":10,"max":39,"step":1},{"name":"Q2","label":null,"min":4,"max":9,"step":1}],"calculated":[{"name":"T1","label":"{{function}}","function":"math.floor({{Q1}}/{{Q2}})","temp":true},{"name":"T2","label":"{{function}}","function":"{{Q1}}-{{Q2}}*{{T1}}","temp":true},{"name":"A1","label":"{{function}}","function":"{{Q1}}"}],"uniques":true},"algorithm":{"name":"calculateOperation","params":{"method":"equivLiteral","keyboard":"NUMERICAL"}}}</v>
      </c>
      <c r="D201" s="184" t="str">
        <f t="shared" si="2"/>
        <v>#REF!</v>
      </c>
    </row>
    <row r="202" ht="15.75" customHeight="1">
      <c r="A202" s="184" t="str">
        <f>Seeds!AB167</f>
        <v>M4-NyO-35a-A-1</v>
      </c>
      <c r="B202" s="184" t="str">
        <f t="shared" si="48"/>
        <v>#REF!</v>
      </c>
      <c r="C202" s="184" t="str">
        <f>Seeds!AA167</f>
        <v>{"id":"M4-NyO-35a-A-1","stimulus":"&lt;p&gt;Em uma excursão para um acampamento de férias, os estudantes do 4º ano do Ensino Fundamental ocuparam {{Q2}} habitações coletivas com capacidade para {{Q1}} pessoas cada. Ainda, {{Q3}} estudantes ficaram de fora dessas habitações, mas ocupando chalés. Aplique a prova real da divisão para descobrir quantos alunos foram à excursão.&lt;/p&gt;","template":"&lt;p&gt;Foram à excursão {{response}} estudantes.&lt;/p&gt;","hint":"&lt;p&gt;Com a prova real da divisão pode-se verificar se uma divisão foi calculada corretamente.&lt;/p&gt;","feedback":"&lt;p&gt;Com a prova real da divisão pode-se verificar se uma divisão foi calculada corretamente:&lt;/p&gt;&lt;p style=\"text-align: center\"&gt;divisor × quociente + resto = dividendo&lt;/p&gt;&lt;p style=\"text-align: center\"&gt;{{Q1}} estudantes em cada habitação × {{Q2}} habitações + {{Q3}} estudantes em chalés = {{A1}} estudantes&lt;/p&gt;","seed":{"parameters":[{"name":"Q1","label":null,"min":5,"max":8,"step":1},{"name":"Q2","label":null,"min":6,"max":9,"step":1},{"name":"Q3","label":null,"list":[2,3,4]}],"calculated":[{"name":"A1","label":"{{function}}","function":"{{Q1}}*{{Q2}}+{{Q3}}"}],"uniques":true},"algorithm":{"name":"calculateOperation","params":{"method":"equivLiteral","keyboard":"NUMERICAL"}}}</v>
      </c>
      <c r="D202" s="184" t="str">
        <f t="shared" si="2"/>
        <v>#REF!</v>
      </c>
    </row>
    <row r="203" ht="15.75" customHeight="1">
      <c r="A203" s="184" t="str">
        <f>Seeds!AB168</f>
        <v>M4-NyO-35a-A-2</v>
      </c>
      <c r="B203" s="184" t="str">
        <f t="shared" si="48"/>
        <v>#REF!</v>
      </c>
      <c r="C203" s="184" t="str">
        <f>Seeds!AA168</f>
        <v>{"id":"M4-NyO-35a-A-2","stimulus":"&lt;p&gt;Os avós de Paula organizaram um alomoço para comemorar suas bodas de ouro. No restaurante, {{Q2}} mesas foram preparadas e {{Q1}} convidados sentaram-se em cada uma. No entanto, {{Q3}} membros da família ficaram sem lugar para se sentar. Aplique a prova real da divisão para descobrir quantos convidados foram à comemoração.&lt;/p&gt;","template":"&lt;p&gt;Ao almoço compareceram {{response}} convidados.&lt;/p&gt;","hint":"&lt;p&gt;Com a prova real da divisão pode-se verificar se uma divisão foi calculada corretamente.&lt;/p&gt;","feedback":"&lt;p&gt;Com a prova real da divisão pode-se verificar se uma divisão foi calculada corretamente:&lt;/p&gt;&lt;p style=\"text-align: center\"&gt;divisor × quociente + resto = dividendo&lt;/p&gt;&lt;p style=\"text-align: center\"&gt;{{Q1}} convidados em cada mesa × {{Q2}} mesas + {{Q3}} convidados sem lugar = {{A1}} pessoas convidadas&lt;/p&gt;","seed":{"parameters":[{"name":"Q1","label":null,"min":5,"max":9,"step":1},{"name":"Q2","label":null,"min":7,"max":9,"step":1},{"name":"Q3","label":null,"list":[2,3,4]}],"calculated":[{"name":"A1","label":"{{function}}","function":"{{Q1}}*{{Q2}}+{{Q3}}"}],"uniques":true},"algorithm":{"name":"calculateOperation","params":{"method":"equivLiteral","keyboard":"NUMERICAL"}}}</v>
      </c>
      <c r="D203" s="184" t="str">
        <f t="shared" si="2"/>
        <v>#REF!</v>
      </c>
    </row>
    <row r="204" ht="15.75" customHeight="1">
      <c r="A204" s="184" t="str">
        <f>Seeds!AB169</f>
        <v>M4-NyO-35a-A-3</v>
      </c>
      <c r="B204" s="184" t="str">
        <f t="shared" si="48"/>
        <v>#REF!</v>
      </c>
      <c r="C204" s="184" t="str">
        <f>Seeds!AA169</f>
        <v>{"id":"M4-NyO-35a-A-3","stimulus":"&lt;p&gt;Um professor inicialmente dividiu a turma em {{Q1}} grupos de {{Q2}} alunos cada um para fazer um projeto sobre animais vertebrados. No entanto, na distribuição, {{Q3}} alunos ficaram sem grupo. Aplique a prova real da divisão para calcular quantos alunos há na sala de aula.&lt;/p&gt;","template":"&lt;p&gt;Há {{response}} alunos.&lt;/p&gt;","hint":"&lt;p&gt;Com a prova real da divisão pode-se verificar se uma divisão foi calculada corretamente.&lt;/p&gt;","feedback":"&lt;p&gt;Com a prova real da divisão pode-se verificar se uma divisão foi calculada corretamente:&lt;/p&gt;&lt;p style=\"text-align: center\"&gt;divisor × quociente + resto = dividendo&lt;/p&gt;&lt;p style=\"text-align: center\"&gt;{{Q2}} alunos em cada grupo × {{Q1}} grupos + {{Q3}} alunos sem grupo = {{A1}} alunos&lt;/p&gt;","seed":{"parameters":[{"name":"Q1","label":null,"min":4,"max":6,"step":1},{"name":"Q2","label":null,"min":4,"max":6,"step":1},{"name":"Q3","label":null,"list":[2,3]}],"calculated":[{"name":"A1","label":"{{function}}","function":"{{Q1}}*{{Q2}}+{{Q3}}"}],"uniques":true},"algorithm":{"name":"calculateOperation","params":{"method":"equivLiteral","keyboard":"NUMERICAL"}}}</v>
      </c>
      <c r="D204" s="184" t="str">
        <f t="shared" si="2"/>
        <v>#REF!</v>
      </c>
    </row>
    <row r="205" ht="15.75" customHeight="1">
      <c r="A205" s="184" t="str">
        <f>Seeds!AB170</f>
        <v>M4-NyO-35b-I-1</v>
      </c>
      <c r="B205" s="184" t="str">
        <f t="shared" si="48"/>
        <v>#REF!</v>
      </c>
      <c r="C205" s="184" t="str">
        <f>Seeds!AA170</f>
        <v>{"id":"M4-NyO-35b-I-1","stimulus":"&lt;p&gt;Na divisão a seguir, qual é o valor de ⬤?&lt;/p&gt;&lt;p style=\"text-align: center\"&gt;⬤ : {{Q2}} = {{Q1}}&lt;/p&gt;","hint":"&lt;p&gt;A prova real da divisão diz que:&lt;/p&gt;&lt;p style=\"text-align: center\"&gt;dividendo = divisor × quociente + resto&lt;/p&gt;","feedback":"&lt;p&gt;A prova real da divisão diz que:&lt;/p&gt;&lt;p style=\"text-align: center\"&gt;dividendo = divisor × quociente + resto&lt;/p&gt;&lt;p&gt;Portanto:&lt;/p&gt;&lt;p style=\"text-align: center\"&gt;⬤ = {{Q2}} × {{Q1}} = {{T1}}&lt;/p&gt;","seed":{"parameters":[{"name":"Q1","label":null,"list":[5,6,7,8,9]},{"name":"Q2","label":null,"list":[2,3,4]}],"calculated":[{"name":"T1","label":"{{function}}","function":"{{Q1}}*{{Q2}}","temp":true},{"name":"A1","label":"⬤ = {{function}}","function":"{{Q1}}*{{Q2}}"},{"name":"A2","label":"⬤ = {{function}}","function":"math.floor({{Q1}}/{{Q2}})","incorrect":true},{"name":"A3","label":"⬤ = {{function}}","function":"{{Q1}}+{{Q2}}","incorrect":true},{"name":"A4","label":"⬤ = {{function}}","function":"math.abs({{Q1}}-{{Q2}})","incorrect":true}],"uniques":true},"algorithm":{"name":"trueFalse","template":"Multiple choice – standard","params":{"countCorrect":1,"countIncorrect":2,"showCheckIcon":false,"columns":3}}}</v>
      </c>
      <c r="D205" s="184" t="str">
        <f t="shared" si="2"/>
        <v>#REF!</v>
      </c>
    </row>
    <row r="206" ht="15.75" customHeight="1">
      <c r="A206" s="184" t="str">
        <f>Seeds!AB171</f>
        <v>M4-NyO-35b-I-2</v>
      </c>
      <c r="B206" s="184" t="str">
        <f t="shared" si="48"/>
        <v>#REF!</v>
      </c>
      <c r="C206" s="184" t="str">
        <f>Seeds!AA171</f>
        <v>{"id":"M4-NyO-35b-I-2","stimulus":"&lt;p&gt;Na divisão a seguir, qual é o valor de ⬤?&lt;/p&gt;&lt;p style=\"text-align: center\"&gt;{{T1}} : ⬤ = {{Q1}}&lt;/p&gt;","hint":"&lt;p&gt;A prova real da divisão diz que:&lt;/p&gt;&lt;p style=\"text-align: center\"&gt;dividendo = divisor × quociente + resto&lt;/p&gt;","feedback":"&lt;p&gt;A prova real da divisão diz que:&lt;/p&gt;&lt;p style=\"text-align: center\"&gt;dividendo = divisor × quociente + resto&lt;/p&gt;&lt;p&gt;Portanto, ⬤ é um número que satisfaz esta condição: {{T1}} = ⬤ × {{Q1}}.&lt;/p&gt;","seed":{"parameters":[{"name":"Q1","label":null,"min":10,"max":30,"step":1},{"name":"Q2","label":null,"min":2,"max":9,"step":1}],"calculated":[{"name":"T1","label":"{{function}}","function":"{{Q1}}*{{Q2}}","temp":true},{"name":"A1","label":"⬤ = {{Q2}}","function":"{{Q2}}"},{"name":"A2","label":"⬤ = {{function}}","function":"{{Q1}}+1","incorrect":true},{"name":"A3","label":"⬤ = {{function}}","function":"{{Q1}}-1","incorrect":true},{"name":"A4","label":"⬤ = {{function}}","function":"{{Q2}}+1","incorrect":true}],"uniques":true},"algorithm":{"name":"trueFalse","template":"Multiple choice – standard","params":{"countCorrect":1,"countIncorrect":2,"showCheckIcon":false,"columns":3}}}</v>
      </c>
      <c r="D206" s="184" t="str">
        <f t="shared" si="2"/>
        <v>#REF!</v>
      </c>
    </row>
    <row r="207" ht="15.75" customHeight="1">
      <c r="A207" s="184" t="str">
        <f>Seeds!AB172</f>
        <v>M4-NyO-35b-E-1</v>
      </c>
      <c r="B207" s="184" t="str">
        <f t="shared" si="48"/>
        <v>#REF!</v>
      </c>
      <c r="C207" s="184" t="str">
        <f>Seeds!AA172</f>
        <v>{"id":"M4-NyO-35b-E-1","stimulus":"&lt;p&gt;Complete a seguinte divisão.&lt;/p&gt;","template":"&lt;p style=\"text-align: center\"&gt;{{response}} : {{Q2}} = {{Q1}}&lt;/p&gt;","hint":"&lt;p&gt;A prova real da divisão diz que:&lt;/p&gt;&lt;p style=\"text-align: center\"&gt;dividendo = divisor × quociente + resto&lt;/p&gt;","feedback":"&lt;p&gt;A prova real da divisão diz que:&lt;/p&gt;&lt;p style=\"text-align: center\"&gt;dividendo = divisor × quociente + resto&lt;/p&gt;&lt;p&gt;Portanto, ⬤ é um número que satisfaz esta condição: ⬤ = {{Q2}} × {{Q1}} = {{A1}}&lt;/p&gt;","seed":{"parameters":[{"name":"Q1","label":null,"min":10,"max":50,"step":1},{"name":"Q2","label":null,"min":2,"max":9,"step":1}],"calculated":[{"name":"A1","label":"{{function}}","function":"{{Q1}}*{{Q2}}"}],"uniques":true},"algorithm":{"name":"calculateOperation","params":{"method":"equivLiteral","keyboard":"NUMERICAL"}}}</v>
      </c>
      <c r="D207" s="184" t="str">
        <f t="shared" si="2"/>
        <v>#REF!</v>
      </c>
    </row>
    <row r="208" ht="15.75" customHeight="1">
      <c r="A208" s="184" t="str">
        <f>Seeds!AB173</f>
        <v>M4-NyO-35b-E-2</v>
      </c>
      <c r="B208" s="184" t="str">
        <f t="shared" si="48"/>
        <v>#REF!</v>
      </c>
      <c r="C208" s="184" t="str">
        <f>Seeds!AA173</f>
        <v>{"id":"M4-NyO-35b-E-2","stimulus":"&lt;p&gt;Complete a seguinte divisão.&lt;/p&gt;","template":"&lt;p style=\"text-align: center\"&gt;{{T1}} : {{response}} = {{Q1}}&lt;/p&gt;","hint":"&lt;p&gt;A prova real da divisão diz que:&lt;/p&gt;&lt;p style=\"text-align: center\"&gt;dividendo = divisor × quociente + resto&lt;/p&gt;","feedback":"&lt;p&gt;A prova real da divisão diz que:&lt;/p&gt;&lt;p style=\"text-align: center\"&gt;dividendo = divisor × quociente + resto&lt;/p&gt;&lt;p&gt;Portanto, ⬤ é um número que satisfaz esta condição: {{T1}} = ⬤ × {{Q1}}&lt;/p&gt;","seed":{"parameters":[{"name":"Q1","label":null,"min":10,"max":50,"step":1},{"name":"Q2","label":null,"min":2,"max":9,"step":1}],"calculated":[{"name":"T1","label":"{{function}}","function":"{{Q1}}*{{Q2}}","temp":true},{"name":"A1","label":"{{function}}","function":"{{Q2}}"}],"uniques":true},"algorithm":{"name":"calculateOperation","params":{"method":"equivLiteral","keyboard":"NUMERICAL"}}}</v>
      </c>
      <c r="D208" s="184" t="str">
        <f t="shared" si="2"/>
        <v>#REF!</v>
      </c>
    </row>
    <row r="209" ht="15.75" customHeight="1">
      <c r="A209" s="184" t="str">
        <f>Seeds!AB174</f>
        <v>M4-NyO-35b-A-1</v>
      </c>
      <c r="B209" s="184" t="str">
        <f t="shared" si="48"/>
        <v>#REF!</v>
      </c>
      <c r="C209" s="184" t="str">
        <f>Seeds!AA174</f>
        <v>{"id":"M4-NyO-35b-A-1","stimulus":"&lt;p&gt;Mário dividiu sua coleção de moedas antigas em {{Q1}} caixas, nas quais ele guardou {{Q2}} moedas em cada uma. Quantas moedas Mário tem no total?&lt;/p&gt;","template":"&lt;p&gt;Ele tem {{response}} moedas.&lt;/p&gt;","hint":"&lt;p&gt;De acordo com o enunciado, tem-se:&lt;/p&gt;&lt;p style=\"text-align: center\"&gt;... : {{Q1}} caixas = {{Q2}} moedas em cada caixa&lt;/p&gt;","feedback":"&lt;p&gt;De acordo com o enunciado, tem-se:&lt;/p&gt;&lt;p style=\"text-align: center\"&gt;... : {{Q1}} caixas = {{Q2}} moedas em cada caixa&lt;/p&gt;&lt;p&gt;Aplicando a prova real da divisão, tem-se:&lt;/p&gt;&lt;p style=\"text-align: center\"&gt;dividendo = divisor × quociente + resto&lt;/p&gt;&lt;p&gt;Portanto, o número de moedas que Mário tem é:&lt;/p&gt;&lt;p style=\"text-align: center\"&gt;dividendo = {{Q1}} × {{Q2}} = {{T1}}&lt;/p&gt;","seed":{"parameters":[{"name":"Q1","label":null,"min":2,"max":9,"step":1},{"name":"Q2","label":null,"min":5,"max":10,"step":1}],"calculated":[{"name":"T1","label":"{{function}}","function":"{{Q1}}*{{Q2}}","temp":true},{"name":"A1","label":"{{function}}","function":"{{Q1}}*{{Q2}}"}],"uniques":true},"algorithm":{"name":"calculateOperation","params":{"method":"equivLiteral","keyboard":"NUMERICAL"}}}</v>
      </c>
      <c r="D209" s="184" t="str">
        <f t="shared" si="2"/>
        <v>#REF!</v>
      </c>
    </row>
    <row r="210" ht="15.75" customHeight="1">
      <c r="A210" s="184" t="str">
        <f>Seeds!AB175</f>
        <v>M4-NyO-35b-A-2</v>
      </c>
      <c r="B210" s="184" t="str">
        <f t="shared" si="48"/>
        <v>#REF!</v>
      </c>
      <c r="C210" s="184" t="str">
        <f>Seeds!AA175</f>
        <v>{"id":"M4-NyO-35b-A-2","stimulus":"&lt;p&gt;Na sua festa de aniversário, Carolina distribuiu saquinhos surpresa para seus {{Q1}} amigos. Quantos saquinhos Carolina precisou comprar se cada amigo recebeu {{Q2}} deles?&lt;/p&gt;","template":"&lt;p&gt;Carolina comprou {{response}} saquinhos surpresa.&lt;/p&gt;","hint":"&lt;p&gt;De acordo com o enunciado, tem-se:&lt;/p&gt;&lt;p style=\"text-align: center\"&gt;... : {{Q1}} amigos = {{Q2}} saquinhos surpresa por amigo&lt;/p&gt;","feedback":"&lt;p&gt;De acordo com o enunciado, tem-se:&lt;/p&gt;&lt;p style=\"text-align: center\"&gt;... : {{Q1}} amigos = {{Q2}} saquinhos surpresa por amigo&lt;/p&gt;&lt;p&gt;Aplicando a prova real da divisão, tem-se:&lt;/p&gt;&lt;p style=\"text-align: center\"&gt;dividendo = divisor × quociente + resto&lt;/p&gt;&lt;p&gt;Portanto, o número de saquinhos surpresa é:&lt;/p&gt;&lt;p style=\"text-align: center\"&gt;dividendo = {{Q1}} × {{Q2}} = {{T1}}&lt;/p&gt;","seed":{"parameters":[{"name":"Q1","label":null,"min":3,"max":20,"step":1},{"name":"Q2","label":null,"min":2,"max":10,"step":1}],"calculated":[{"name":"T1","label":"{{function}}","function":"{{Q1}}*{{Q2}}","temp":true},{"name":"A1","label":"{{function}}","function":"{{Q1}}*{{Q2}}"}],"uniques":true},"algorithm":{"name":"calculateOperation","params":{"method":"equivLiteral","keyboard":"NUMERICAL"}}}</v>
      </c>
      <c r="D210" s="184" t="str">
        <f t="shared" si="2"/>
        <v>#REF!</v>
      </c>
    </row>
    <row r="211" ht="15.75" customHeight="1">
      <c r="A211" s="184" t="str">
        <f>Seeds!AB176</f>
        <v>M4-NyO-35b-A-3</v>
      </c>
      <c r="B211" s="184" t="str">
        <f t="shared" si="48"/>
        <v>#REF!</v>
      </c>
      <c r="C211" s="184" t="str">
        <f>Seeds!AA176</f>
        <v>{"id":"M4-NyO-35b-A-3","stimulus":"&lt;p&gt;Em uma floricultura chegaram {{Q1}} clientes em busca de um buquê. Como não havia flores suficientes para todos, o proprietário as distribuiu igualmente e colocou {{Q2}} em cada buquê. Quantas flores havia na floricultura&lt;/p&gt;","template":"&lt;p&gt;Havia {{response}} flores.&lt;/p&gt;","hint":"&lt;p&gt;De acordo com o enunciado, tem-se:&lt;/p&gt;&lt;p style=\"text-align: center\"&gt;... : {{Q1}} clientes = {{Q2}} flores para cada cliente&lt;/p&gt;","feedback":"&lt;p&gt;De acordo com o enunciado, tem-se:&lt;/p&gt;&lt;p style=\"text-align: center\"&gt;... : {{Q1}} clientes = {{Q2}} flores para cada buquê&lt;/p&gt;&lt;p&gt;Aplicando a prova real da divisão, tem-se:&lt;/p&gt;&lt;p style=\"text-align: center\"&gt;dividendo = divisor × quociente + resto&lt;/p&gt;&lt;p&gt;Portanto, o número de flores é:&lt;/p&gt;&lt;p style=\"text-align: center\"&gt;dividendo = {{Q1}} × {{Q2}} = {{T1}}&lt;/p&gt;","seed":{"parameters":[{"name":"Q1","label":null,"min":2,"max":8,"step":1},{"name":"Q2","label":null,"min":5,"max":20,"step":1}],"calculated":[{"name":"T1","label":"{{function}}","function":"{{Q1}}*{{Q2}}","temp":true},{"name":"A1","label":"{{function}}","function":"{{Q1}}*{{Q2}}"}],"uniques":true},"algorithm":{"name":"calculateOperation","params":{"method":"equivLiteral","keyboard":"NUMERICAL"}}}</v>
      </c>
      <c r="D211" s="184" t="str">
        <f t="shared" si="2"/>
        <v>#REF!</v>
      </c>
    </row>
    <row r="212" ht="15.75" customHeight="1">
      <c r="A212" s="184" t="str">
        <f>Seeds!AB177</f>
        <v>M4-NyO-18a-I-1</v>
      </c>
      <c r="B212" s="184" t="str">
        <f t="shared" si="48"/>
        <v>#REF!</v>
      </c>
      <c r="C212" s="184" t="str">
        <f>Seeds!AA177</f>
        <v>{"id":"M4-NyO-18a-I-1","stimulus":"&lt;p&gt;Selecione o quociente e o resto da divisão.&lt;/p&gt;&lt;p style=\"text-align: center\"&gt;{{T1}} : {{Q1}}&lt;/p&gt;","template":"&lt;p style=\"text-align: center\"&gt;Quociente = {{response}}&lt;/p&gt;&lt;p style=\"text-align: center\"&gt;Resto = {{response}}&lt;/p&gt;","hint":"&lt;p&gt;Divida o dividendo pelo divisor.&lt;/p&gt;","feedback":"&lt;p&gt;A divisão é uma repartição do dividendo em tantas partes iguais quantas forem indicadas pelo divisor.&lt;/p&gt;","seed":{"parameters":[{"name":"Q1","label":null,"list":[4,5,6,7,8,9]},{"name":"Q2","label":null,"min":10,"max":99,"step":1},{"name":"Q3","label":null,"list":[1,2,3]},{"name":"Q4","label":null,"list":[1,2,3]}],"calculated":[{"name":"T1","label":"{{function}}","function":"{{Q1}}*{{Q2}}+{{Q3}}","temp":true},{"name":"A1","label":"{{function}}","function":"{{Q2}}","group":1},{"name":"A2","label":"{{function}}","function":"{{Q2}}+10","group":1,"incorrect":true},{"name":"A3","label":"{{function}}","function":"{{Q2}}-10","group":1,"incorrect":true},{"name":"A4","label":"{{function}}","function":"{{Q3}}","group":2},{"name":"A5","label":"{{function}}","function":"{{Q4}}","group":2,"incorrect":true},{"name":"A6","label":"{{function}}","function":"0","group":2,"incorrect":true}],"uniques":true},"algorithm":{"name":"groupResponses","template":"Cloze with drop down"}}</v>
      </c>
      <c r="D212" s="184" t="str">
        <f t="shared" si="2"/>
        <v>#REF!</v>
      </c>
    </row>
    <row r="213" ht="15.75" customHeight="1">
      <c r="A213" s="184" t="str">
        <f>Seeds!AB178</f>
        <v>M4-NyO-18a-E-1</v>
      </c>
      <c r="B213" s="184" t="str">
        <f t="shared" si="48"/>
        <v>#REF!</v>
      </c>
      <c r="C213" s="184" t="str">
        <f>Seeds!AA178</f>
        <v>{"id":"M4-NyO-18a-E-1","stimulus":"&lt;p&gt;Calcule a divisão.&lt;/p&gt;","template":"&lt;p style=\"text-align: center\"&gt;{{T1}} : {{Q1}} = {{response}} , resto = {{response}}&lt;/p&gt;","hint":"&lt;p&gt;Divida o dividendo pelo divisor.&lt;/p&gt;","feedback":"&lt;p&gt;A divisão é uma repartição do dividendo em tantas partes iguais quantas forem indicadas pelo divisor.&lt;/p&gt;","seed":{"parameters":[{"name":"Q1","label":null,"list":[4,5,6,7,8,9]},{"name":"Q2","label":null,"min":10,"max":99,"step":1},{"name":"Q3","label":null,"list":[1,2,3]}],"calculated":[{"name":"T1","label":"{{function}}","function":"{{Q1}}*{{Q2}}+{{Q3}}","temp":true},{"name":"A1","label":"{{function}}","function":"{{Q2}}"},{"name":"A2","label":"{{function}}","function":"{{Q3}}"}],"uniques":true},"algorithm":{"name":"calculateOperation","params":{"method":"equivLiteral","keyboard":"NUMERICAL"}}}</v>
      </c>
      <c r="D213" s="184" t="str">
        <f t="shared" si="2"/>
        <v>#REF!</v>
      </c>
    </row>
    <row r="214" ht="15.75" customHeight="1">
      <c r="A214" s="184" t="str">
        <f>Seeds!AB179</f>
        <v>M4-NyO-18a-A-1</v>
      </c>
      <c r="B214" s="184" t="str">
        <f t="shared" si="48"/>
        <v>#REF!</v>
      </c>
      <c r="C214" s="184" t="str">
        <f>Seeds!AA179</f>
        <v>{"id":"M4-NyO-18a-A-1","stimulus":"&lt;p&gt;Em uma classe de robótica há {{T1}} blocos de construção. Para fazer um robô programável para cada aluno, foram usados ​{{Q1}} blocos em cada robô. Quantos robôs foram construídos? Quantos blocos sobraram?&lt;/p&gt;","template":"&lt;p&gt;Foram construídos {{response}} robôs e sobraram {{response}} blocos.&lt;/p&gt;","hint":"&lt;p&gt;Divida o dividendo pelo divisor.&lt;/p&gt;","feedback":"&lt;p&gt;A divisão é uma repartição do dividendo em tantas partes iguais quantas forem indicadas pelo divisor.&lt;/p&gt;","seed":{"parameters":[{"name":"Q1","label":null,"list":[4,5,6]},{"name":"Q2","label":null,"min":10,"max":50,"step":1},{"name":"Q3","label":null,"list":[2,3]}],"calculated":[{"name":"T1","label":"{{function}}","function":"{{Q1}}*{{Q2}}+{{Q3}}","temp":true},{"name":"A1","label":"{{function}}","function":"{{Q2}}"},{"name":"A2","label":"{{function}}","function":"{{Q3}}"}],"uniques":true},"algorithm":{"name":"calculateOperation","params":{"method":"equivLiteral","keyboard":"NUMERICAL"}}}</v>
      </c>
      <c r="D214" s="184" t="str">
        <f t="shared" si="2"/>
        <v>#REF!</v>
      </c>
    </row>
    <row r="215" ht="15.75" customHeight="1">
      <c r="A215" s="184" t="str">
        <f>Seeds!AB180</f>
        <v>M4-NyO-18a-A-2</v>
      </c>
      <c r="B215" s="184" t="str">
        <f t="shared" si="48"/>
        <v>#REF!</v>
      </c>
      <c r="C215" s="184" t="str">
        <f>Seeds!AA180</f>
        <v>{"id":"M4-NyO-18a-A-2","stimulus":"&lt;p&gt;Para organizar uma visita ao Museu de Ciências Naturais, os monitores dividiram {{T1}} alunos em {{Q1}} grupos. Quantos alunos há por grupo? Quantos ficaram de fora dessa divisão?&lt;/p&gt;","template":"&lt;p&gt;Em cada grupo há {{response}} alunos, enquanto {{response}} alunos precisaram ser redistribuídos entre os grupos.&lt;/p&gt;","hint":"&lt;p&gt;Divida o dividendo pelo divisor.&lt;/p&gt;","feedback":"&lt;p&gt;A divisão é uma repartição do dividendo em tantas partes iguais quantas forem indicadas pelo divisor.&lt;/p&gt;","seed":{"parameters":[{"name":"Q1","label":null,"min":4,"max":9,"step":1},{"name":"Q2","label":null,"min":20,"max":40,"step":1},{"name":"Q3","label":null,"min":2,"max":3,"step":1}],"calculated":[{"name":"T1","label":"{{function}}","function":"{{Q1}}*{{Q2}}+{{Q3}}","temp":true},{"name":"A1","label":"{{function}}","function":"{{Q2}}"},{"name":"A2","label":"{{function}}","function":"{{Q3}}"}],"uniques":true},"algorithm":{"name":"calculateOperation","params":{"method":"equivLiteral","keyboard":"NUMERICAL"}}}</v>
      </c>
      <c r="D215" s="184" t="str">
        <f t="shared" si="2"/>
        <v>#REF!</v>
      </c>
    </row>
    <row r="216" ht="15.75" customHeight="1">
      <c r="A216" s="184" t="str">
        <f>Seeds!AB181</f>
        <v>M4-NyO-18a-A-3</v>
      </c>
      <c r="B216" s="184" t="str">
        <f t="shared" si="48"/>
        <v>#REF!</v>
      </c>
      <c r="C216" s="184" t="str">
        <f>Seeds!AA181</f>
        <v>{"id":"M4-NyO-18a-A-3","stimulus":"&lt;p&gt;Diego sempre compra um imã de geladeira nos lugares que visita. Até agora, ele tem uma coleção de {{T1}} ímãs e deseja dividi-los igualmente em {{Q1}} caixas. Quantos ímãs ele deverá manter em cada caixa? Quantos irão sobrar?&lt;/p&gt;","template":"&lt;p&gt;Ele deve guardar {{response}} ímãs em cada caixa e irá sobrar {{response}}.&lt;/p&gt;","hint":"&lt;p&gt;Divida o dividendo pelo divisor.&lt;/p&gt;","feedback":"&lt;p&gt;A divisão é uma repartição do dividendo em tantas partes iguais quantas forem indicadas pelo divisor.&lt;/p&gt;","seed":{"parameters":[{"name":"Q1","label":null,"min":5,"max":9,"step":1},{"name":"Q2","label":null,"min":30,"max":60,"step":1},{"name":"Q3","label":null,"min":2,"max":4,"step":1}],"calculated":[{"name":"T1","label":"{{function}}","function":"{{Q1}}*{{Q2}}+{{Q3}}","temp":true},{"name":"A1","label":"{{function}}","function":"{{Q2}}"},{"name":"A2","label":"{{function}}","function":"{{Q3}}"}],"uniques":true},"algorithm":{"name":"calculateOperation","params":{"method":"equivLiteral","keyboard":"NUMERICAL"}}}</v>
      </c>
      <c r="D216" s="184" t="str">
        <f t="shared" si="2"/>
        <v>#REF!</v>
      </c>
    </row>
    <row r="217" ht="15.75" customHeight="1">
      <c r="A217" s="184" t="str">
        <f>Seeds!AB182</f>
        <v>M4-NyO-19a-I-1</v>
      </c>
      <c r="B217" s="184" t="str">
        <f t="shared" si="48"/>
        <v>#REF!</v>
      </c>
      <c r="C217" s="184" t="str">
        <f>Seeds!AA182</f>
        <v>{"id":"M4-NyO-19a-I-1","stimulus":"&lt;p&gt;Selecione o quociente e o resto desta divisão.&lt;/p&gt;&lt;p style=\"text-align: center\"&gt;{{T1}} : {{Q1}}&lt;/p&gt;","template":"&lt;p style=\"text-align: center\"&gt;Quociente = {{response}}&lt;/p&gt;&lt;p style=\"text-align: center\"&gt;Resto = {{response}}&lt;/p&gt;","hint":"&lt;p&gt;Divida o dividendo pelo divisor.&lt;/p&gt;","feedback":"&lt;p&gt;A divisão é uma repartição do dividendo em tantas partes iguais quantas forem indicadas pelo divisor.&lt;/p&gt;","seed":{"parameters":[{"name":"Q1","label":null,"min":10,"max":99,"step":1},{"name":"Q2","label":null,"min":10,"max":99,"step":1},{"name":"Q3","label":null,"min":1,"max":9,"step":1},{"name":"Q4","label":null,"min":1,"max":9,"step":1}],"calculated":[{"name":"T1","label":"{{function}}","function":"{{Q1}}*{{Q2}}+{{Q3}}","temp":true},{"name":"A1","label":"{{function}}","function":"{{Q2}}","group":1},{"name":"A2","label":"{{function}}","function":"{{Q2}}+{{Q3}}","group":1,"incorrect":true},{"name":"A3","label":"{{function}}","function":"{{Q2}}+{{Q4}}","group":1,"incorrect":true},{"name":"A4","label":"{{function}}","function":"{{Q3}}","group":2},{"name":"A5","label":"{{function}}","function":"{{Q4}}","group":2,"incorrect":true},{"name":"A6","label":"{{function}}","function":"0","group":2,"incorrect":true}],"uniques":true},"algorithm":{"name":"groupResponses","template":"Cloze with drop down"}}</v>
      </c>
      <c r="D217" s="184" t="str">
        <f t="shared" si="2"/>
        <v>#REF!</v>
      </c>
    </row>
    <row r="218" ht="15.75" customHeight="1">
      <c r="A218" s="184" t="str">
        <f>Seeds!AB183</f>
        <v>M4-NyO-19a-E-1</v>
      </c>
      <c r="B218" s="184" t="str">
        <f t="shared" si="48"/>
        <v>#REF!</v>
      </c>
      <c r="C218" s="184" t="str">
        <f>Seeds!AA183</f>
        <v>{"id":"M4-NyO-19a-E-1","stimulus":"&lt;p&gt;Calcule esta divisão.&lt;/p&gt;","template":"&lt;p style=\"text-align: center\"&gt;{{T1}} : {{Q1}} = {{response}}, resto = {{response}}&lt;/p&gt;","hint":"&lt;p&gt;Divida o dividendo pelo divisor.&lt;/p&gt;","feedback":"&lt;p&gt;A divisão é uma repartição do dividendo em tantas partes iguais quantas forem indicadas pelo divisor.&lt;/p&gt;","seed":{"parameters":[{"name":"Q1","label":null,"min":4,"max":99,"step":1},{"name":"Q2","label":null,"min":10,"max":99,"step":1},{"name":"Q3","label":null,"min":1,"max":9,"step":1}],"calculated":[{"name":"T1","label":"{{function}}","function":"{{Q1}}*{{Q2}}+{{Q3}}","temp":true},{"name":"A1","label":"{{function}}","function":"{{Q2}}"},{"name":"A2","label":"{{function}}","function":"{{Q3}}"}],"uniques":true},"algorithm":{"name":"calculateOperation","params":{"method":"equivLiteral","keyboard":"NUMERICAL"}}}</v>
      </c>
      <c r="D218" s="184" t="str">
        <f t="shared" si="2"/>
        <v>#REF!</v>
      </c>
    </row>
    <row r="219" ht="15.75" customHeight="1">
      <c r="A219" s="184" t="str">
        <f>Seeds!AB184</f>
        <v>M4-NyO-19a-A-1</v>
      </c>
      <c r="B219" s="184" t="str">
        <f t="shared" si="48"/>
        <v>#REF!</v>
      </c>
      <c r="C219" s="184" t="str">
        <f>Seeds!AA184</f>
        <v>{"id":"M4-NyO-19a-A-1","stimulus":"&lt;p&gt;Para reflorestar uma reserva queimada, {{T1}} mudas deverão ser entregues para voluntários em {{Q1}} caixas com o mesmo número de mudas em cada uma. Quantas mudas haverá em cada caixa? E quantas mudas ficarão de fora dessa distribuição?&lt;/p&gt;","template":"&lt;p&gt;Em cada caixa haverá {{response}} mudas e {{response}} serão deixadas de fora.&lt;/p&gt;","hint":"&lt;p&gt;Divida o dividendo pelo divisor.&lt;/p&gt;","feedback":"&lt;p&gt;A divisão é uma repartição do dividendo em tantas partes iguais quantas forem indicadas pelo divisor.&lt;/p&gt;","seed":{"parameters":[{"name":"Q1","label":null,"min":4,"max":99,"step":1},{"name":"Q2","label":null,"min":10,"max":99,"step":1},{"name":"Q3","label":null,"min":2,"max":9,"step":1}],"calculated":[{"name":"T1","label":"{{function}}","function":"{{Q1}}*{{Q2}}+{{Q3}}","temp":true},{"name":"A1","label":"{{function}}","function":"{{Q2}}"},{"name":"A2","label":"{{function}}","function":"{{Q3}}"}],"uniques":true},"algorithm":{"name":"calculateOperation","params":{"method":"equivLiteral","keyboard":"NUMERICAL"}}}</v>
      </c>
      <c r="D219" s="184" t="str">
        <f t="shared" si="2"/>
        <v>#REF!</v>
      </c>
    </row>
    <row r="220" ht="15.75" customHeight="1">
      <c r="A220" s="184" t="str">
        <f>Seeds!AB185</f>
        <v>M4-NyO-19a-A-2</v>
      </c>
      <c r="B220" s="184" t="str">
        <f t="shared" si="48"/>
        <v>#REF!</v>
      </c>
      <c r="C220" s="184" t="str">
        <f>Seeds!AA185</f>
        <v>{"id":"M4-NyO-19a-A-2","stimulus":"&lt;p&gt;Uma ONG distribuiu {{T1}} caixas de roupas igualmente entre os {{Q1}} centros de doação que possui em todo o país. Quantas caixas cada centro recebeu? E quantas caixas ficaram de fora dessa distribuição?&lt;/p&gt;","template":"&lt;p&gt;Cada centro recebeu {{response}} caixas de roupa, enquanto {{response}} caixas ficaram de fora da distribuição.&lt;/p&gt;","hint":"&lt;p&gt;Divida o dividendo pelo divisor.&lt;/p&gt;","feedback":"&lt;p&gt;A divisão é uma repartição do dividendo em tantas partes iguais quantas forem indicadas pelo divisor.&lt;/p&gt;","seed":{"parameters":[{"name":"Q1","label":null,"min":4,"max":99,"step":1},{"name":"Q2","label":null,"min":10,"max":99,"step":1},{"name":"Q3","label":null,"min":2,"max":9,"step":1}],"calculated":[{"name":"T1","label":"{{function}}","function":"{{Q1}}*{{Q2}}+{{Q3}}","temp":true},{"name":"A1","label":"{{function}}","function":"{{Q2}}"},{"name":"A2","label":"{{function}}","function":"{{Q3}}"}],"uniques":true},"algorithm":{"name":"calculateOperation","params":{"method":"equivLiteral","keyboard":"NUMERICAL"}}}</v>
      </c>
      <c r="D220" s="184" t="str">
        <f t="shared" si="2"/>
        <v>#REF!</v>
      </c>
    </row>
    <row r="221" ht="15.75" customHeight="1">
      <c r="A221" s="184" t="str">
        <f>Seeds!AB186</f>
        <v>M4-NyO-19a-A-3</v>
      </c>
      <c r="B221" s="184" t="str">
        <f t="shared" si="48"/>
        <v>#REF!</v>
      </c>
      <c r="C221" s="184" t="str">
        <f>Seeds!AA186</f>
        <v>{"id":"M4-NyO-19a-A-3","stimulus":"&lt;p&gt;No final de uma corrida de rua, {{T1}} lanches foram armazenados em mesma quantidade em {{Q1}} caixas e foram distribuídos entre os corredores. Quantos lanches havia em cada caixa? E quantos ficaram de fora da distribuição?&lt;/p&gt;","template":"&lt;p&gt;Em cada caixa havia {{response}} lanches e {{response}} ficaram de fora da distribuição.&lt;/p&gt;","hint":"&lt;p&gt;Divida o dividendo pelo divisor.&lt;/p&gt;","feedback":"&lt;p&gt;A divisão é uma repartição do dividendo em tantas partes iguais quantas forem indicadas pelo divisor.&lt;/p&gt;","seed":{"parameters":[{"name":"Q1","label":null,"min":4,"max":99,"step":1},{"name":"Q2","label":null,"min":10,"max":99,"step":1},{"name":"Q3","label":null,"min":2,"max":9,"step":1}],"calculated":[{"name":"T1","label":"{{function}}","function":"{{Q1}}*{{Q2}}+{{Q3}}","temp":true},{"name":"A1","label":"{{function}}","function":"{{Q2}}"},{"name":"A2","label":"{{function}}","function":"{{Q3}}"}],"uniques":true},"algorithm":{"name":"calculateOperation","params":{"method":"equivLiteral","keyboard":"NUMERICAL"}}}</v>
      </c>
      <c r="D221" s="184" t="str">
        <f t="shared" si="2"/>
        <v>#REF!</v>
      </c>
    </row>
    <row r="222" ht="15.75" customHeight="1">
      <c r="A222" s="184" t="str">
        <f>Seeds!AB187</f>
        <v>M4-NyO-41a-I-1</v>
      </c>
      <c r="B222" s="184" t="str">
        <f t="shared" si="48"/>
        <v>#REF!</v>
      </c>
      <c r="C222" s="184" t="str">
        <f>Seeds!AA187</f>
        <v>{"id":"M4-NyO-41a-I-1","stimulus":"&lt;p&gt;Qual das opções a seguir continua o padrão dessas três divisões?&lt;/p&gt;&lt;p style=\"text-align: center\"&gt;{{T1}} : {{Q1}} = 1, com resto {{Q2}}&lt;/p&gt;&lt;p style=\"text-align: center\"&gt;{{T2}} : {{Q1}} = 2, com resto {{Q2}}&lt;/p&gt;&lt;p style=\"text-align: center\"&gt;{{T3}} : {{Q1}} = 3, com resto {{Q2}}&lt;/p&gt;","hint":"&lt;p&gt;Há um conjunto de números que, quando divididos pelo mesmo número, dão o mesmo resto.&lt;/p&gt;","feedback":"&lt;p&gt;Há um conjunto de números que, quando divididos pelo mesmo número, dão o mesmo resto.&lt;/p&gt;","seed":{"parameters":[{"name":"Q1","label":null,"min":4,"max":10,"step":1},{"name":"Q2","label":null,"list":[1,2,3]},{"name":"Q3","label":null,"list":[1,2,3]},{"name":"Q4","label":null,"list":[1,2,3]}],"calculated":[{"name":"T1","label":"{{function}}","function":"{{Q1}}+{{Q2}}","temp":true},{"name":"T2","label":"{{function}}","function":"{{Q1}}*2+{{Q2}}","temp":true},{"name":"T3","label":"{{function}}","function":"{{Q1}}*3+{{Q2}}","temp":true},{"name":"T4","label":"{{function}}","function":"{{Q1}}*4+{{Q2}}","temp":true},{"name":"T5","label":"{{function}}","function":"{{Q2}}+{{Q3}}","temp":true},{"name":"T6","label":"{{function}}","function":"{{Q1}}*4+{{Q2}}+{{Q4}}","temp":true},{"name":"A1","label":"{{T4}} : {{Q1}} = 4, com resto {{Q2}}"},{"name":"A2","label":"{{T4}} : {{Q1}} = 4, com resto {{T5}}","incorrect":true},{"name":"A3","label":"{{T6}} : {{Q1}} = 4, com resto {{Q2}}","incorrect":true}],"uniques":true},"algorithm":{"name":"trueFalse","template":"Multiple choice – standard","params":{"countCorrect":1,"countIncorrect":2,"showCheckIcon":false,"columns":3}}}</v>
      </c>
      <c r="D222" s="184" t="str">
        <f t="shared" si="2"/>
        <v>#REF!</v>
      </c>
    </row>
    <row r="223" ht="15.75" customHeight="1">
      <c r="A223" s="184" t="str">
        <f>Seeds!AB188</f>
        <v>M4-NyO-41a-I-2</v>
      </c>
      <c r="B223" s="184" t="str">
        <f t="shared" si="48"/>
        <v>#REF!</v>
      </c>
      <c r="C223" s="184" t="str">
        <f>Seeds!AA188</f>
        <v>{"id":"M4-NyO-41a-I-2","stimulus":"&lt;p&gt;Seguindo o padrão, arraste os números para completar a última divisão.&lt;/p&gt;","template":"&lt;p style=\"text-align: center\"&gt;{{T1}} : {{Q1}} = 1, com resto {{Q2}}&lt;/p&gt;&lt;p style=\"text-align: center\"&gt;{{T2}} : {{Q1}} = 2, com resto {{Q2}}&lt;/p&gt;&lt;p style=\"text-align: center\"&gt;{{T3}} : {{Q1}} = 3, com resto {{Q2}}&lt;/p&gt;&lt;p style=\"text-align: center\"&gt;{{response}} : {{response}} = {{response}}, com resto {{response}}&lt;/p&gt;","hint":"&lt;p&gt;Há um conjunto de números que, quando divididos pelo mesmo número, dão o mesmo resto.&lt;/p&gt;","feedback":"&lt;p&gt;Há um conjunto de números que, quando divididos pelo mesmo número, dão o mesmo resto.&lt;/p&gt;","seed":{"parameters":[{"name":"Q1","label":null,"min":5,"max":10,"step":1},{"name":"Q2","label":null,"list":[1,2,3]}],"calculated":[{"name":"T1","label":"{{function}}","function":"{{Q1}}+{{Q2}}","temp":true},{"name":"T2","label":"{{function}}","function":"{{Q1}}*2+{{Q2}}","temp":true},{"name":"T3","label":"{{function}}","function":"{{Q1}}*3+{{Q2}}","temp":true},{"name":"A1","label":"{{function}}","function":"{{Q1}}*4+{{Q2}}"},{"name":"A2","label":"{{function}}","function":"{{Q1}}"},{"name":"A3","label":"{{function}}","function":"4"},{"name":"A4","label":"{{function}}","function":"{{Q2}}"}],"uniques":true},"algorithm":{"name":"calculateOperation","template":"Cloze with drag &amp; drop","params":{"keyboard":"INTERMEDIATE"}}}</v>
      </c>
      <c r="D223" s="184" t="str">
        <f t="shared" si="2"/>
        <v>#REF!</v>
      </c>
    </row>
    <row r="224" ht="15.75" customHeight="1">
      <c r="A224" s="184" t="str">
        <f>Seeds!AB189</f>
        <v>M4-NyO-41a-E-1</v>
      </c>
      <c r="B224" s="184" t="str">
        <f t="shared" si="48"/>
        <v>#REF!</v>
      </c>
      <c r="C224" s="184" t="str">
        <f>Seeds!AA189</f>
        <v>{"id":"M4-NyO-41a-E-1","stimulus":"&lt;p&gt;Complete a última divisão seguindo o padrão das anteriores.&lt;/p&gt;","template":"&lt;p style=\"text-align: center\"&gt;{{T1}} : {{Q1}} = 1, com resto {{Q2}}&lt;/p&gt;&lt;p style=\"text-align: center\"&gt;{{T2}} : {{Q1}} = 2, com resto {{Q2}}&lt;/p&gt;&lt;p style=\"text-align: center\"&gt;{{T3}} : {{Q1}} = 3, com resto {{Q2}}&lt;/p&gt;&lt;p style=\"text-align: center\"&gt;{{response}} : {{response}} = {{response}}, com resto {{response}}&lt;/p&gt;","hint":"&lt;p&gt;Há um conjunto de números que, quando divididos pelo mesmo número, dão o mesmo resto.&lt;/p&gt;","feedback":"&lt;p&gt;Há um conjunto de números que, quando divididos pelo mesmo número, dão o mesmo resto.&lt;/p&gt;","seed":{"parameters":[{"name":"Q1","label":null,"min":4,"max":10,"step":1},{"name":"Q2","label":null,"list":[1,2,3]}],"calculated":[{"name":"T1","label":"{{function}}","function":"{{Q1}}+{{Q2}}","temp":true},{"name":"T2","label":"{{function}}","function":"{{Q1}}*2+{{Q2}}","temp":true},{"name":"T3","label":"{{function}}","function":"{{Q1}}*3+{{Q2}}","temp":true},{"name":"A1","label":"{{function}}","function":"{{Q1}}*4+{{Q2}}"},{"name":"A2","label":"{{function}}","function":"{{Q1}}"},{"name":"A3","label":"{{function}}","function":"4"},{"name":"A4","label":"{{function}}","function":"{{Q2}}"}],"uniques":true},"algorithm":{"name":"calculateOperation","params":{"method":"equivLiteral","keyboard":"NUMERICAL"}}}</v>
      </c>
      <c r="D224" s="184" t="str">
        <f t="shared" si="2"/>
        <v>#REF!</v>
      </c>
    </row>
    <row r="225" ht="15.75" customHeight="1">
      <c r="A225" s="184" t="str">
        <f>Seeds!AB190</f>
        <v>M4-NyO-41a-E-2</v>
      </c>
      <c r="B225" s="184" t="str">
        <f t="shared" si="48"/>
        <v>#REF!</v>
      </c>
      <c r="C225" s="184" t="str">
        <f>Seeds!AA190</f>
        <v>{"id":"M4-NyO-41a-E-2","stimulus":"&lt;p&gt;Complete a última divisão e observe se há um padrão com as anteriores.&lt;/p&gt;","template":"&lt;p style=\"text-align: center\"&gt;{{T1}} : {{Q1}} = 1, com resto {{Q2}}&lt;/p&gt;&lt;p style=\"text-align: center\"&gt;{{T2}} : {{Q1}} = 2, com resto {{Q2}}&lt;/p&gt;&lt;p style=\"text-align: center\"&gt;{{T3}} : {{Q1}} = 3, com resto {{Q2}}&lt;/p&gt;&lt;p style=\"text-align: center\"&gt;{{T4}} : {{Q1}} = {{response}}, com resto {{response}}&lt;/p&gt;","hint":"&lt;p&gt;Há um conjunto de números que, quando divididos pelo mesmo número, dão o mesmo resto.&lt;/p&gt;","feedback":"&lt;p&gt;Há um conjunto de números que, quando divididos pelo mesmo número, dão o mesmo resto.&lt;/p&gt;","seed":{"parameters":[{"name":"Q1","label":null,"min":4,"max":10,"step":1},{"name":"Q2","label":null,"list":[1,2,3]},{"name":"Q3","label":null,"list":[5,6,7,8,9,10]}],"calculated":[{"name":"T1","label":"{{function}}","function":"{{Q1}}+{{Q2}}","temp":true},{"name":"T2","label":"{{function}}","function":"{{Q1}}*2+{{Q2}}","temp":true},{"name":"T3","label":"{{function}}","function":"{{Q1}}*3+{{Q2}}","temp":true},{"name":"T4","label":"{{function}}","function":"{{Q1}}*{{Q3}}+{{Q2}}","temp":true},{"name":"A1","label":"{{function}}","function":"{{Q3}}"},{"name":"A2","label":"{{function}}","function":"{{Q2}}"}],"uniques":true},"algorithm":{"name":"calculateOperation","params":{"method":"equivLiteral","keyboard":"NUMERICAL"}}}</v>
      </c>
      <c r="D225" s="184" t="str">
        <f t="shared" si="2"/>
        <v>#REF!</v>
      </c>
    </row>
    <row r="226" ht="15.75" customHeight="1">
      <c r="A226" s="184" t="str">
        <f t="shared" ref="A226:C226" si="49">#REF!</f>
        <v>#REF!</v>
      </c>
      <c r="B226" s="184" t="str">
        <f t="shared" si="49"/>
        <v>#REF!</v>
      </c>
      <c r="C226" s="184" t="str">
        <f t="shared" si="49"/>
        <v>#REF!</v>
      </c>
      <c r="D226" s="184" t="str">
        <f t="shared" si="2"/>
        <v>#REF!</v>
      </c>
    </row>
    <row r="227" ht="15.75" customHeight="1">
      <c r="A227" s="184" t="str">
        <f t="shared" ref="A227:C227" si="50">#REF!</f>
        <v>#REF!</v>
      </c>
      <c r="B227" s="184" t="str">
        <f t="shared" si="50"/>
        <v>#REF!</v>
      </c>
      <c r="C227" s="184" t="str">
        <f t="shared" si="50"/>
        <v>#REF!</v>
      </c>
      <c r="D227" s="184" t="str">
        <f t="shared" si="2"/>
        <v>#REF!</v>
      </c>
    </row>
    <row r="228" ht="15.75" customHeight="1">
      <c r="A228" s="184" t="str">
        <f t="shared" ref="A228:C228" si="51">#REF!</f>
        <v>#REF!</v>
      </c>
      <c r="B228" s="184" t="str">
        <f t="shared" si="51"/>
        <v>#REF!</v>
      </c>
      <c r="C228" s="184" t="str">
        <f t="shared" si="51"/>
        <v>#REF!</v>
      </c>
      <c r="D228" s="184" t="str">
        <f t="shared" si="2"/>
        <v>#REF!</v>
      </c>
    </row>
    <row r="229" ht="15.75" customHeight="1">
      <c r="A229" s="184" t="str">
        <f t="shared" ref="A229:C229" si="52">#REF!</f>
        <v>#REF!</v>
      </c>
      <c r="B229" s="184" t="str">
        <f t="shared" si="52"/>
        <v>#REF!</v>
      </c>
      <c r="C229" s="184" t="str">
        <f t="shared" si="52"/>
        <v>#REF!</v>
      </c>
      <c r="D229" s="184" t="str">
        <f t="shared" si="2"/>
        <v>#REF!</v>
      </c>
    </row>
    <row r="230" ht="15.75" customHeight="1">
      <c r="A230" s="184" t="str">
        <f t="shared" ref="A230:C230" si="53">#REF!</f>
        <v>#REF!</v>
      </c>
      <c r="B230" s="184" t="str">
        <f t="shared" si="53"/>
        <v>#REF!</v>
      </c>
      <c r="C230" s="184" t="str">
        <f t="shared" si="53"/>
        <v>#REF!</v>
      </c>
      <c r="D230" s="184" t="str">
        <f t="shared" si="2"/>
        <v>#REF!</v>
      </c>
    </row>
    <row r="231" ht="15.75" customHeight="1">
      <c r="A231" s="184" t="str">
        <f t="shared" ref="A231:C231" si="54">#REF!</f>
        <v>#REF!</v>
      </c>
      <c r="B231" s="184" t="str">
        <f t="shared" si="54"/>
        <v>#REF!</v>
      </c>
      <c r="C231" s="184" t="str">
        <f t="shared" si="54"/>
        <v>#REF!</v>
      </c>
      <c r="D231" s="184" t="str">
        <f t="shared" si="2"/>
        <v>#REF!</v>
      </c>
    </row>
    <row r="232" ht="15.75" customHeight="1">
      <c r="A232" s="184" t="str">
        <f>Seeds!AB191</f>
        <v>M4-NyO-20a-I-1</v>
      </c>
      <c r="B232" s="184" t="str">
        <f t="shared" ref="B232:B241" si="55">#REF!</f>
        <v>#REF!</v>
      </c>
      <c r="C232" s="184" t="str">
        <f>Seeds!AA191</f>
        <v>{"id":"M4-NyO-20a-I-1","stimulus":"&lt;p&gt;Selecione o múltiplo de {{Q1}}.&lt;/p&gt;","hint":"&lt;p&gt;Um múltiplo de um número natural é obtido ao multiplicar o número por outro.&lt;/p&gt;","feedback":"&lt;p&gt;Um múltiplo de um número natural é obtido ao multiplicar o número por outro. Neste caso: {{Q1}} × {{Q2}} = {{A1}}.&lt;/p&gt;","seed":{"parameters":[{"name":"Q1","label":null,"min":3,"max":9,"step":1},{"name":"Q2","label":null,"min":3,"max":9,"step":1},{"name":"Q3","label":null,"min":3,"max":9,"step":1},{"name":"Q4","label":null,"min":3,"max":9,"step":1},{"name":"Q5","label":null,"min":3,"max":9,"step":1},{"name":"Q6","label":null,"min":3,"max":9,"step":1}],"calculated":[{"name":"A1","label":"{{function}}","function":"{{Q1}}*{{Q2}}"},{"name":"A2","label":"{{function}}","function":"{{Q1}}*{{Q3}}+1","incorrect":true},{"name":"A3","label":"{{function}}","function":"{{Q1}}*{{Q4}}-1","incorrect":true},{"name":"A4","label":"{{function}}","function":"{{Q1}}*{{Q5}}+2","incorrect":true},{"name":"A5","label":"{{function}}","function":"{{Q1}}*{{Q6}}-2","incorrect":true}],"uniques":true},"algorithm":{"name":"trueFalse","template":"Multiple choice – standard","params":{"countCorrect":1,"countIncorrect":2,"showCheckIcon":false,"columns":3}}}</v>
      </c>
      <c r="D232" s="184" t="str">
        <f t="shared" si="2"/>
        <v>#REF!</v>
      </c>
    </row>
    <row r="233" ht="15.75" customHeight="1">
      <c r="A233" s="184" t="str">
        <f>Seeds!AB192</f>
        <v>M4-NyO-20a-E-1</v>
      </c>
      <c r="B233" s="184" t="str">
        <f t="shared" si="55"/>
        <v>#REF!</v>
      </c>
      <c r="C233" s="184" t="str">
        <f>Seeds!AA192</f>
        <v>{"id":"M4-NyO-20a-E-1","stimulus":"&lt;p&gt;Encontre os cinco primeiros múltiplos do número {{Q1}}.&lt;/p&gt;","template":"&lt;p style=\"text-align: center\"&gt;0, {{response}}, {{response}}, {{response}}, {{response}}&lt;/p&gt;","hint":"&lt;p&gt;Um múltiplo de um número natural é obtido ao multiplicar o número por outro.&lt;/p&gt;","feedback":"&lt;p&gt;Para encontrar os cinco primeiros múltiplos de {{Q1}}, basta multiplicá-lo por 0, 1, 2, 3 e 4.&lt;/p&gt;","seed":{"parameters":[{"name":"Q1","label":null,"min":2,"max":9,"step":1}],"calculated":[{"name":"A1","label":"{{function}}","function":"{{Q1}}*1"},{"name":"A2","label":"{{function}}","function":"{{Q1}}*2"},{"name":"A3","label":"{{function}}","function":"{{Q1}}*3"},{"name":"A4","label":"{{function}}","function":"{{Q1}}*4"}],"uniques":true},"algorithm":{"name":"calculateOperation","params":{"method":"equivLiteral","keyboard":"NUMERICAL"}}}</v>
      </c>
      <c r="D233" s="184" t="str">
        <f t="shared" si="2"/>
        <v>#REF!</v>
      </c>
    </row>
    <row r="234" ht="15.75" customHeight="1">
      <c r="A234" s="184" t="str">
        <f>Seeds!AB193</f>
        <v>M4-NyO-20a-A-1</v>
      </c>
      <c r="B234" s="184" t="str">
        <f t="shared" si="55"/>
        <v>#REF!</v>
      </c>
      <c r="C234" s="184" t="str">
        <f>Seeds!AA193</f>
        <v>{"id":"M4-NyO-20a-A-1","stimulus":"&lt;p&gt;O número de cartas que Adriana tem é um dos primeiros múltiplos de {{Q1}}. Complete esta lista para ver algumas das possibilidades.&lt;/p&gt;","template":"&lt;p&gt;Os primeiros cinco múltiplos são 0, {{response}}, {{response}}, {{response}} e {{response}}.&lt;/p&gt;","hint":"&lt;p&gt;Um múltiplo de um número natural é obtido ao multiplicar o número por outro.&lt;/p&gt;","feedback":"&lt;p&gt;Para encontrar os cinco primeiros múltiplos de {{Q1}}, basta multiplicá-lo por 0, 1, 2, 3 e 4.&lt;/p&gt;","seed":{"parameters":[{"name":"Q1","label":null,"min":2,"max":9,"step":1}],"calculated":[{"name":"A1","label":"{{function}}","function":"{{Q1}}*1"},{"name":"A2","label":"{{function}}","function":"{{Q1}}*2"},{"name":"A3","label":"{{function}}","function":"{{Q1}}*3"},{"name":"A4","label":"{{function}}","function":"{{Q1}}*4"}],"uniques":true},"algorithm":{"name":"calculateOperation","params":{"method":"equivLiteral","keyboard":"NUMERICAL"}}}</v>
      </c>
      <c r="D234" s="184" t="str">
        <f t="shared" si="2"/>
        <v>#REF!</v>
      </c>
    </row>
    <row r="235" ht="15.75" customHeight="1">
      <c r="A235" s="184" t="str">
        <f>Seeds!AB194</f>
        <v>M4-NyO-20a-A-2</v>
      </c>
      <c r="B235" s="184" t="str">
        <f t="shared" si="55"/>
        <v>#REF!</v>
      </c>
      <c r="C235" s="184" t="str">
        <f>Seeds!AA194</f>
        <v>{"id":"M4-NyO-20a-A-2","stimulus":"&lt;p&gt;Oliver quer plantar mudas em seu jardim em uma quantidade que seja um múltiplo de {{Q1}}. Complete esta lista para ver algumas das possibilidades.&lt;/p&gt;","template":"&lt;p&gt;Os primeiros cinco múltiplos são 0, {{response}}, {{response}}, {{response}} e {{response}}.&lt;/p&gt;","hint":"&lt;p&gt;Um múltiplo de um número natural é obtido ao multiplicar o número por outro.&lt;/p&gt;","feedback":"&lt;p&gt;Para encontrar os cinco primeiros múltiplos de {{Q1}}, basta multiplicá-lo por 0, 1, 2, 3 e 4.&lt;/p&gt;","seed":{"parameters":[{"name":"Q1","label":null,"min":2,"max":9,"step":1}],"calculated":[{"name":"A1","label":"{{function}}","function":"{{Q1}}*1"},{"name":"A2","label":"{{function}}","function":"{{Q1}}*2"},{"name":"A3","label":"{{function}}","function":"{{Q1}}*3"},{"name":"A4","label":"{{function}}","function":"{{Q1}}*4"}],"uniques":true},"algorithm":{"name":"calculateOperation","params":{"method":"equivLiteral","keyboard":"NUMERICAL"}}}</v>
      </c>
      <c r="D235" s="184" t="str">
        <f t="shared" si="2"/>
        <v>#REF!</v>
      </c>
    </row>
    <row r="236" ht="15.75" customHeight="1">
      <c r="A236" s="184" t="str">
        <f>Seeds!AB195</f>
        <v>M4-NyO-20a-A-3</v>
      </c>
      <c r="B236" s="184" t="str">
        <f t="shared" si="55"/>
        <v>#REF!</v>
      </c>
      <c r="C236" s="184" t="str">
        <f>Seeds!AA195</f>
        <v>{"id":"M4-NyO-20a-A-3","stimulus":"&lt;p&gt;O número de camisas esportivas que Lúcia tem é um múltiplo de {{Q1}}. Complete esta lista para ver algumas das possibilidades.&lt;/p&gt;","template":"&lt;p&gt;Os primeiros cinco múltiplos são 0, {{response}}, {{response}}, {{response}} e {{response}}.&lt;/p&gt;","hint":"&lt;p&gt;Um múltiplo de um número natural é obtido ao multiplicar o número por outro.&lt;/p&gt;","feedback":"&lt;p&gt;Para encontrar os cinco primeiros múltiplos de {{Q1}}, basta multiplicá-lo por 0, 1, 2, 3 e 4.&lt;/p&gt;","seed":{"parameters":[{"name":"Q1","label":null,"min":2,"max":9,"step":1}],"calculated":[{"name":"A1","label":"{{function}}","function":"{{Q1}}*1"},{"name":"A2","label":"{{function}}","function":"{{Q1}}*2"},{"name":"A3","label":"{{function}}","function":"{{Q1}}*3"},{"name":"A4","label":"{{function}}","function":"{{Q1}}*4"}],"uniques":true},"algorithm":{"name":"calculateOperation","params":{"method":"equivLiteral","keyboard":"NUMERICAL"}}}</v>
      </c>
      <c r="D236" s="184" t="str">
        <f t="shared" si="2"/>
        <v>#REF!</v>
      </c>
    </row>
    <row r="237" ht="15.75" customHeight="1">
      <c r="A237" s="184" t="str">
        <f>Seeds!AB196</f>
        <v>M4-NyO-20b-I-1</v>
      </c>
      <c r="B237" s="184" t="str">
        <f t="shared" si="55"/>
        <v>#REF!</v>
      </c>
      <c r="C237" s="184" t="str">
        <f>Seeds!AA196</f>
        <v>{"id":"M4-NyO-20b-I-1","stimulus":"&lt;p&gt;Selecione o múltiplo de {{Q1}}.&lt;/p&gt;","hint":"&lt;p&gt;O múltiplo de um número natural é obtido multiplicando-o por outro.&lt;/p&gt;","feedback":"&lt;p&gt;O múltiplo de um número natural é obtido multiplicando-o por outro. Neste caso:&lt;/p&gt;&lt;p style=\"text-align: center\"&gt;{{Q1}} × {{Q2}} = {{A1}}&lt;/p&gt;","seed":{"parameters":[{"name":"Q1","label":null,"min":10,"max":100,"step":1},{"name":"Q2","label":null,"min":3,"max":10,"step":1}],"calculated":[{"name":"A1","label":"{{function}}","function":"{{Q1}}*{{Q2}}"},{"name":"A2","label":"{{function}}","function":"{{Q1}}*{{Q2}}+1","incorrect":true},{"name":"A3","label":"{{function}}","function":"{{Q1}}*{{Q2}}+2","incorrect":true},{"name":"A4","label":"{{function}}","function":"{{Q1}}*{{Q2}}-1","incorrect":true},{"name":"A5","label":"{{function}}","function":"{{Q1}}*{{Q2}}-2","incorrect":true}],"uniques":true},"algorithm":{"name":"trueFalse","template":"Multiple choice – standard","params":{"countCorrect":1,"countIncorrect":2,"showCheckIcon":false,"columns":3}}}</v>
      </c>
      <c r="D237" s="184" t="str">
        <f t="shared" si="2"/>
        <v>#REF!</v>
      </c>
    </row>
    <row r="238" ht="15.75" customHeight="1">
      <c r="A238" s="184" t="str">
        <f>Seeds!AB197</f>
        <v>M4-NyO-20b-E-1</v>
      </c>
      <c r="B238" s="184" t="str">
        <f t="shared" si="55"/>
        <v>#REF!</v>
      </c>
      <c r="C238" s="184" t="str">
        <f>Seeds!AA197</f>
        <v>{"id":"M4-NyO-20b-E-1","stimulus":"&lt;p&gt;Apresente os cinco primeiros múltiplos do número {{Q1}}.&lt;/p&gt;","template":"&lt;p&gt;Os múltiplos são: 0, {{response}}, {{response}}, {{response}}, {{response}}&lt;/p&gt;","hint":"&lt;p&gt;O múltiplo de um número natural é obtido multiplicando-o por outro.&lt;/p&gt;","feedback":"&lt;p&gt;Para encontrar os cinco primeiros múltiplos de {{Q1}}, multiplique-o por 0, 1, 2, 3 e 4.&lt;/p&gt;","seed":{"parameters":[{"name":"Q1","label":null,"min":10,"max":100,"step":1}],"calculated":[{"name":"A1","label":"{{function}}","function":"{{Q1}}*1"},{"name":"A2","label":"{{function}}","function":"{{Q1}}*2"},{"name":"A3","label":"{{function}}","function":"{{Q1}}*3"},{"name":"A4","label":"{{function}}","function":"{{Q1}}*4"}],"uniques":true},"algorithm":{"name":"calculateOperation","params":{"method":"equivLiteral","keyboard":"NUMERICAL"}}}</v>
      </c>
      <c r="D238" s="184" t="str">
        <f t="shared" si="2"/>
        <v>#REF!</v>
      </c>
    </row>
    <row r="239" ht="15.75" customHeight="1">
      <c r="A239" s="184" t="str">
        <f>Seeds!AB198</f>
        <v>M4-NyO-20b-A-1</v>
      </c>
      <c r="B239" s="184" t="str">
        <f t="shared" si="55"/>
        <v>#REF!</v>
      </c>
      <c r="C239" s="184" t="str">
        <f>Seeds!AA198</f>
        <v>{"id":"M4-NyO-20b-A-1","stimulus":"&lt;p&gt;Natália precisa ler um livro cujo número de páginas é um múltiplo de {{Q1}}. Complete a lista com os cinco primeiros múltiplos de {{Q1}} para conhecer algumas das opções que pode indicar quantas páginas o livro tem.&lt;/p&gt;","template":"&lt;p&gt;Os múltiplos são: 0, {{response}}, {{response}}, {{response}}, {{response}}&lt;/p&gt;","hint":"&lt;p&gt;O múltiplo de um número natural é obtido multiplicando-o por outro.&lt;/p&gt;","feedback":"&lt;p&gt;Para encontrar os cinco primeiros múltiplos de {{Q1}}, multiplique-o por 0, 1, 2, 3 e 4.&lt;/p&gt;","seed":{"parameters":[{"name":"Q1","label":null,"min":10,"max":100,"step":1}],"calculated":[{"name":"A1","label":"{{function}}","function":"{{Q1}}*1"},{"name":"A2","label":"{{function}}","function":"{{Q1}}*2"},{"name":"A3","label":"{{function}}","function":"{{Q1}}*3"},{"name":"A4","label":"{{function}}","function":"{{Q1}}*4"}],"uniques":true},"algorithm":{"name":"calculateOperation","params":{"method":"equivLiteral","keyboard":"NUMERICAL"}}}</v>
      </c>
      <c r="D239" s="184" t="str">
        <f t="shared" si="2"/>
        <v>#REF!</v>
      </c>
    </row>
    <row r="240" ht="15.75" customHeight="1">
      <c r="A240" s="184" t="str">
        <f>Seeds!AB199</f>
        <v>M4-NyO-20b-A-2</v>
      </c>
      <c r="B240" s="184" t="str">
        <f t="shared" si="55"/>
        <v>#REF!</v>
      </c>
      <c r="C240" s="184" t="str">
        <f>Seeds!AA199</f>
        <v>{"id":"M4-NyO-20b-A-2","stimulus":"&lt;p&gt;Em um jogo de videogame, o jogador recebe pontos extras toda vez que ele ganha pontos múltiplos de {{Q1}}. Preencha a lista com os cinco primeiros múltiplos de {{Q1}} para ver quais são algumas das opções de pontos extras.&lt;/p&gt;","template":"&lt;p&gt;Os múltiplos são: 0, {{response}}, {{response}}, {{response}}, {{response}}&lt;/p&gt;","hint":"&lt;p&gt;O múltiplo de um número natural é obtido multiplicando-o por outro.&lt;/p&gt;","feedback":"&lt;p&gt;Para encontrar os cinco primeiros múltiplos de {{Q1}}, multiplique-o por 0, 1, 2, 3 e 4.&lt;/p&gt;","seed":{"parameters":[{"name":"Q1","label":null,"min":10,"max":100,"step":1}],"calculated":[{"name":"A1","label":"{{function}}","function":"{{Q1}}*1"},{"name":"A2","label":"{{function}}","function":"{{Q1}}*2"},{"name":"A3","label":"{{function}}","function":"{{Q1}}*3"},{"name":"A4","label":"{{function}}","function":"{{Q1}}*4"}],"uniques":true},"algorithm":{"name":"calculateOperation","params":{"method":"equivLiteral","keyboard":"NUMERICAL"}}}</v>
      </c>
      <c r="D240" s="184" t="str">
        <f t="shared" si="2"/>
        <v>#REF!</v>
      </c>
    </row>
    <row r="241" ht="15.75" customHeight="1">
      <c r="A241" s="184" t="str">
        <f>Seeds!AB200</f>
        <v>M4-NyO-20b-A-3</v>
      </c>
      <c r="B241" s="184" t="str">
        <f t="shared" si="55"/>
        <v>#REF!</v>
      </c>
      <c r="C241" s="184" t="str">
        <f>Seeds!AA200</f>
        <v>{"id":"M4-NyO-20b-A-3","stimulus":"&lt;p&gt;Um fotógrafo diz que capturou na câmera um múltiplo de {{Q1}} flamingos em um pântano africano. Complete esta lista com os primeiros cinco múltiplos de {{Q1}} para ver o número possível de fotos que ele tirou.&lt;/p&gt;","template":"&lt;p&gt;Os múltiplos são: 0, {{response}}, {{response}}, {{response}}, {{response}}&lt;/p&gt;","hint":"&lt;p&gt;O múltiplo de um número natural é obtido multiplicando-o por outro.&lt;/p&gt;","feedback":"&lt;p&gt;Para encontrar os cinco primeiros múltiplos de {{Q1}}, multiplique-o por 0, 1, 2, 3 e 4.&lt;/p&gt;","seed":{"parameters":[{"name":"Q1","label":null,"min":10,"max":100,"step":1}],"calculated":[{"name":"A1","label":"{{function}}","function":"{{Q1}}*1"},{"name":"A2","label":"{{function}}","function":"{{Q1}}*2"},{"name":"A3","label":"{{function}}","function":"{{Q1}}*3"},{"name":"A4","label":"{{function}}","function":"{{Q1}}*4"}],"uniques":true},"algorithm":{"name":"calculateOperation","params":{"method":"equivLiteral","keyboard":"NUMERICAL"}}}</v>
      </c>
      <c r="D241" s="184" t="str">
        <f t="shared" si="2"/>
        <v>#REF!</v>
      </c>
    </row>
    <row r="242" ht="15.75" customHeight="1">
      <c r="A242" s="184" t="str">
        <f t="shared" ref="A242:C242" si="56">#REF!</f>
        <v>#REF!</v>
      </c>
      <c r="B242" s="184" t="str">
        <f t="shared" si="56"/>
        <v>#REF!</v>
      </c>
      <c r="C242" s="184" t="str">
        <f t="shared" si="56"/>
        <v>#REF!</v>
      </c>
      <c r="D242" s="184" t="str">
        <f t="shared" si="2"/>
        <v>#REF!</v>
      </c>
    </row>
    <row r="243" ht="15.75" customHeight="1">
      <c r="A243" s="184" t="str">
        <f t="shared" ref="A243:C243" si="57">#REF!</f>
        <v>#REF!</v>
      </c>
      <c r="B243" s="184" t="str">
        <f t="shared" si="57"/>
        <v>#REF!</v>
      </c>
      <c r="C243" s="184" t="str">
        <f t="shared" si="57"/>
        <v>#REF!</v>
      </c>
      <c r="D243" s="184" t="str">
        <f t="shared" si="2"/>
        <v>#REF!</v>
      </c>
    </row>
    <row r="244" ht="15.75" customHeight="1">
      <c r="A244" s="184" t="str">
        <f t="shared" ref="A244:C244" si="58">#REF!</f>
        <v>#REF!</v>
      </c>
      <c r="B244" s="184" t="str">
        <f t="shared" si="58"/>
        <v>#REF!</v>
      </c>
      <c r="C244" s="184" t="str">
        <f t="shared" si="58"/>
        <v>#REF!</v>
      </c>
      <c r="D244" s="184" t="str">
        <f t="shared" si="2"/>
        <v>#REF!</v>
      </c>
    </row>
    <row r="245" ht="15.75" customHeight="1">
      <c r="A245" s="184" t="str">
        <f t="shared" ref="A245:C245" si="59">#REF!</f>
        <v>#REF!</v>
      </c>
      <c r="B245" s="184" t="str">
        <f t="shared" si="59"/>
        <v>#REF!</v>
      </c>
      <c r="C245" s="184" t="str">
        <f t="shared" si="59"/>
        <v>#REF!</v>
      </c>
      <c r="D245" s="184" t="str">
        <f t="shared" si="2"/>
        <v>#REF!</v>
      </c>
    </row>
    <row r="246" ht="15.75" customHeight="1">
      <c r="A246" s="184" t="str">
        <f t="shared" ref="A246:C246" si="60">#REF!</f>
        <v>#REF!</v>
      </c>
      <c r="B246" s="184" t="str">
        <f t="shared" si="60"/>
        <v>#REF!</v>
      </c>
      <c r="C246" s="184" t="str">
        <f t="shared" si="60"/>
        <v>#REF!</v>
      </c>
      <c r="D246" s="184" t="str">
        <f t="shared" si="2"/>
        <v>#REF!</v>
      </c>
    </row>
    <row r="247" ht="15.75" customHeight="1">
      <c r="A247" s="184" t="str">
        <f t="shared" ref="A247:C247" si="61">#REF!</f>
        <v>#REF!</v>
      </c>
      <c r="B247" s="184" t="str">
        <f t="shared" si="61"/>
        <v>#REF!</v>
      </c>
      <c r="C247" s="184" t="str">
        <f t="shared" si="61"/>
        <v>#REF!</v>
      </c>
      <c r="D247" s="184" t="str">
        <f t="shared" si="2"/>
        <v>#REF!</v>
      </c>
    </row>
    <row r="248" ht="15.75" customHeight="1">
      <c r="A248" s="184" t="str">
        <f t="shared" ref="A248:C248" si="62">#REF!</f>
        <v>#REF!</v>
      </c>
      <c r="B248" s="184" t="str">
        <f t="shared" si="62"/>
        <v>#REF!</v>
      </c>
      <c r="C248" s="184" t="str">
        <f t="shared" si="62"/>
        <v>#REF!</v>
      </c>
      <c r="D248" s="184" t="str">
        <f t="shared" si="2"/>
        <v>#REF!</v>
      </c>
    </row>
    <row r="249" ht="15.75" customHeight="1">
      <c r="A249" s="184" t="str">
        <f t="shared" ref="A249:C249" si="63">#REF!</f>
        <v>#REF!</v>
      </c>
      <c r="B249" s="184" t="str">
        <f t="shared" si="63"/>
        <v>#REF!</v>
      </c>
      <c r="C249" s="184" t="str">
        <f t="shared" si="63"/>
        <v>#REF!</v>
      </c>
      <c r="D249" s="184" t="str">
        <f t="shared" si="2"/>
        <v>#REF!</v>
      </c>
    </row>
    <row r="250" ht="15.75" customHeight="1">
      <c r="A250" s="184" t="str">
        <f t="shared" ref="A250:C250" si="64">#REF!</f>
        <v>#REF!</v>
      </c>
      <c r="B250" s="184" t="str">
        <f t="shared" si="64"/>
        <v>#REF!</v>
      </c>
      <c r="C250" s="184" t="str">
        <f t="shared" si="64"/>
        <v>#REF!</v>
      </c>
      <c r="D250" s="184" t="str">
        <f t="shared" si="2"/>
        <v>#REF!</v>
      </c>
    </row>
    <row r="251" ht="15.75" customHeight="1">
      <c r="A251" s="184" t="str">
        <f t="shared" ref="A251:C251" si="65">#REF!</f>
        <v>#REF!</v>
      </c>
      <c r="B251" s="184" t="str">
        <f t="shared" si="65"/>
        <v>#REF!</v>
      </c>
      <c r="C251" s="184" t="str">
        <f t="shared" si="65"/>
        <v>#REF!</v>
      </c>
      <c r="D251" s="184" t="str">
        <f t="shared" si="2"/>
        <v>#REF!</v>
      </c>
    </row>
    <row r="252" ht="15.75" customHeight="1">
      <c r="A252" s="184" t="str">
        <f t="shared" ref="A252:C252" si="66">#REF!</f>
        <v>#REF!</v>
      </c>
      <c r="B252" s="184" t="str">
        <f t="shared" si="66"/>
        <v>#REF!</v>
      </c>
      <c r="C252" s="184" t="str">
        <f t="shared" si="66"/>
        <v>#REF!</v>
      </c>
      <c r="D252" s="184" t="str">
        <f t="shared" si="2"/>
        <v>#REF!</v>
      </c>
    </row>
    <row r="253" ht="15.75" customHeight="1">
      <c r="A253" s="184" t="str">
        <f t="shared" ref="A253:C253" si="67">#REF!</f>
        <v>#REF!</v>
      </c>
      <c r="B253" s="184" t="str">
        <f t="shared" si="67"/>
        <v>#REF!</v>
      </c>
      <c r="C253" s="184" t="str">
        <f t="shared" si="67"/>
        <v>#REF!</v>
      </c>
      <c r="D253" s="184" t="str">
        <f t="shared" si="2"/>
        <v>#REF!</v>
      </c>
    </row>
    <row r="254" ht="15.75" customHeight="1">
      <c r="A254" s="184" t="str">
        <f t="shared" ref="A254:C254" si="68">#REF!</f>
        <v>#REF!</v>
      </c>
      <c r="B254" s="184" t="str">
        <f t="shared" si="68"/>
        <v>#REF!</v>
      </c>
      <c r="C254" s="184" t="str">
        <f t="shared" si="68"/>
        <v>#REF!</v>
      </c>
      <c r="D254" s="184" t="str">
        <f t="shared" si="2"/>
        <v>#REF!</v>
      </c>
    </row>
    <row r="255" ht="15.75" customHeight="1">
      <c r="A255" s="184" t="str">
        <f t="shared" ref="A255:C255" si="69">#REF!</f>
        <v>#REF!</v>
      </c>
      <c r="B255" s="184" t="str">
        <f t="shared" si="69"/>
        <v>#REF!</v>
      </c>
      <c r="C255" s="184" t="str">
        <f t="shared" si="69"/>
        <v>#REF!</v>
      </c>
      <c r="D255" s="184" t="str">
        <f t="shared" si="2"/>
        <v>#REF!</v>
      </c>
    </row>
    <row r="256" ht="15.75" customHeight="1">
      <c r="A256" s="184" t="str">
        <f t="shared" ref="A256:C256" si="70">#REF!</f>
        <v>#REF!</v>
      </c>
      <c r="B256" s="184" t="str">
        <f t="shared" si="70"/>
        <v>#REF!</v>
      </c>
      <c r="C256" s="184" t="str">
        <f t="shared" si="70"/>
        <v>#REF!</v>
      </c>
      <c r="D256" s="184" t="str">
        <f t="shared" si="2"/>
        <v>#REF!</v>
      </c>
    </row>
    <row r="257" ht="15.75" customHeight="1">
      <c r="A257" s="184" t="str">
        <f t="shared" ref="A257:C257" si="71">#REF!</f>
        <v>#REF!</v>
      </c>
      <c r="B257" s="184" t="str">
        <f t="shared" si="71"/>
        <v>#REF!</v>
      </c>
      <c r="C257" s="184" t="str">
        <f t="shared" si="71"/>
        <v>#REF!</v>
      </c>
      <c r="D257" s="184" t="str">
        <f t="shared" si="2"/>
        <v>#REF!</v>
      </c>
    </row>
    <row r="258" ht="15.75" customHeight="1">
      <c r="A258" s="184" t="str">
        <f t="shared" ref="A258:C258" si="72">#REF!</f>
        <v>#REF!</v>
      </c>
      <c r="B258" s="184" t="str">
        <f t="shared" si="72"/>
        <v>#REF!</v>
      </c>
      <c r="C258" s="184" t="str">
        <f t="shared" si="72"/>
        <v>#REF!</v>
      </c>
      <c r="D258" s="184" t="str">
        <f t="shared" si="2"/>
        <v>#REF!</v>
      </c>
    </row>
    <row r="259" ht="15.75" customHeight="1">
      <c r="A259" s="184" t="str">
        <f t="shared" ref="A259:C259" si="73">#REF!</f>
        <v>#REF!</v>
      </c>
      <c r="B259" s="184" t="str">
        <f t="shared" si="73"/>
        <v>#REF!</v>
      </c>
      <c r="C259" s="184" t="str">
        <f t="shared" si="73"/>
        <v>#REF!</v>
      </c>
      <c r="D259" s="184" t="str">
        <f t="shared" si="2"/>
        <v>#REF!</v>
      </c>
    </row>
    <row r="260" ht="15.75" customHeight="1">
      <c r="A260" s="184" t="str">
        <f t="shared" ref="A260:C260" si="74">#REF!</f>
        <v>#REF!</v>
      </c>
      <c r="B260" s="184" t="str">
        <f t="shared" si="74"/>
        <v>#REF!</v>
      </c>
      <c r="C260" s="184" t="str">
        <f t="shared" si="74"/>
        <v>#REF!</v>
      </c>
      <c r="D260" s="184" t="str">
        <f t="shared" si="2"/>
        <v>#REF!</v>
      </c>
    </row>
    <row r="261" ht="15.75" customHeight="1">
      <c r="A261" s="184" t="str">
        <f t="shared" ref="A261:C261" si="75">#REF!</f>
        <v>#REF!</v>
      </c>
      <c r="B261" s="184" t="str">
        <f t="shared" si="75"/>
        <v>#REF!</v>
      </c>
      <c r="C261" s="184" t="str">
        <f t="shared" si="75"/>
        <v>#REF!</v>
      </c>
      <c r="D261" s="184" t="str">
        <f t="shared" si="2"/>
        <v>#REF!</v>
      </c>
    </row>
    <row r="262" ht="15.75" customHeight="1">
      <c r="A262" s="184" t="str">
        <f t="shared" ref="A262:C262" si="76">#REF!</f>
        <v>#REF!</v>
      </c>
      <c r="B262" s="184" t="str">
        <f t="shared" si="76"/>
        <v>#REF!</v>
      </c>
      <c r="C262" s="184" t="str">
        <f t="shared" si="76"/>
        <v>#REF!</v>
      </c>
      <c r="D262" s="184" t="str">
        <f t="shared" si="2"/>
        <v>#REF!</v>
      </c>
    </row>
    <row r="263" ht="15.75" customHeight="1">
      <c r="A263" s="184" t="str">
        <f t="shared" ref="A263:C263" si="77">#REF!</f>
        <v>#REF!</v>
      </c>
      <c r="B263" s="184" t="str">
        <f t="shared" si="77"/>
        <v>#REF!</v>
      </c>
      <c r="C263" s="184" t="str">
        <f t="shared" si="77"/>
        <v>#REF!</v>
      </c>
      <c r="D263" s="184" t="str">
        <f t="shared" si="2"/>
        <v>#REF!</v>
      </c>
    </row>
    <row r="264" ht="15.75" customHeight="1">
      <c r="A264" s="184" t="str">
        <f>Seeds!AB201</f>
        <v>M4-NyO-42a-I-1</v>
      </c>
      <c r="B264" s="184" t="str">
        <f t="shared" ref="B264:B334" si="78">#REF!</f>
        <v>#REF!</v>
      </c>
      <c r="C264" s="184" t="str">
        <f>Seeds!AA201</f>
        <v>{"id":"M4-NyO-42a-I-1","stimulus":"&lt;p&gt;Escolha o número para que a soma fique correta.&lt;/p&gt;&lt;p style=\"text-align: center\"&gt;{{Q1}} + ... = {{T1}}&lt;/p&gt;","hint":"&lt;p&gt;Adição e subtração são operações opostas. Ou seja, 2 + 5 é 7 da mesma maneira que 7 − 2 é 5.&lt;/p&gt;","feedback":"&lt;p&gt;Como {{T1}} é o resultado da soma de {{Q1}} e outro número, para obter a segunda parcela basta resolver o seguinte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seed":{"parameters":[{"name":"Q1","label":null,"min":100,"max":5000,"step":1},{"name":"Q2","label":null,"min":100,"max":5000,"step":1},{"name":"Q3","label":null,"min":10,"max":90,"step":10},{"name":"Q4","label":null,"min":100,"max":900,"step":100},{"name":"Q5","label":null,"min":10,"max":90,"step":10},{"name":"Q6","label":null,"min":100,"max":900,"step":100}],"calculated":[{"name":"T1","label":"{{function}}","function":"{{Q1}}+{{Q2}}","temp":true},{"name":"A1","label":"{{function}}","function":"{{Q2}}"},{"name":"A2","label":"{{function}}","function":"{{Q2}}+{{Q3}}","incorrect":true},{"name":"A3","label":"{{function}}","function":"{{Q2}}+{{Q4}}","incorrect":true},{"name":"A4","label":"{{function}}","function":"{{Q2}}-{{Q5}}","incorrect":true},{"name":"A5","label":"{{function}}","function":"{{Q2}}-{{Q6}}","incorrect":true}],"uniques":true},"algorithm":{"name":"trueFalse","template":"Multiple choice – standard","params":{"countCorrect":1,"countIncorrect":2,"showCheckIcon":false,"columns":3}}}</v>
      </c>
      <c r="D264" s="184" t="str">
        <f t="shared" si="2"/>
        <v>#REF!</v>
      </c>
    </row>
    <row r="265" ht="15.75" customHeight="1">
      <c r="A265" s="184" t="str">
        <f>Seeds!AB202</f>
        <v>M4-NyO-42a-I-2</v>
      </c>
      <c r="B265" s="184" t="str">
        <f t="shared" si="78"/>
        <v>#REF!</v>
      </c>
      <c r="C265" s="184" t="str">
        <f>Seeds!AA202</f>
        <v>{"id":"M4-NyO-42a-I-2","stimulus":"&lt;p&gt;Escolha o número para que a soma fique correta.&lt;/p&gt;&lt;p style=\"text-align: center\"&gt;... + {{Q1}} = {{T1}}&lt;/p&gt;","hint":"&lt;p&gt;Adição e subtração são operações opostas. Ou seja, 6 + 3 é 9 da mesma maneira que 9 − 3 é 6.&lt;/p&gt;","feedback":"&lt;p&gt;Como {{T1}} é o resultado da soma de {{Q1}} e outro número, para obter a primeira parcela basta resolver o seguinte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seed":{"parameters":[{"name":"Q1","label":null,"min":100,"max":5000,"step":1},{"name":"Q2","label":null,"min":100,"max":5000,"step":1},{"name":"Q3","label":null,"min":10,"max":90,"step":10},{"name":"Q4","label":null,"min":100,"max":900,"step":100},{"name":"Q5","label":null,"min":10,"max":90,"step":10},{"name":"Q6","label":null,"min":100,"max":900,"step":100}],"calculated":[{"name":"T1","label":"{{function}}","function":"{{Q1}}+{{Q2}}","temp":true},{"name":"A1","label":"{{function}}","function":"{{Q2}}"},{"name":"A2","label":"{{function}}","function":"{{Q2}}+{{Q3}}","incorrect":true},{"name":"A3","label":"{{function}}","function":"{{Q2}}+{{Q4}}","incorrect":true},{"name":"A4","label":"{{function}}","function":"{{Q2}}-{{Q5}}","incorrect":true},{"name":"A5","label":"{{function}}","function":"{{Q2}}-{{Q6}}","incorrect":true}],"uniques":true},"algorithm":{"name":"trueFalse","template":"Multiple choice – standard","params":{"countCorrect":1,"countIncorrect":2,"showCheckIcon":false,"columns":3}}}</v>
      </c>
      <c r="D265" s="184" t="str">
        <f t="shared" si="2"/>
        <v>#REF!</v>
      </c>
    </row>
    <row r="266" ht="15.75" customHeight="1">
      <c r="A266" s="184" t="str">
        <f>Seeds!AB203</f>
        <v>M4-NyO-42a-E-1</v>
      </c>
      <c r="B266" s="184" t="str">
        <f t="shared" si="78"/>
        <v>#REF!</v>
      </c>
      <c r="C266" s="184" t="str">
        <f>Seeds!AA203</f>
        <v>{"id":"M4-NyO-42a-E-1","stimulus":"&lt;p&gt;Complete a seguinte adição.&lt;/p&gt;","template":"&lt;p style=\"text-align: center\"&gt;{{Q1}} + {{response}} = {{T1}}&lt;/p&gt;","hint":"&lt;p&gt;Adição e subtração são operações opostas. Ou seja, 1 + 7 é 8 da mesma maneira que 8 − 1 é 7.&lt;/p&gt;","feedback":"&lt;p&gt;Como {{T1}} é o resultado da soma de {{Q1}} e outro número, para obter a segunda parcela basta resolver o seguinte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seed":{"parameters":[{"name":"Q1","label":null,"min":100,"max":5000,"step":1},{"name":"Q2","label":null,"min":100,"max":5000,"step":1}],"calculated":[{"name":"T1","function":"{{Q1}}+{{Q2}}","temp":true},{"name":"A1","function":"{{Q2}}"}],"uniques":true},"algorithm":{"name":"calculateOperation","params":{"method":"equivLiteral","keyboard":"NUMERICAL"}}}</v>
      </c>
      <c r="D266" s="184" t="str">
        <f t="shared" si="2"/>
        <v>#REF!</v>
      </c>
    </row>
    <row r="267" ht="15.75" customHeight="1">
      <c r="A267" s="184" t="str">
        <f>Seeds!AB204</f>
        <v>M4-NyO-42a-E-2</v>
      </c>
      <c r="B267" s="184" t="str">
        <f t="shared" si="78"/>
        <v>#REF!</v>
      </c>
      <c r="C267" s="184" t="str">
        <f>Seeds!AA204</f>
        <v>{"id":"M4-NyO-42a-E-2","stimulus":"&lt;p&gt;Complete a seguinte adição.&lt;/p&gt;","template":"&lt;p style=\"text-align: center\"&gt;{{response}} + {{Q1}} = {{T1}}&lt;/p&gt;","hint":"&lt;p&gt;Adição e subtração são operações opostas. Ou seja, 4 + 2 é 6 da mesma maneira que 6 − 2 é 4.&lt;/p&gt;","feedback":"&lt;p&gt;Como {{T1}} é o resultado da soma de {{Q1}} e outro número, para obter a primeira parcela basta resolver o seguinte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seed":{"parameters":[{"name":"Q1","label":null,"min":100,"max":5000,"step":1},{"name":"Q2","label":null,"min":100,"max":5000,"step":1}],"calculated":[{"name":"T1","function":"{{Q1}}+{{Q2}}","temp":true},{"name":"A1","function":"{{Q2}}"}],"uniques":true},"algorithm":{"name":"calculateOperation","params":{"method":"equivLiteral","keyboard":"NUMERICAL"}}}</v>
      </c>
      <c r="D267" s="184" t="str">
        <f t="shared" si="2"/>
        <v>#REF!</v>
      </c>
    </row>
    <row r="268" ht="15.75" customHeight="1">
      <c r="A268" s="184" t="str">
        <f>Seeds!AB205</f>
        <v>M4-NyO-42a-A-1</v>
      </c>
      <c r="B268" s="184" t="str">
        <f t="shared" si="78"/>
        <v>#REF!</v>
      </c>
      <c r="C268" s="184" t="str">
        <f>Seeds!AA205</f>
        <v>{"id":"M4-NyO-42a-A-1","stimulus":"&lt;p&gt;Em uma mercearia há {{Q1}} caixotes de manga à venda. Após a chegada de um fornecedor com uma encomenda, a mercearia passou a ter {{T1}} caixotes. Quantos caixotes de manga a mercearia havia encomendado?&lt;/p&gt;","template":"&lt;p&gt;Foram encomendados {{response}} caixotes de manga.&lt;/p&gt;","hint":"&lt;p&gt;Adição e subtração são operações opostas. Ou seja, 6 + 3 é 9 da mesma maneira que 9 − 3 é 6.&lt;/p&gt;","feedback":"&lt;p&gt;Como {{T1}} é o resultado da soma de {{Q1}} e outro número, para obter o segundo adendo basta resolver o seguinte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65%;\"&gt;{{Q2}}&lt;/span&gt;&lt;span class=\"lemo-graphie-label\" style=\"position: absolute; right: 30%; top: 35%;\"&gt;{{Q1}}&lt;/span&gt;&lt;span class=\"lemo-graphie-label\" style=\"position: absolute; right: 30%; top: 8%;\"&gt;{{T1}}&lt;/span&gt;&lt;/div&gt;&lt;/div&gt;&lt;/div&gt;","seed":{"parameters":[{"name":"Q1","label":null,"min":50,"max":100,"step":1},{"name":"Q2","label":null,"min":100,"max":500,"step":1}],"calculated":[{"name":"T1","label":"{{function}}","function":"{{Q1}}+{{Q2}}","temp":true},{"name":"A1","label":"{{function}}","function":"{{Q2}}"}],"uniques":true},"algorithm":{"name":"calculateOperation","params":{"method":"equivLiteral","keyboard":"NUMERICAL"}}}</v>
      </c>
      <c r="D268" s="184" t="str">
        <f t="shared" si="2"/>
        <v>#REF!</v>
      </c>
    </row>
    <row r="269" ht="15.75" customHeight="1">
      <c r="A269" s="184" t="str">
        <f>Seeds!AB206</f>
        <v>M4-NyO-42a-A-2</v>
      </c>
      <c r="B269" s="184" t="str">
        <f t="shared" si="78"/>
        <v>#REF!</v>
      </c>
      <c r="C269" s="184" t="str">
        <f>Seeds!AA206</f>
        <v>{"id":"M4-NyO-42a-A-2","stimulus":"&lt;p&gt;Uma loja de eletrônicos tinha {{Q1}} produtos à venda na vitrine, mas após uma reforma de ampliação do espaço, a loja passou a mostrar {{T1}} produtos. Quantos produtos foram levados para a nova vitrine?&lt;/p&gt;","template":"&lt;p&gt;Foram levados {{response}} produtos.&lt;/p&gt;","hint":"&lt;p&gt;Adição e subtração são operações opostas. Ou seja, 1 + 7 é 8 da mesma maneira que 8 − 1 é 7.&lt;/p&gt;","feedback":"&lt;p&gt;Como {{T1}} é o resultado da soma de {{Q1}} e outro número, para obter o segundo adendo basta resolver o seguinte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seed":{"parameters":[{"name":"Q1","label":null,"min":1000,"max":9999,"step":1},{"name":"Q2","label":null,"min":1000,"max":9999,"step":1}],"calculated":[{"name":"T1","label":"{{function}}","function":"{{Q1}}+{{Q2}}","temp":true},{"name":"A1","label":"{{function}}","function":"{{Q2}}"}],"uniques":true},"algorithm":{"name":"calculateOperation","params":{"method":"equivLiteral","keyboard":"NUMERICAL"}}}</v>
      </c>
      <c r="D269" s="184" t="str">
        <f t="shared" si="2"/>
        <v>#REF!</v>
      </c>
    </row>
    <row r="270" ht="15.75" customHeight="1">
      <c r="A270" s="184" t="str">
        <f>Seeds!AB207</f>
        <v>M4-NyO-42a-A-3</v>
      </c>
      <c r="B270" s="184" t="str">
        <f t="shared" si="78"/>
        <v>#REF!</v>
      </c>
      <c r="C270" s="184" t="str">
        <f>Seeds!AA207</f>
        <v>{"id":"M4-NyO-42a-A-3","stimulus":"&lt;p&gt;Angélica e seu avô colheram {{Q1}} limões de seu pomar no primeiro dia de colheita. Após o segundo dia, eles já tinham recolhido {{T1}} limões. Quantos limões foram colhidos no segundo dia?&lt;/p&gt;","template":"&lt;p&gt;No segundo dia, foram colhidos {{response}} limões.&lt;/p&gt;","hint":"&lt;p&gt;Adição e subtração são operações opostas. Ou seja, 4 + 2 é 6 da mesma maneira que 6 − 2 é 4.&lt;/p&gt;","feedback":"&lt;p&gt;Como {{T1}} é o resultado da soma de {{Q1}} e outro número, para obter o segundo adendo basta resolver o seguinte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65%;\"&gt;{{Q2}}&lt;/span&gt;&lt;span class=\"lemo-graphie-label\" style=\"position: absolute; right: 30%; top: 35%;\"&gt;{{Q1}}&lt;/span&gt;&lt;span class=\"lemo-graphie-label\" style=\"position: absolute; right: 30%; top: 8%;\"&gt;{{T1}}&lt;/span&gt;&lt;/div&gt;&lt;/div&gt;&lt;/div&gt;","seed":{"parameters":[{"name":"Q1","label":null,"min":50,"max":500,"step":1},{"name":"Q2","label":null,"min":50,"max":500,"step":1}],"calculated":[{"name":"T1","label":"{{function}}","function":"{{Q1}}+{{Q2}}","temp":true},{"name":"A1","label":"{{function}}","function":"{{Q2}}"}],"uniques":true},"algorithm":{"name":"calculateOperation","params":{"method":"equivLiteral","keyboard":"NUMERICAL"}}}</v>
      </c>
      <c r="D270" s="184" t="str">
        <f t="shared" si="2"/>
        <v>#REF!</v>
      </c>
    </row>
    <row r="271" ht="15.75" customHeight="1">
      <c r="A271" s="184" t="str">
        <f>Seeds!AB208</f>
        <v>M4-NyO-42b-I-1</v>
      </c>
      <c r="B271" s="184" t="str">
        <f t="shared" si="78"/>
        <v>#REF!</v>
      </c>
      <c r="C271" s="184" t="str">
        <f>Seeds!AA208</f>
        <v>{"id":"M4-NyO-42b-I-1","stimulus":"&lt;p&gt;Que número completa esta subtração?&lt;/p&gt;&lt;p style=\"text-align: center\"&gt;... − {{Q1}} = {{Q2}}&lt;/p&gt;","hint":"&lt;p&gt;De acordo com a Relação Fundamental da Subtração, somar o subtraendo com a diferença resulta no minuendo.&lt;/p&gt;&lt;p style=\"text-align: center\"&gt;subtraendo + diferença = minuendo&lt;/p&gt;","feedback":"&lt;p&gt;De acordo com a Relação Fundamental da Subtração, somar o subtraendo com a diferença resulta no minuendo:&lt;/p&gt;&lt;p style=\"text-align: center\"&gt;{{Q1}} + {{Q2}} = {{A1}}&lt;/p&gt;","seed":{"parameters":[{"name":"Q1","label":null,"min":100,"max":5000,"step":1},{"name":"Q2","label":null,"min":100,"max":5000,"step":1},{"name":"Q3","label":null,"min":10,"max":90,"step":10},{"name":"Q4","label":null,"min":10,"max":90,"step":10}],"calculated":[{"name":"A1","label":"{{function}}","function":"{{Q1}}+{{Q2}}"},{"name":"A2","label":"{{function}}","function":"{{Q1}}+{{Q4}}","incorrect":true},{"name":"A3","label":"{{function}}","function":"{{Q1}}","incorrect":true},{"name":"A4","label":"{{function}}","function":"{{Q1}}+{{Q2}}-{{Q3}}","incorrect":true},{"name":"A5","label":"{{function}}","function":"{{Q1}}+{{Q2}}+{{Q3}}","incorrect":true}],"uniques":true},"algorithm":{"name":"trueFalse","template":"Multiple choice – standard","params":{"countCorrect":1,"countIncorrect":2,"showCheckIcon":false,"columns":3}}}</v>
      </c>
      <c r="D271" s="184" t="str">
        <f t="shared" si="2"/>
        <v>#REF!</v>
      </c>
    </row>
    <row r="272" ht="15.75" customHeight="1">
      <c r="A272" s="184" t="str">
        <f>Seeds!AB209</f>
        <v>M4-NyO-42b-E-1</v>
      </c>
      <c r="B272" s="184" t="str">
        <f t="shared" si="78"/>
        <v>#REF!</v>
      </c>
      <c r="C272" s="184" t="str">
        <f>Seeds!AA209</f>
        <v>{"id":"M4-NyO-42b-E-1","stimulus":"&lt;p&gt;Encontre o minuendo da seguinte subtração.&lt;/p&gt;","template":"&lt;p style=\"text-align: center\"&gt;{{response}} − {{Q1}} = {{Q2}}&lt;/p&gt;","hint":"&lt;p&gt;De acordo com a Relação Fundamental da Subtração, somar o subtraendo com a diferença resulta no minuendo.&lt;/p&gt;&lt;p style=\"text-align: center\"&gt;subtraendo + diferença = minuendo&lt;/p&gt;","feedback":"&lt;p&gt;De acordo com a Relação Fundamental da Subtração, somar o subtraendo com a diferença resulta no minuendo:&lt;/p&gt;&lt;p style=\"text-align: center\"&gt;{{Q1}} + {{Q2}} = {{A1}}&lt;/p&gt;","seed":{"parameters":[{"name":"Q1","label":null,"min":1000,"max":9999,"step":1},{"name":"Q2","label":null,"min":1000,"max":9999,"step":1}],"calculated":[{"name":"A1","label":"{{function}}","function":"{{Q1}}+{{Q2}}"}],"uniques":true},"algorithm":{"name":"calculateOperation","params":{"method":"equivLiteral","keyboard":"NUMERICAL"}}}</v>
      </c>
      <c r="D272" s="184" t="str">
        <f t="shared" si="2"/>
        <v>#REF!</v>
      </c>
    </row>
    <row r="273" ht="15.75" customHeight="1">
      <c r="A273" s="184" t="str">
        <f>Seeds!AB210</f>
        <v>M4-NyO-42b-A-1</v>
      </c>
      <c r="B273" s="184" t="str">
        <f t="shared" si="78"/>
        <v>#REF!</v>
      </c>
      <c r="C273" s="184" t="str">
        <f>Seeds!AA210</f>
        <v>{"id":"M4-NyO-42b-A-1","stimulus":"&lt;p&gt;Algumas horas depois que Aurora verificou o dinheiro que ela tinha na conta do banco, uma loja cobrou R$ {{Q1}} da conta dela. Se depois dessa cobrança ela ficou com R${{Q2}} restantes, quanto dinheiro Aurora tinha antes da cobrança?&lt;/p&gt;","template":"&lt;p&gt;Aurora tinha R$ {{response}}.&lt;/p&gt;","hint":"&lt;p&gt;De acordo com a Relação Fundamental da Subtração, somar o subtraendo com a diferença resulta no minuendo.&lt;/p&gt;&lt;p style=\"text-align: center\"&gt;subtraendo + diferença = minuendo&lt;/p&gt;","feedback":"&lt;p&gt;De acordo com a Relação Fundamental da Subtração, somar o subtraendo com a diferença resulta no minuendo:&lt;/p&gt;&lt;p style=\"text-align: center\"&gt;... − {{Q1}} = {{Q2}}&lt;/p&gt;&lt;p style=\"text-align: center\"&gt;{{Q1}} + {{Q2}} = {{A1}}&lt;/p&gt;","seed":{"parameters":[{"name":"Q1","label":null,"min":1,"max":200,"step":1},{"name":"Q2","label":null,"min":1,"max":200,"step":1}],"calculated":[{"name":"A1","label":"{{function}}","function":"{{Q1}}+{{Q2}}"}],"uniques":true},"algorithm":{"name":"calculateOperation","params":{"method":"equivLiteral","keyboard":"NUMERICAL"}}}</v>
      </c>
      <c r="D273" s="184" t="str">
        <f t="shared" si="2"/>
        <v>#REF!</v>
      </c>
    </row>
    <row r="274" ht="15.75" customHeight="1">
      <c r="A274" s="184" t="str">
        <f>Seeds!AB211</f>
        <v>M4-NyO-42b-A-2</v>
      </c>
      <c r="B274" s="184" t="str">
        <f t="shared" si="78"/>
        <v>#REF!</v>
      </c>
      <c r="C274" s="184" t="str">
        <f>Seeds!AA211</f>
        <v>{"id":"M4-NyO-42b-A-2","stimulus":"&lt;p&gt;Uma fábrica de chapéus retirou {{Q1}} itens de seu estoque para exportá-los para a França. Se a fábrica tem agora {{Q2}} itens sobrando, quantos havia inicialmente no estoque?&lt;/p&gt;","template":"&lt;p&gt;Havia no estoque {{response}} chapéus.&lt;/p&gt;","hint":"&lt;p&gt;De acordo com a Relação Fundamental da Subtração, somar o subtraendo com a diferença resulta no minuendo.&lt;/p&gt;&lt;p style=\"text-align: center\"&gt;subtraendo + diferença = minuendo&lt;/p&gt;","feedback":"&lt;p&gt;De acordo com a Relação Fundamental da Subtração, somar o subtraendo com a diferença resulta no minuendo:&lt;/p&gt;&lt;p style=\"text-align: center\"&gt;... − {{Q1}} = {{Q2}}&lt;/p&gt;&lt;p style=\"text-align: center\"&gt;{{Q1}} + {{Q2}} = {{A1}}&lt;/p&gt;","seed":{"parameters":[{"name":"Q1","label":null,"min":1,"max":200,"step":1},{"name":"Q2","label":null,"min":1,"max":200,"step":1}],"calculated":[{"name":"A1","label":"{{function}}","function":"{{Q1}}+{{Q2}}"}],"uniques":true},"algorithm":{"name":"calculateOperation","params":{"method":"equivLiteral","keyboard":"NUMERICAL"}}}</v>
      </c>
      <c r="D274" s="184" t="str">
        <f t="shared" si="2"/>
        <v>#REF!</v>
      </c>
    </row>
    <row r="275" ht="15.75" customHeight="1">
      <c r="A275" s="184" t="str">
        <f>Seeds!AB212</f>
        <v>M4-NyO-42b-A-3</v>
      </c>
      <c r="B275" s="184" t="str">
        <f t="shared" si="78"/>
        <v>#REF!</v>
      </c>
      <c r="C275" s="184" t="str">
        <f>Seeds!AA212</f>
        <v>{"id":"M4-NyO-42b-A-3","stimulus":"&lt;p&gt;Um mesmo número de alunos vai para uma escola todos os dias. No entanto, quando as aulas terminam, {{Q1}} deles vão para casa e o restante fica em atividades extracurriculares. Se os alunos que ficam na escola são {{Q2}}, quantos alunos vão à aula todos os dias?&lt;/p&gt;","template":"&lt;p&gt;Todos os dias, vão para a escola {{response}} alunos.&lt;/p&gt;","hint":"&lt;p&gt;De acordo com a Relação Fundamental da Subtração, somar o subtraendo com a diferença resulta no minuendo.&lt;/p&gt;&lt;p style=\"text-align: center\"&gt;subtraendo + diferença = minuendo&lt;/p&gt;","feedback":"&lt;p&gt;De acordo com a Relação Fundamental da Subtração, somar o subtraendo com a diferença resulta no minuendo:&lt;/p&gt;&lt;p style=\"text-align: center\"&gt;... − {{Q1}} = {{Q2}}&lt;/p&gt;&lt;p style=\"text-align: center\"&gt;{{Q1}} + {{Q2}} = {{A1}}&lt;/p&gt;","seed":{"parameters":[{"name":"Q1","label":null,"min":100,"max":200,"step":1},{"name":"Q2","label":null,"min":100,"max":200,"step":1}],"calculated":[{"name":"A1","label":"{{function}}","function":"{{Q1}}+{{Q2}}"}],"uniques":true},"algorithm":{"name":"calculateOperation","params":{"method":"equivLiteral","keyboard":"NUMERICAL"}}}</v>
      </c>
      <c r="D275" s="184" t="str">
        <f t="shared" si="2"/>
        <v>#REF!</v>
      </c>
    </row>
    <row r="276" ht="15.75" customHeight="1">
      <c r="A276" s="184" t="str">
        <f>Seeds!AB213</f>
        <v>M4-NyO-42c-I-1</v>
      </c>
      <c r="B276" s="184" t="str">
        <f t="shared" si="78"/>
        <v>#REF!</v>
      </c>
      <c r="C276" s="184" t="str">
        <f>Seeds!AA213</f>
        <v>{"id":"M4-NyO-42c-I-1","stimulus":"&lt;p&gt;Que valor o quadrado representa?&lt;/p&gt;&lt;p style=\"text-align: center\"&gt;⬛ × {{Q1}} = {{T1}}&lt;/p&gt;","hint":"&lt;p&gt;A multiplicação é a operação inversa da divisão.&lt;/p&gt;","feedback":"&lt;p&gt;Para encontrar o fator desconhecido em uma multiplicação, basta dividir o produto pelo outro fator.&lt;/p&gt;&lt;p style=\"text-align: center\"&gt;... × {{Q1}} = {{T1}}&lt;/p&gt;&lt;p style=\"text-align: center\"&gt;{{T1}} : {{Q1}} = {{Q2}}&lt;/p&gt;","seed":{"parameters":[{"name":"Q1","label":null,"min":2,"max":50,"step":1},{"name":"Q2","label":null,"min":2,"max":50,"step":1},{"name":"Q3","label":null,"min":2,"max":50,"step":1},{"name":"Q4","label":null,"min":2,"max":50,"step":1},{"name":"Q5","label":null,"min":2,"max":50,"step":1}],"calculated":[{"name":"T1","label":"{{function}}","function":"{{Q1}}*{{Q2}}","temp":true},{"name":"A1","label":"{{function}}","function":"{{Q2}}"},{"name":"A2","label":"{{function}}","function":"{{Q1}}+{{Q2}}","incorrect":true},{"name":"A3","label":"{{function}}","function":"{{Q3}}","incorrect":true},{"name":"A4","label":"{{function}}","function":"{{Q4}}","incorrect":true},{"name":"A5","label":"{{function}}","function":"{{Q5}}","incorrect":true}],"uniques":true},"algorithm":{"name":"trueFalse","template":"Multiple choice – standard","params":{"countCorrect":1,"countIncorrect":2,"showCheckIcon":false,"columns":3}}}</v>
      </c>
      <c r="D276" s="184" t="str">
        <f t="shared" si="2"/>
        <v>#REF!</v>
      </c>
    </row>
    <row r="277" ht="15.75" customHeight="1">
      <c r="A277" s="184" t="str">
        <f>Seeds!AB214</f>
        <v>M4-NyO-42c-I-2</v>
      </c>
      <c r="B277" s="184" t="str">
        <f t="shared" si="78"/>
        <v>#REF!</v>
      </c>
      <c r="C277" s="184" t="str">
        <f>Seeds!AA214</f>
        <v>{"id":"M4-NyO-42c-I-2","stimulus":"&lt;p&gt;Que valor o quadrado representa?&lt;/p&gt;&lt;p style=\"text-align: center\"&gt;{{Q1}} × ⬛ = {{T1}}&lt;/p&gt;","hint":"&lt;p&gt;A multiplicação é a operação inversa da divisão.&lt;/p&gt;","feedback":"&lt;p&gt;Para encontrar o fator desconhecido em uma multiplicação, basta dividir o produto pelo outro fator.&lt;/p&gt;&lt;p style=\"text-align: center\"&gt;{{Q1}} × ... = {{T1}}&lt;/p&gt;&lt;p style=\"text-align: center\"&gt;{{T1}} : {{Q1}} = {{Q2}}&lt;/p&gt;","seed":{"parameters":[{"name":"Q1","label":null,"min":2,"max":50,"step":1},{"name":"Q2","label":null,"min":2,"max":50,"step":1},{"name":"Q3","label":null,"min":2,"max":50,"step":1},{"name":"Q4","label":null,"min":2,"max":50,"step":1},{"name":"Q5","label":null,"min":2,"max":50,"step":1}],"calculated":[{"name":"T1","label":"{{function}}","function":"{{Q1}}*{{Q2}}","temp":true},{"name":"A1","label":"{{function}}","function":"{{Q2}}"},{"name":"A2","label":"{{function}}","function":"{{Q1}}+{{Q2}}","incorrect":true},{"name":"A3","label":"{{function}}","function":"{{Q3}}","incorrect":true},{"name":"A4","label":"{{function}}","function":"{{Q4}}","incorrect":true},{"name":"A5","label":"{{function}}","function":"{{Q5}}","incorrect":true}],"uniques":true},"algorithm":{"name":"trueFalse","template":"Multiple choice – standard","params":{"countCorrect":1,"countIncorrect":2,"showCheckIcon":false,"columns":3}}}</v>
      </c>
      <c r="D277" s="184" t="str">
        <f t="shared" si="2"/>
        <v>#REF!</v>
      </c>
    </row>
    <row r="278" ht="15.75" customHeight="1">
      <c r="A278" s="184" t="str">
        <f>Seeds!AB215</f>
        <v>M4-NyO-42c-E-1</v>
      </c>
      <c r="B278" s="184" t="str">
        <f t="shared" si="78"/>
        <v>#REF!</v>
      </c>
      <c r="C278" s="184" t="str">
        <f>Seeds!AA215</f>
        <v>{"id":"M4-NyO-42c-E-1","stimulus":"&lt;p&gt;Escreva o termo que falta na multiplicação.&lt;/p&gt;","template":"&lt;p style=\"text-align: center\"&gt;{{response}} × {{Q1}} = {{T1}}&lt;/p&gt;","hint":"&lt;p&gt;A multiplicação é a operação inversa da divisão.&lt;/p&gt;","feedback":"&lt;p&gt;Para encontrar o fator desconhecido em uma multiplicação, basta dividir o produto pelo outro fator.&lt;/p&gt;&lt;p style=\"text-align: center\"&gt;... × {{Q1}} = {{T1}}&lt;/p&gt;&lt;p style=\"text-align: center\"&gt;{{T1}} : {{Q1}} = {{Q2}}&lt;/p&gt;","seed":{"parameters":[{"name":"Q1","label":null,"min":2,"max":50,"step":1},{"name":"Q2","label":null,"min":2,"max":50,"step":1}],"calculated":[{"name":"T1","label":"{{function}}","function":"{{Q1}}*{{Q2}}","temp":true},{"name":"A1","label":"{{function}}","function":"{{Q2}}"}],"uniques":true},"algorithm":{"name":"calculateOperation","params":{"method":"equivLiteral","keyboard":"NUMERICAL"}}}</v>
      </c>
      <c r="D278" s="184" t="str">
        <f t="shared" si="2"/>
        <v>#REF!</v>
      </c>
    </row>
    <row r="279" ht="15.75" customHeight="1">
      <c r="A279" s="184" t="str">
        <f>Seeds!AB216</f>
        <v>M4-NyO-42c-E-2</v>
      </c>
      <c r="B279" s="184" t="str">
        <f t="shared" si="78"/>
        <v>#REF!</v>
      </c>
      <c r="C279" s="184" t="str">
        <f>Seeds!AA216</f>
        <v>{"id":"M4-NyO-42c-E-2","stimulus":"&lt;p&gt;Escreva o termo que falta na multiplicação.&lt;/p&gt;","template":"&lt;p style=\"text-align: center\"&gt;{{Q1}} × {{response}} = {{T1}}&lt;/p&gt;","hint":"&lt;p&gt;A multiplicação é a operação inversa da divisão.&lt;/p&gt;","feedback":"&lt;p&gt;Para encontrar o fator desconhecido em uma multiplicação, basta dividir o produto pelo outro fator.&lt;/p&gt;&lt;p style=\"text-align: center\"&gt;{{Q1}} × ... = {{T1}}&lt;/p&gt;&lt;p style=\"text-align: center\"&gt;{{T1}} : {{Q1}} = {{Q2}}&lt;/p&gt;","seed":{"parameters":[{"name":"Q1","label":null,"min":2,"max":50,"step":1},{"name":"Q2","label":null,"min":2,"max":50,"step":1}],"calculated":[{"name":"T1","label":"{{function}}","function":"{{Q1}}*{{Q2}}","temp":true},{"name":"A1","label":"{{function}}","function":"{{Q2}}"}],"uniques":true},"algorithm":{"name":"calculateOperation","params":{"method":"equivLiteral","keyboard":"NUMERICAL"}}}</v>
      </c>
      <c r="D279" s="184" t="str">
        <f t="shared" si="2"/>
        <v>#REF!</v>
      </c>
    </row>
    <row r="280" ht="15.75" customHeight="1">
      <c r="A280" s="184" t="str">
        <f>Seeds!AB217</f>
        <v>M4-NyO-42c-A-1</v>
      </c>
      <c r="B280" s="184" t="str">
        <f t="shared" si="78"/>
        <v>#REF!</v>
      </c>
      <c r="C280" s="184" t="str">
        <f>Seeds!AA217</f>
        <v>{"id":"M4-NyO-42c-A-1","stimulus":"&lt;p&gt;Os pais de Luana compraram alguns livros para ela por R$ {{Q1}} cada. Se no total foram gastos R$ {{T1}}, quantos livros foram comprados no total?&lt;/p&gt;","template":"&lt;p&gt;Eles compraram {{response}} livros.&lt;/p&gt;","hint":"&lt;p&gt;A multiplicação é a operação inversa da divisão.&lt;/p&gt;","feedback":"&lt;p&gt;Para encontrar o fator desconhecido em uma multiplicação, basta dividir o produto pelo outro fator.&lt;/p&gt;&lt;p style=\"text-align: center\"&gt;... × {{Q1}} = {{T1}}&lt;/p&gt;&lt;p style=\"text-align: center\"&gt;{{T1}} : {{Q1}} = {{Q2}}&lt;/p&gt;","seed":{"parameters":[{"name":"Q1","label":null,"min":2,"max":25,"step":1},{"name":"Q2","label":null,"min":2,"max":20,"step":1}],"calculated":[{"name":"T1","label":"{{function}}","function":"{{Q1}}*{{Q2}}","temp":true},{"name":"A1","label":"{{function}}","function":"{{Q2}}"}],"uniques":true},"algorithm":{"name":"calculateOperation","params":{"method":"equivLiteral","keyboard":"NUMERICAL"}}}</v>
      </c>
      <c r="D280" s="184" t="str">
        <f t="shared" si="2"/>
        <v>#REF!</v>
      </c>
    </row>
    <row r="281" ht="15.75" customHeight="1">
      <c r="A281" s="184" t="str">
        <f>Seeds!AB218</f>
        <v>M4-NyO-42c-A-2</v>
      </c>
      <c r="B281" s="184" t="str">
        <f t="shared" si="78"/>
        <v>#REF!</v>
      </c>
      <c r="C281" s="184" t="str">
        <f>Seeds!AA218</f>
        <v>{"id":"M4-NyO-42c-A-2","stimulus":"&lt;p&gt;Na aula de música, o professor distribuiu {{Q1}} partituras entre todos os alunos. Se cada um deles recebeu {{T1}} partituras, quantos alunos havia na classe?&lt;/p&gt;","template":"&lt;p&gt;Havia {{response}} alunos.&lt;/p&gt;","hint":"&lt;p&gt;A multiplicação é a operação inversa da divisão.&lt;/p&gt;","feedback":"&lt;p&gt;Para encontrar o fator desconhecido em uma multiplicação, basta dividir o produto pelo outro fator.&lt;/p&gt;&lt;p style=\"text-align: center\"&gt;... × {{Q1}} = {{T1}}&lt;/p&gt;&lt;p style=\"text-align: center\"&gt;{{T1}} : {{Q1}} = {{Q2}}&lt;/p&gt;","seed":{"parameters":[{"name":"Q1","label":null,"min":10,"max":30,"step":1},{"name":"Q2","label":null,"min":10,"max":30,"step":1}],"calculated":[{"name":"T1","label":"{{function}}","function":"{{Q1}}*{{Q2}}","temp":true},{"name":"A1","label":"{{function}}","function":"{{Q2}}"}],"uniques":true},"algorithm":{"name":"calculateOperation","params":{"method":"equivLiteral","keyboard":"NUMERICAL"}}}</v>
      </c>
      <c r="D281" s="184" t="str">
        <f t="shared" si="2"/>
        <v>#REF!</v>
      </c>
    </row>
    <row r="282" ht="15.75" customHeight="1">
      <c r="A282" s="184" t="str">
        <f>Seeds!AB219</f>
        <v>M4-NyO-42c-A-3</v>
      </c>
      <c r="B282" s="184" t="str">
        <f t="shared" si="78"/>
        <v>#REF!</v>
      </c>
      <c r="C282" s="184" t="str">
        <f>Seeds!AA219</f>
        <v>{"id":"M4-NyO-42c-A-3","stimulus":"&lt;p&gt;O cachorro de Luca precisou ficar no veterinário por alguns dias, durante os quais ele comeu {{Q1}} g de ração diariamente. Dado que ele comeu {{T1}} g de ração no total, por quantos dias ele ficou no veterinário?&lt;/p&gt;","template":"&lt;p&gt;Ele ficou {{response}} dias.&lt;/p&gt;","hint":"&lt;p&gt;A multiplicação é a operação inversa da divisão.&lt;/p&gt;","feedback":"&lt;p&gt;Para encontrar o fator desconhecido em uma multiplicação, basta dividir o produto pelo outro fator.&lt;/p&gt;&lt;p style=\"text-align: center\"&gt;... × {{Q1}} = {{T1}}&lt;/p&gt;&lt;p style=\"text-align: center\"&gt;{{T1}} : {{Q1}} = {{Q2}}&lt;/p&gt;","seed":{"parameters":[{"name":"Q1","label":null,"min":100,"max":200,"step":5},{"name":"Q2","label":null,"min":10,"max":30,"step":1}],"calculated":[{"name":"T1","label":"{{function}}","function":"{{Q1}}*{{Q2}}","temp":true},{"name":"A1","label":"{{function}}","function":"{{Q2}}"}],"uniques":true},"algorithm":{"name":"calculateOperation","params":{"method":"equivLiteral","keyboard":"NUMERICAL"}}}</v>
      </c>
      <c r="D282" s="184" t="str">
        <f t="shared" si="2"/>
        <v>#REF!</v>
      </c>
    </row>
    <row r="283" ht="15.75" customHeight="1">
      <c r="A283" s="184" t="str">
        <f>Seeds!AB220</f>
        <v>M4-NyO-42d-I-1</v>
      </c>
      <c r="B283" s="184" t="str">
        <f t="shared" si="78"/>
        <v>#REF!</v>
      </c>
      <c r="C283" s="184" t="str">
        <f>Seeds!AA220</f>
        <v>{"id":"M4-NyO-42d-I-1","stimulus":"&lt;p&gt;Arraste o dividendo da divisão.&lt;/p&gt;","template":"&lt;p&gt;{{response}} : {{Q1}} = {{Q2}}&lt;/p&gt;","hint":"&lt;p&gt;A divisão é a operação inversa da multiplicação.&lt;/p&gt;","feedback":"&lt;p&gt;Para encontrar o dividendo desconhecido, multiplique o divisor pelo quociente.&lt;/p&gt;&lt;p&gt;... : {{Q1}} = {{Q2}}&lt;/p&gt;&lt;p&gt;{{Q1}} × {{Q2}} = {{A1}}&lt;/p&gt;","seed":{"parameters":[{"name":"Q1","label":null,"min":2,"max":9,"step":1},{"name":"Q2","label":null,"min":2,"max":12,"step":1},{"name":"Q3","label":null,"min":2,"max":9,"step":1},{"name":"Q4","label":null,"min":2,"max":9,"step":1}],"calculated":[{"name":"A1","label":"{{function}}","function":"{{Q1}}*{{Q2}}"},{"name":"A2","label":"{{function}}","function":"{{Q3}}*{{Q2}}","incorrect":true},{"name":"A3","label":"{{function}}","function":"{{Q4}}*{{Q2}}","incorrect":true}],"uniques":true},"algorithm":{"name":"calculateOperation","template":"Cloze with drag &amp; drop","params":{"keyboard":"NUMERICAL"}}}</v>
      </c>
      <c r="D283" s="184" t="str">
        <f t="shared" si="2"/>
        <v>#REF!</v>
      </c>
    </row>
    <row r="284" ht="15.75" customHeight="1">
      <c r="A284" s="184" t="str">
        <f>Seeds!AB221</f>
        <v>M4-NyO-42d-I-2</v>
      </c>
      <c r="B284" s="184" t="str">
        <f t="shared" si="78"/>
        <v>#REF!</v>
      </c>
      <c r="C284" s="184" t="str">
        <f>Seeds!AA221</f>
        <v>{"id":"M4-NyO-42d-I-2","stimulus":"&lt;p&gt;Arraste o divisor da divisão.&lt;/p&gt;","template":"&lt;p style=\"text-align: center\"&gt;{{T1}} : {{response}} = {{Q2}}&lt;/p&gt;","hint":"&lt;p&gt;A divisão é a operação inversa da multiplicação.&lt;/p&gt;","feedback":"&lt;p&gt;Para encontrar o divisor desconhecido, divida o dividendo pelo quociente.&lt;/p&gt;&lt;p style=\"text-align: center\"&gt;{{T1}} : ... = {{Q2}}&lt;/p&gt;&lt;p style=\"text-align: center\"&gt;{{T1}} : {{Q2}} = {{Q1}}&lt;/p&gt;","seed":{"parameters":[{"name":"Q1","label":null,"min":2,"max":9,"step":1},{"name":"Q2","label":null,"min":2,"max":12,"step":1},{"name":"Q3","label":null,"min":2,"max":9,"step":1},{"name":"Q4","label":null,"min":2,"max":9,"step":1}],"calculated":[{"name":"T1","label":"{{function}}","function":"{{Q1}}*{{Q2}}","temp":true},{"name":"A1","label":"{{function}}","function":"{{Q1}}"},{"name":"A2","label":"{{function}}","function":"{{Q2}}","incorrect":true},{"name":"A3","label":"{{function}}","function":"{{Q3}}","incorrect":true}],"uniques":true},"algorithm":{"name":"calculateOperation","template":"Cloze with drag &amp; drop","params":{"keyboard":"NUMERICAL"}}}</v>
      </c>
      <c r="D284" s="184" t="str">
        <f t="shared" si="2"/>
        <v>#REF!</v>
      </c>
    </row>
    <row r="285" ht="15.75" customHeight="1">
      <c r="A285" s="184" t="str">
        <f>Seeds!AB222</f>
        <v>M4-NyO-42d-E-1</v>
      </c>
      <c r="B285" s="184" t="str">
        <f t="shared" si="78"/>
        <v>#REF!</v>
      </c>
      <c r="C285" s="184" t="str">
        <f>Seeds!AA222</f>
        <v>{"id":"M4-NyO-42d-E-1","stimulus":"&lt;p&gt;Calcule o termo que falta na divisão.&lt;/p&gt;","template":"&lt;p style=\"text-align: center\"&gt;{{response}} : {{Q1}} = {{Q2}}&lt;/p&gt;","hint":"&lt;p&gt;A divisão é a operação inversa da multiplicação.&lt;/p&gt;","feedback":"&lt;p&gt;Para encontrar o dividendo desconhecido, multiplique o divisor pelo quociente.&lt;/p&gt;&lt;p style=\"text-align: center\"&gt;... : {{Q1}} = {{Q2}}&lt;/p&gt;&lt;p&gt;{{Q1}} × {{Q2}} = {{A1}}&lt;/p&gt;","seed":{"parameters":[{"name":"Q1","label":null,"min":2,"max":9,"step":1},{"name":"Q2","label":null,"min":2,"max":12,"step":1}],"calculated":[{"name":"A1","label":"{{function}}","function":"{{Q1}}*{{Q2}}"}],"uniques":true},"algorithm":{"name":"calculateOperation","params":{"method":"equivLiteral","keyboard":"NUMERICAL"}}}</v>
      </c>
      <c r="D285" s="184" t="str">
        <f t="shared" si="2"/>
        <v>#REF!</v>
      </c>
    </row>
    <row r="286" ht="15.75" customHeight="1">
      <c r="A286" s="184" t="str">
        <f>Seeds!AB223</f>
        <v>M4-NyO-42d-E-2</v>
      </c>
      <c r="B286" s="184" t="str">
        <f t="shared" si="78"/>
        <v>#REF!</v>
      </c>
      <c r="C286" s="184" t="str">
        <f>Seeds!AA223</f>
        <v>{"id":"M4-NyO-42d-E-2","stimulus":"&lt;p&gt;Calcule o termo que falta na divisão.&lt;/p&gt;","template":"&lt;p style=\"text-align: center\"&gt;{{T1}} : {{response}} = {{Q2}}&lt;/p&gt;","hint":"&lt;p&gt;A divisão é a operação inversa da multiplicação.&lt;/p&gt;","feedback":"&lt;p&gt;Para encontrar o divisor desconhecido, divida o dividendo pelo quociente.&lt;/p&gt;&lt;p style=\"text-align: center\"&gt;{{T1}} : ... = {{Q2}}&lt;/p&gt;&lt;p style=\"text-align: center\"&gt;{{T1}} : {{Q2}} = {{Q1}}&lt;/p&gt;","seed":{"parameters":[{"name":"Q1","label":null,"min":2,"max":9,"step":1},{"name":"Q2","label":null,"min":2,"max":12,"step":1}],"calculated":[{"name":"T1","label":"{{function}}","function":"{{Q1}}*{{Q2}}","temp":true},{"name":"A1","label":"{{function}}","function":"{{Q1}}"}],"uniques":true},"algorithm":{"name":"calculateOperation","params":{"method":"equivLiteral","keyboard":"NUMERICAL"}}}</v>
      </c>
      <c r="D286" s="184" t="str">
        <f t="shared" si="2"/>
        <v>#REF!</v>
      </c>
    </row>
    <row r="287" ht="15.75" customHeight="1">
      <c r="A287" s="184" t="str">
        <f>Seeds!AB224</f>
        <v>M4-NyO-42d-A-1</v>
      </c>
      <c r="B287" s="184" t="str">
        <f t="shared" si="78"/>
        <v>#REF!</v>
      </c>
      <c r="C287" s="184" t="str">
        <f>Seeds!AA224</f>
        <v>{"id":"M4-NyO-42d-A-1","stimulus":"&lt;p&gt;Davi distribuiu todas as cartas de um jogo de tabuleiro entre os participantes. Se ele distribuiu {{Q1}} cartas para cada um dos {{Q2}} jogadores, quantas cartas o jogo tem?&lt;/p&gt;","template":"&lt;p&gt;O jogo tem {{response}} cartas.&lt;/p&gt;","hint":"&lt;p&gt;A divisão é a operação inversa da multiplicação.&lt;/p&gt;","feedback":"&lt;p&gt;Para encontrar o dividendo desconhecido, multiplique o divisor pelo quociente.&lt;/p&gt;&lt;p style=\"text-align: center\"&gt;... : {{Q2}} jogadores = {{Q1}} cartas a cada um&lt;/p&gt;&lt;p&gt;{{Q2}} × {{Q1}} = {{A1}} cartas&lt;/p&gt;","seed":{"parameters":[{"name":"Q1","label":null,"min":3,"max":9,"step":1},{"name":"Q2","label":null,"min":10,"max":20,"step":1}],"calculated":[{"name":"A1","label":"{{function}}","function":"{{Q1}}*{{Q2}}"}],"uniques":true},"algorithm":{"name":"calculateOperation","params":{"method":"equivLiteral","keyboard":"NUMERICAL"}}}</v>
      </c>
      <c r="D287" s="184" t="str">
        <f t="shared" si="2"/>
        <v>#REF!</v>
      </c>
    </row>
    <row r="288" ht="15.75" customHeight="1">
      <c r="A288" s="184" t="str">
        <f>Seeds!AB225</f>
        <v>M4-NyO-42d-A-2</v>
      </c>
      <c r="B288" s="184" t="str">
        <f t="shared" si="78"/>
        <v>#REF!</v>
      </c>
      <c r="C288" s="184" t="str">
        <f>Seeds!AA225</f>
        <v>{"id":"M4-NyO-42d-A-2","stimulus":"&lt;p&gt;Em uma competição esportiva, o organizador dividiu os atletas em {{Q1}} grupos de {{Q2}} pessoas cada. Quantos atletas participaram da competição?&lt;/p&gt;","template":"&lt;p&gt;Participaram {{response}} atletas.&lt;/p&gt;","hint":"&lt;p&gt;A divisão é a operação inversa da multiplicação.&lt;/p&gt;","feedback":"&lt;p&gt;Para encontrar o dividendo desconhecido, multiplique o divisor pelo quociente.&lt;/p&gt;&lt;p style=\"text-align: center\"&gt;... : {{Q1}} grupos = {{Q2}} atletas em cada grupo&lt;/p&gt;&lt;p style=\"text-align: center\"&gt;{{Q1}} × {{Q2}} = {{A1}} atletas&lt;/p&gt;","seed":{"parameters":[{"name":"Q1","label":null,"min":5,"max":10,"step":1},{"name":"Q2","label":null,"min":10,"max":30,"step":1}],"calculated":[{"name":"A1","label":"{{function}}","function":"{{Q1}}*{{Q2}}"}],"uniques":true},"algorithm":{"name":"calculateOperation","params":{"method":"equivLiteral","keyboard":"NUMERICAL"}}}</v>
      </c>
      <c r="D288" s="184" t="str">
        <f t="shared" si="2"/>
        <v>#REF!</v>
      </c>
    </row>
    <row r="289" ht="15.75" customHeight="1">
      <c r="A289" s="184" t="str">
        <f>Seeds!AB226</f>
        <v>M4-NyO-42d-A-3</v>
      </c>
      <c r="B289" s="184" t="str">
        <f t="shared" si="78"/>
        <v>#REF!</v>
      </c>
      <c r="C289" s="184" t="str">
        <f>Seeds!AA226</f>
        <v>{"id":"M4-NyO-42d-A-3","stimulus":"&lt;p&gt;Uma escola recebeu uma doação de revistinhas em quadrinhos e a direção resolveu distribuí-las entre os {{Q1}} alunos que estavam interessados em ficar com elas. Se depois da distribuição cada aluno ficou com {{Q2}} revistinhas, quantas foram doadas para a escola?&lt;/p&gt;","template":"&lt;p&gt;Foram doadas {{response}} revistinhas.&lt;/p&gt;","hint":"&lt;p&gt;A divisão é a operação inversa da multiplicação.&lt;/p&gt;","feedback":"&lt;p&gt;Para encontrar o dividendo desconhecido, multiplique o divisor pelo quociente.&lt;/p&gt;&lt;p style=\"text-align: center\"&gt;... : {{Q1}} alunos = {{Q2}} revistinhas para cada um&lt;/p&gt;&lt;p style=\"text-align: center\"&gt;{{Q1}} × {{Q2}} = {{A1}} revistinhas&lt;/p&gt;","seed":{"parameters":[{"name":"Q1","label":null,"min":8,"max":15,"step":1},{"name":"Q2","label":null,"min":10,"max":20,"step":1}],"calculated":[{"name":"A1","label":"{{function}}","function":"{{Q1}}*{{Q2}}"}],"uniques":true},"algorithm":{"name":"calculateOperation","params":{"method":"equivLiteral","keyboard":"NUMERICAL"}}}</v>
      </c>
      <c r="D289" s="184" t="str">
        <f t="shared" si="2"/>
        <v>#REF!</v>
      </c>
    </row>
    <row r="290" ht="15.75" customHeight="1">
      <c r="A290" s="184" t="str">
        <f>Seeds!AB227</f>
        <v>M4-NyO-24a-I-1</v>
      </c>
      <c r="B290" s="184" t="str">
        <f t="shared" si="78"/>
        <v>#REF!</v>
      </c>
      <c r="C290" s="184" t="str">
        <f>Seeds!AA227</f>
        <v>{"id":"M4-NyO-24a-I-1","stimulus":"&lt;p&gt;Arraste a forma como é lida essas frações.&lt;/p&gt;","hint":"&lt;p&gt;Para ler uma fração, comece com o numerador e depois o denominador. Por exemplo, &lt;span class=\"fr-math-v2 fr-draggable\" contenteditable=\"false\" data-original-math=\"\\(\\frac{2}{6}\\)\" draggable=\"true\"&gt;\\(\\frac{2}{6}\\)&lt;/span&gt; se lê &lt;i&gt;dois sextos.&lt;/i&gt;&lt;/p&gt;","feedback":"&lt;p&gt;Para ler uma fração, comece com o numerador e depois o denominador. Por exemplo, &lt;span class=\"fr-math-v2 fr-draggable\" contenteditable=\"false\" data-original-math=\"\\(\\frac{2}{6}\\)\" draggable=\"true\"&gt;\\(\\frac{2}{6}\\)&lt;/span&gt; se lê &lt;i&gt;dois sextos.&lt;/i&gt;&lt;/p&gt;","seed":{"parameters":[{"name":"Q1","label":null,"min":2,"max":9,"step":1},{"name":"Q2","label":null,"min":2,"max":9,"step":1},{"name":"Q3","label":null,"min":2,"max":9,"step":1}],"calculated":[{"name":"T1","label":"{{function}}","function":"Lemonlib.numToWords({{Q1}}, 'pt')","temp":true},{"name":"T2","label":"{{function}}","function":"Lemonlib.numToWords({{Q2}}, 'pt')","temp":true},{"name":"T3","label":"{{function}}","function":"Lemonlib.numToWords({{Q3}}, 'pt')","temp":true},{"name":"A1","label":"&lt;span class=\"fr-math-v2 fr-draggable\" contenteditable=\"false\" data-original-math=\"\\(\\frac{{{Q1}}}{2}\\)\" draggable=\"true\"&gt;\\(\\frac{{{Q1}}}{2}\\)&lt;/span&gt;","function":"{{T1}} meios"},{"name":"A2","label":"&lt;span class=\"fr-math-v2 fr-draggable\" contenteditable=\"false\" data-original-math=\"\\(\\frac{{{Q2}}}{7}\\)\" draggable=\"true\"&gt;\\(\\frac{{{Q2}}}{7}\\)&lt;/span&gt;","function":"{{T2}} sétimos"},{"name":"A3","label":"&lt;span class=\"fr-math-v2 fr-draggable\" contenteditable=\"false\" data-original-math=\"\\(\\frac{{{Q3}}}{11}\\)\" draggable=\"true\"&gt;\\(\\frac{{{Q3}}}{11}\\)&lt;/span&gt;","function":"{{T3}} onze avos"}],"uniques":true},"algorithm":{"name":"linkOperationResult","params":{"invert":true},"template":"Match list"}}</v>
      </c>
      <c r="D290" s="184" t="str">
        <f t="shared" si="2"/>
        <v>#REF!</v>
      </c>
    </row>
    <row r="291" ht="15.75" customHeight="1">
      <c r="A291" s="184" t="str">
        <f>Seeds!AB228</f>
        <v>M4-NyO-24a-I-2</v>
      </c>
      <c r="B291" s="184" t="str">
        <f t="shared" si="78"/>
        <v>#REF!</v>
      </c>
      <c r="C291" s="184" t="str">
        <f>Seeds!AA228</f>
        <v>{"id":"M4-NyO-24a-I-2","stimulus":"&lt;p&gt;Arraste a forma como é lida essas frações.&lt;/p&gt;","hint":"&lt;p&gt;Para ler uma fração, comece com o numerador e depois o denominador. Por exemplo, &lt;span class=\"fr-math-v2 fr-draggable\" contenteditable=\"false\" data-original-math=\"\\(\\frac{3}{5}\\)\" draggable=\"true\"&gt;\\(\\frac{3}{5}\\)&lt;/span&gt; se lê &lt;i&gt;três quintos.&lt;/i&gt;&lt;/p&gt;","feedback":"&lt;p&gt;Para ler uma fração, comece com o numerador e depois o denominador. Por exemplo, &lt;span class=\"fr-math-v2 fr-draggable\" contenteditable=\"false\" data-original-math=\"\\(\\frac{3}{5}\\)\" draggable=\"true\"&gt;\\(\\frac{3}{5}\\)&lt;/span&gt; se lê &lt;i&gt;três quintos.&lt;/i&gt;&lt;/p&gt;","seed":{"parameters":[{"name":"Q1","label":null,"min":2,"max":9,"step":1},{"name":"Q2","label":null,"min":2,"max":9,"step":1},{"name":"Q3","label":null,"min":2,"max":9,"step":1}],"calculated":[{"name":"T1","label":"{{function}}","function":"Lemonlib.numToWords({{Q1}}, 'pt')","temp":true},{"name":"T2","label":"{{function}}","function":"Lemonlib.numToWords({{Q2}}, 'pt')","temp":true},{"name":"T3","label":"{{function}}","function":"Lemonlib.numToWords({{Q3}}, 'pt')","temp":true},{"name":"A1","label":"&lt;span class=\"fr-math-v2 fr-draggable\" contenteditable=\"false\" data-original-math=\"\\(\\frac{{{Q1}}}{3}\\)\" draggable=\"true\"&gt;\\(\\frac{{{Q1}}}{3}\\)&lt;/span&gt;","function":"{{T1}} terços"},{"name":"A2","label":"&lt;span class=\"fr-math-v2 fr-draggable\" contenteditable=\"false\" data-original-math=\"\\(\\frac{{{Q2}}}{8}\\)\" draggable=\"true\"&gt;\\(\\frac{{{Q2}}}{8}\\)&lt;/span&gt;","function":"{{T2}} oitavos"},{"name":"A3","label":"&lt;span class=\"fr-math-v2 fr-draggable\" contenteditable=\"false\" data-original-math=\"\\(\\frac{{{Q3}}}{12}\\)\" draggable=\"true\"&gt;\\(\\frac{{{Q3}}}{12}\\)&lt;/span&gt;","function":"{{T3}} doze avos"}],"uniques":true},"algorithm":{"name":"linkOperationResult","params":{"invert":true},"template":"Match list"}}</v>
      </c>
      <c r="D291" s="184" t="str">
        <f t="shared" si="2"/>
        <v>#REF!</v>
      </c>
    </row>
    <row r="292" ht="15.75" customHeight="1">
      <c r="A292" s="184" t="str">
        <f>Seeds!AB229</f>
        <v>M4-NyO-24a-E-1</v>
      </c>
      <c r="B292" s="184" t="str">
        <f t="shared" si="78"/>
        <v>#REF!</v>
      </c>
      <c r="C292" s="184" t="str">
        <f>Seeds!AA229</f>
        <v>{"id":"M4-NyO-24a-E-1","stimulus":"&lt;p&gt;Escreva por extenso a fração &lt;span class=\"fr-math-v2 fr-draggable\" contenteditable=\"false\" data-original-math=\"\\(\\frac{{{Q1}}}{5}\\)\" draggable=\"true\"&gt;\\(\\frac{{{Q1}}}{5}\\)&lt;/span&gt;.&lt;/p&gt;","template":"&lt;p&gt;A fração é escrita como {{response}}.&lt;/p&gt;","hint":"&lt;p&gt;Para ler uma fração, comece com o numerador e depois o denominador. Por exemplo, &lt;span class=\"fr-math-v2 fr-draggable\" contenteditable=\"false\" data-original-math=\"\\(\\frac{7}{11}\\)\" draggable=\"true\"&gt;\\(\\frac{7}{11}\\)&lt;/span&gt; se lê &lt;i&gt;sete onze avos.&lt;/i&gt;&lt;/p&gt;","feedback":"&lt;p&gt;Para ler uma fração, comece com o numerador e depois o denominador. Por exemplo, &lt;span class=\"fr-math-v2 fr-draggable\" contenteditable=\"false\" data-original-math=\"\\(\\frac{7}{11}\\)\" draggable=\"true\"&gt;\\(\\frac{7}{11}\\)&lt;/span&gt; se lê &lt;i&gt;sete onze avos.&lt;/i&gt;&lt;/p&gt;","seed":{"parameters":[{"name":"Q1","label":null,"min":2,"max":9,"step":1}],"calculated":[{"name":"T1","label":"{{function}}","function":"Lemonlib.numToWords({{Q1}}, 'pt')","temp":true},{"name":"A1","label":"{{function}}","function":"{{T1}} quintos"}],"uniques":true},"algorithm":{"name":"calculateOperation","template":"Cloze with text"}}</v>
      </c>
      <c r="D292" s="184" t="str">
        <f t="shared" si="2"/>
        <v>#REF!</v>
      </c>
    </row>
    <row r="293" ht="15.75" customHeight="1">
      <c r="A293" s="184" t="str">
        <f>Seeds!AB230</f>
        <v>M4-NyO-24a-E-2</v>
      </c>
      <c r="B293" s="184" t="str">
        <f t="shared" si="78"/>
        <v>#REF!</v>
      </c>
      <c r="C293" s="184" t="str">
        <f>Seeds!AA230</f>
        <v>{"id":"M4-NyO-24a-E-2","stimulus":"&lt;p&gt;Escreva por extenso a fração &lt;span class=\"fr-math-v2 fr-draggable\" contenteditable=\"false\" data-original-math=\"\\(\\frac{{{Q1}}}{8}\\)\" draggable=\"true\"&gt;\\(\\frac{{{Q1}}}{8}\\)&lt;/span&gt;.&lt;/p&gt;","template":"&lt;p&gt;A fração é escrita como {{response}}.&lt;/p&gt;","hint":"&lt;p&gt;Para ler uma fração, comece com o numerador e depois o denominador. Por exemplo, &lt;span class=\"fr-math-v2 fr-draggable\" contenteditable=\"false\" data-original-math=\"\\(\\frac{1}{8}\\)\" draggable=\"true\"&gt;\\(\\frac{1}{8}\\)&lt;/span&gt; se lê &lt;i&gt;um oitavo.&lt;/i&gt;&lt;/p&gt;","feedback":"&lt;p&gt;Para ler uma fração, comece com o numerador e depois o denominador. Por exemplo, &lt;span class=\"fr-math-v2 fr-draggable\" contenteditable=\"false\" data-original-math=\"\\(\\frac{1}{8}\\)\" draggable=\"true\"&gt;\\(\\frac{1}{8}\\)&lt;/span&gt; se lê &lt;i&gt;um oitavo.&lt;/i&gt;&lt;/p&gt;","seed":{"parameters":[{"name":"Q1","label":null,"min":2,"max":9,"step":1}],"calculated":[{"name":"T1","label":"{{function}}","function":"Lemonlib.numToWords({{Q1}}, 'pt')","temp":true},{"name":"A1","label":"{{function}}","function":"{{T1}} oitavos"}],"uniques":true},"algorithm":{"name":"calculateOperation","template":"Cloze with text"}}</v>
      </c>
      <c r="D293" s="184" t="str">
        <f t="shared" si="2"/>
        <v>#REF!</v>
      </c>
    </row>
    <row r="294" ht="15.75" customHeight="1">
      <c r="A294" s="184" t="str">
        <f>Seeds!AB231</f>
        <v>M4-NyO-24a-E-3</v>
      </c>
      <c r="B294" s="184" t="str">
        <f t="shared" si="78"/>
        <v>#REF!</v>
      </c>
      <c r="C294" s="184" t="str">
        <f>Seeds!AA231</f>
        <v>{"id":"M4-NyO-24a-E-3","stimulus":"&lt;p&gt;Escreva por extenso a fração &lt;span class=\"fr-math-v2 fr-draggable\" contenteditable=\"false\" data-original-math=\"\\(\\frac{{{Q1}}}{12}\\)\" draggable=\"true\"&gt;\\(\\frac{{{Q1}}}{12}\\)&lt;/span&gt;.&lt;/p&gt;","template":"&lt;p&gt;A fração é escrita como {{response}}.&lt;/p&gt;","hint":"&lt;p&gt;Para ler uma fração, comece com o numerador e depois o denominador. Por exemplo, &lt;span class=\"fr-math-v2 fr-draggable\" contenteditable=\"false\" data-original-math=\"\\(\\frac{2}{5}\\)\" draggable=\"true\"&gt;\\(\\frac{2}{5}\\)&lt;/span&gt; se lê &lt;i&gt;dois quintos.&lt;/i&gt;&lt;/p&gt;","feedback":"&lt;p&gt;Para ler uma fração, comece com o numerador e depois o denominador. Por exemplo, &lt;span class=\"fr-math-v2 fr-draggable\" contenteditable=\"false\" data-original-math=\"\\(\\frac{2}{5}\\)\" draggable=\"true\"&gt;\\(\\frac{2}{5}\\)&lt;/span&gt; se lê &lt;i&gt;dois quintos.&lt;/i&gt;&lt;/p&gt;","seed":{"parameters":[{"name":"Q1","label":null,"min":2,"max":9,"step":1}],"calculated":[{"name":"T1","label":"{{function}}","function":"Lemonlib.numToWords({{Q1}}, 'pt')","temp":true},{"name":"A1","label":"{{function}}","function":"{{T1}} doze avos"}],"uniques":true},"algorithm":{"name":"calculateOperation","template":"Cloze with text"}}</v>
      </c>
      <c r="D294" s="184" t="str">
        <f t="shared" si="2"/>
        <v>#REF!</v>
      </c>
    </row>
    <row r="295" ht="15.75" customHeight="1">
      <c r="A295" s="184" t="str">
        <f>Seeds!AB232</f>
        <v>M4-NyO-24a-A-1</v>
      </c>
      <c r="B295" s="184" t="str">
        <f t="shared" si="78"/>
        <v>#REF!</v>
      </c>
      <c r="C295" s="184" t="str">
        <f>Seeds!AA232</f>
        <v>{"id":"M4-NyO-24a-A-1","stimulus":"&lt;p&gt;Pedro comeu &lt;span class=\"fr-math-v2 fr-draggable\" contenteditable=\"false\" data-original-math=\"\\(\\frac{{{Q1}}}{8}\\)\" draggable=\"true\"&gt;\\(\\frac{{{Q1}}}{8}\\)&lt;/span&gt; de uma torta. Escreva esta fração por extenso.&lt;/p&gt;","template":"&lt;p&gt;Pedro comeu {{response}} da torta.&lt;/p&gt;","hint":"&lt;p&gt;Para ler uma fração, comece com o numerador e depois o denominador. Por exemplo, &lt;span class=\"fr-math-v2 fr-draggable\" contenteditable=\"false\" data-original-math=\"\\(\\frac{2}{9}\\)\" draggable=\"true\"&gt;\\(\\frac{2}{9}\\)&lt;/span&gt; se lê &lt;i&gt;dois nonos.&lt;/i&gt;&lt;/p&gt;","feedback":"&lt;p&gt;Para ler uma fração, comece com o numerador e depois o denominador. Por exemplo, &lt;span class=\"fr-math-v2 fr-draggable\" contenteditable=\"false\" data-original-math=\"\\(\\frac{2}{5}\\)\" draggable=\"true\"&gt;\\(\\frac{2}{5}\\)&lt;/span&gt; se lê &lt;i&gt;dois quintos.&lt;/i&gt;&lt;/p&gt;","seed":{"parameters":[{"name":"Q1","label":null,"min":2,"max":7,"step":1}],"calculated":[{"name":"T1","label":"{{function}}","function":"Lemonlib.numToWords({{Q1}}, 'pt')","temp":true},{"name":"A1","label":"{{function}}","function":"{{T1}} oitavos"}],"uniques":true},"algorithm":{"name":"calculateOperation","template":"Cloze with text"}}</v>
      </c>
      <c r="D295" s="184" t="str">
        <f t="shared" si="2"/>
        <v>#REF!</v>
      </c>
    </row>
    <row r="296" ht="15.75" customHeight="1">
      <c r="A296" s="184" t="str">
        <f>Seeds!AB233</f>
        <v>M4-NyO-24a-A-2</v>
      </c>
      <c r="B296" s="184" t="str">
        <f t="shared" si="78"/>
        <v>#REF!</v>
      </c>
      <c r="C296" s="184" t="str">
        <f>Seeds!AA233</f>
        <v>{"id":"M4-NyO-24a-A-2","stimulus":"&lt;p&gt;Foram pintados &lt;span class=\"fr-math-v2 fr-draggable\" contenteditable=\"false\" data-original-math=\"\\(\\frac{{{Q1}}}{12}\\)\" draggable=\"true\"&gt;\\(\\frac{{{Q1}}}{12}\\)&lt;/span&gt; de uma parede. Escreva esta fração por extenso.&lt;/p&gt;","template":"&lt;p&gt;Foram pintados {{response}} da parede.&lt;/p&gt;","hint":"&lt;p&gt;Para ler uma fração, comece com o numerador e depois o denominador. Por exemplo, &lt;span class=\"fr-math-v2 fr-draggable\" contenteditable=\"false\" data-original-math=\"\\(\\frac{3}{7}\\)\" draggable=\"true\"&gt;\\(\\frac{3}{7}\\)&lt;/span&gt; se lê &lt;i&gt;três sétimos.&lt;/i&gt;&lt;/p&gt;","feedback":"&lt;p&gt;Para ler uma fração, comece com o numerador e depois o denominador. Por exemplo, &lt;span class=\"fr-math-v2 fr-draggable\" contenteditable=\"false\" data-original-math=\"\\(\\frac{3}{7}\\)\" draggable=\"true\"&gt;\\(\\frac{3}{7}\\)&lt;/span&gt; se lê &lt;i&gt;três sétimos.&lt;/i&gt;&lt;/p&gt;","seed":{"parameters":[{"name":"Q1","label":null,"min":2,"max":11,"step":1}],"calculated":[{"name":"T1","label":"{{function}}","function":"Lemonlib.numToWords({{Q1}}, 'pt')","temp":true},{"name":"A1","label":"{{function}}","function":"{{T1}} doze avos"}],"uniques":true},"algorithm":{"name":"calculateOperation","template":"Cloze with text"}}</v>
      </c>
      <c r="D296" s="184" t="str">
        <f t="shared" si="2"/>
        <v>#REF!</v>
      </c>
    </row>
    <row r="297" ht="15.75" customHeight="1">
      <c r="A297" s="184" t="str">
        <f>Seeds!AB234</f>
        <v>M4-NyO-24a-A-3</v>
      </c>
      <c r="B297" s="184" t="str">
        <f t="shared" si="78"/>
        <v>#REF!</v>
      </c>
      <c r="C297" s="184" t="str">
        <f>Seeds!AA234</f>
        <v>{"id":"M4-NyO-24a-A-3","stimulus":"&lt;p&gt;Javier levou &lt;span class=\"fr-math-v2 fr-draggable\" contenteditable=\"false\" data-original-math=\"\\(\\frac{{{Q1}}}{8}\\)\" draggable=\"true\"&gt;\\(\\frac{{{Q1}}}{8}\\)&lt;/span&gt; de uma hora para fazer os exercícios de uma lista. Escreva esta fração por extenso.&lt;/p&gt;","template":"&lt;p&gt;Javier levou {{response}} de uma hora.&lt;/p&gt;","hint":"&lt;p&gt;Para ler uma fração, comece com o numerador e depois o denominador. Por exemplo, &lt;span class=\"fr-math-v2 fr-draggable\" contenteditable=\"false\" data-original-math=\"\\(\\frac{1}{8}\\)\" draggable=\"true\"&gt;\\(\\frac{1}{8}\\)&lt;/span&gt; se lê &lt;i&gt;um oitavo.&lt;/i&gt;&lt;/p&gt;","feedback":"&lt;p&gt;Para ler uma fração, comece com o numerador e depois o denominador. Por exemplo, &lt;span class=\"fr-math-v2 fr-draggable\" contenteditable=\"false\" data-original-math=\"\\(\\frac{1}{8}\\)\" draggable=\"true\"&gt;\\(\\frac{1}{8}\\)&lt;/span&gt; se lê &lt;i&gt;um oitavo.&lt;/i&gt;&lt;/p&gt;","seed":{"parameters":[{"name":"Q1","label":null,"min":2,"max":7,"step":1}],"calculated":[{"name":"T1","label":"{{function}}","function":"Lemonlib.numToWords({{Q1}}, 'pt')","temp":true},{"name":"A1","label":"{{function}}","function":"{{T1}} oitavos"}],"uniques":true},"algorithm":{"name":"calculateOperation","template":"Cloze with text"}}</v>
      </c>
      <c r="D297" s="184" t="str">
        <f t="shared" si="2"/>
        <v>#REF!</v>
      </c>
    </row>
    <row r="298" ht="15.75" customHeight="1">
      <c r="A298" s="184" t="str">
        <f>Seeds!AB235</f>
        <v>M4-NyO-24a-A-4</v>
      </c>
      <c r="B298" s="184" t="str">
        <f t="shared" si="78"/>
        <v>#REF!</v>
      </c>
      <c r="C298" s="184" t="str">
        <f>Seeds!AA235</f>
        <v>{"id":"M4-NyO-24a-A-4","stimulus":"&lt;p&gt;Pérola gastou &lt;span class=\"fr-math-v2 fr-draggable\" contenteditable=\"false\" data-original-math=\"\\(\\frac{{{Q1}}}{7}\\)\" draggable=\"true\"&gt;\\(\\frac{{{Q1}}}{7}\\)&lt;/span&gt; do pacote de internet do celular dela. Escreva esta fração por extenso.&lt;/p&gt;","template":"&lt;p&gt;Pérola gastou {{response}} do pacote de internet.&lt;/p&gt;","hint":"&lt;p&gt;Para ler uma fração, comece com o numerador e depois o denominador. Por exemplo, &lt;span class=\"fr-math-v2 fr-draggable\" contenteditable=\"false\" data-original-math=\"\\(\\frac{4}{5}\\)\" draggable=\"true\"&gt;\\(\\frac{4}{5}\\)&lt;/span&gt; se lê &lt;i&gt;quatro quintos.&lt;/i&gt;&lt;/p&gt;","feedback":"&lt;p&gt;Para ler uma fração, comece com o numerador e depois o denominador. Por exemplo, &lt;span class=\"fr-math-v2 fr-draggable\" contenteditable=\"false\" data-original-math=\"\\(\\frac{4}{5}\\)\" draggable=\"true\"&gt;\\(\\frac{4}{5}\\)&lt;/span&gt; se lê &lt;i&gt;quatro quintos.&lt;/i&gt;&lt;/p&gt;","seed":{"parameters":[{"name":"Q1","label":null,"min":2,"max":6,"step":1}],"calculated":[{"name":"T1","label":"{{function}}","function":"Lemonlib.numToWords({{Q1}}, 'pt')","temp":true},{"name":"A1","label":"{{function}}","function":"{{T1}} sétimos"}],"uniques":true},"algorithm":{"name":"calculateOperation","template":"Cloze with text"}}</v>
      </c>
      <c r="D298" s="184" t="str">
        <f t="shared" si="2"/>
        <v>#REF!</v>
      </c>
    </row>
    <row r="299" ht="15.75" customHeight="1">
      <c r="A299" s="184" t="str">
        <f>Seeds!AB236</f>
        <v>M4-NyO-24a-A-5</v>
      </c>
      <c r="B299" s="184" t="str">
        <f t="shared" si="78"/>
        <v>#REF!</v>
      </c>
      <c r="C299" s="184" t="str">
        <f>Seeds!AA236</f>
        <v>{"id":"M4-NyO-24a-A-5","stimulus":"&lt;p&gt;Um incêndio destruiu &lt;span class=\"fr-math-v2 fr-draggable\" contenteditable=\"false\" data-original-math=\"\\(\\frac{{{Q1}}}{5}\\)\" draggable=\"true\"&gt;\\(\\frac{{{Q1}}}{5}\\)&lt;/span&gt; de uma floresta no Pantanal. Escreva esta fração por extenso.&lt;/p&gt;","template":"&lt;p&gt;O incêndio destruiu {{response}} da floresta.&lt;/p&gt;","hint":"&lt;p&gt;Para ler uma fração, comece com o numerador e depois o denominador. Por exemplo, &lt;span class=\"fr-math-v2 fr-draggable\" contenteditable=\"false\" data-original-math=\"\\(\\frac{2}{3}\\)\" draggable=\"true\"&gt;\\(\\frac{2}{3}\\)&lt;/span&gt; se lê &lt;i&gt;dois terços.&lt;/i&gt;&lt;/p&gt;","feedback":"&lt;p&gt;Para ler uma fração, comece com o numerador e depois o denominador. Por exemplo, &lt;span class=\"fr-math-v2 fr-draggable\" contenteditable=\"false\" data-original-math=\"\\(\\frac{2}{3}\\)\" draggable=\"true\"&gt;\\(\\frac{2}{3}\\)&lt;/span&gt; se lê &lt;i&gt;dois terços.&lt;/i&gt;&lt;/p&gt;","seed":{"parameters":[{"name":"Q1","label":null,"min":2,"max":4,"step":1}],"calculated":[{"name":"T1","label":"{{function}}","function":"Lemonlib.numToWords({{Q1}}, 'pt')","temp":true},{"name":"A1","label":"{{function}}","function":"{{T1}} quintos"}],"uniques":true},"algorithm":{"name":"calculateOperation","template":"Cloze with text"}}</v>
      </c>
      <c r="D299" s="184" t="str">
        <f t="shared" si="2"/>
        <v>#REF!</v>
      </c>
    </row>
    <row r="300" ht="15.75" customHeight="1">
      <c r="A300" s="184" t="str">
        <f>Seeds!AB237</f>
        <v>M4-NyO-24b-I-1</v>
      </c>
      <c r="B300" s="184" t="str">
        <f t="shared" si="78"/>
        <v>#REF!</v>
      </c>
      <c r="C300" s="184" t="str">
        <f>Seeds!AA237</f>
        <v>{"id":"M4-NyO-24b-I-1","stimulus":"&lt;p&gt;Marque as frações que estão escritas corretamente.&lt;/p&gt;","hint":"&lt;p&gt;Para ler uma fração, comece com o numerador e depois o denominador. Por exemplo, &lt;span class=\"fr-math-v2 fr-draggable\" contenteditable=\"false\" data-original-math=\"\\(\\frac{3}{5}\\)\" draggable=\"true\"&gt;\\(\\frac{3}{5}\\)&lt;/span&gt; se lê &lt;i&gt;três quintos.&lt;/i&gt;&lt;/p&gt;","feedback":"&lt;p&gt;Para ler uma fração, comece com o numerador e depois o denominador. Por exemplo, &lt;span class=\"fr-math-v2 fr-draggable\" contenteditable=\"false\" data-original-math=\"\\(\\frac{3}{5}\\)\" draggable=\"true\"&gt;\\(\\frac{3}{5}\\)&lt;/span&gt; se lê &lt;i&gt;três quintos.&lt;/i&gt;&lt;/p&gt;","seed":{"parameters":[{"name":"Q1","label":null,"min":2,"max":9,"step":1},{"name":"Q2","label":null,"min":2,"max":9,"step":1},{"name":"Q3","label":null,"min":2,"max":9,"step":1},{"name":"Q4","label":null,"min":2,"max":9,"step":1},{"name":"Q5","label":null,"min":2,"max":9,"step":1},{"name":"Q6","label":null,"min":2,"max":9,"step":1},{"name":"Q7","label":null,"min":2,"max":9,"step":1},{"name":"Q8","label":null,"min":2,"max":9,"step":1}],"calculated":[{"name":"T1","label":"{{function}}","function":"Lemonlib.numToWords({{Q1}}, 'pt')","temp":true},{"name":"T2","label":"{{function}}","function":"Lemonlib.numToWords({{Q2}}, 'pt')","temp":true},{"name":"T3","label":"{{function}}","function":"Lemonlib.numToWords({{Q3}}, 'pt')","temp":true},{"name":"T4","label":"{{function}}","function":"Lemonlib.numToWords({{Q4}}, 'pt')","temp":true},{"name":"T5","label":"{{function}}","function":"Lemonlib.numToWords({{Q5}}, 'pt')","temp":true},{"name":"T6","label":"{{function}}","function":"Lemonlib.numToWords({{Q6}}, 'pt')","temp":true},{"name":"T7","label":"{{function}}","function":"Lemonlib.numToWords({{Q7}}, 'pt')","temp":true},{"name":"T8","label":"{{function}}","function":"Lemonlib.numToWords({{Q8}}, 'pt')","temp":true},{"name":"A1","label":"&lt;span class=\"fr-math-v2 fr-draggable\" contenteditable=\"false\" data-original-math=\"\\(\\frac{{{Q1}}}{2}\\)\" draggable=\"true\"&gt;\\(\\frac{{{Q1}}}{2}\\)&lt;/span&gt; : {{T1}} meios"},{"name":"A2","label":"&lt;span class=\"fr-math-v2 fr-draggable\" contenteditable=\"false\" data-original-math=\"\\(\\frac{{{Q2}}}{7}\\)\" draggable=\"true\"&gt;\\(\\frac{{{Q2}}}{7}\\)&lt;/span&gt;: {{T2}} sétimos"},{"name":"A3","label":"&lt;span class=\"fr-math-v2 fr-draggable\" contenteditable=\"false\" data-original-math=\"\\(\\frac{{{Q3}}}{10}\\)\" draggable=\"true\"&gt;\\(\\frac{{{Q3}}}{10}\\)&lt;/span&gt; : {{T3}} décimos"},{"name":"A4","label":"&lt;span class=\"fr-math-v2 fr-draggable\" contenteditable=\"false\" data-original-math=\"\\(\\frac{{{Q4}}}{11}\\)\" draggable=\"true\"&gt;\\(\\frac{{{Q4}}}{11}\\)&lt;/span&gt; : {{T4}} onze avos"},{"name":"A5","label":"&lt;span class=\"fr-math-v2 fr-draggable\" contenteditable=\"false\" data-original-math=\"\\(\\frac{{{Q5}}}{6}\\)\" draggable=\"true\"&gt;\\(\\frac{{{Q5}}}{6}\\)&lt;/span&gt; : {{T5}} oitavos","incorrect":true,"feedback":"&lt;p&gt;A fração &lt;span class=\"fr-math-v2 fr-draggable\" contenteditable=\"false\" data-original-math=\"\\(\\frac{{{Q5}}}{6}\\)\" draggable=\"true\"&gt;\\(\\frac{{{Q5}}}{6}\\)&lt;/span&gt; se lê &lt;i&gt;{{T5}} sextos.&lt;/i&gt;&lt;/p&gt;"},{"name":"A6","label":"&lt;span class=\"fr-math-v2 fr-draggable\" contenteditable=\"false\" data-original-math=\"\\(\\frac{{{Q6}}}{4}\\)\" draggable=\"true\"&gt;\\(\\frac{{{Q6}}}{4}\\)&lt;/span&gt; : {{T6}} nonos","incorrect":true,"feedback":"&lt;p&gt;A fração &lt;span class=\"fr-math-v2 fr-draggable\" contenteditable=\"false\" data-original-math=\"\\(\\frac{{{Q6}}}{4}\\)\" draggable=\"true\"&gt;\\(\\frac{{{Q6}}}{4}\\)&lt;/span&gt; se lê &lt;i&gt;{{T6}} quartos.&lt;/i&gt;&lt;/p&gt;"},{"name":"A7","label":"&lt;span class=\"fr-math-v2 fr-draggable\" contenteditable=\"false\" data-original-math=\"\\(\\frac{{{Q7}}}{12}\\)\" draggable=\"true\"&gt;\\(\\frac{{{Q7}}}{12}\\)&lt;/span&gt; : {{T7}} onze avos","incorrect":true,"feedback":"&lt;p&gt;A fração &lt;span class=\"fr-math-v2 fr-draggable\" contenteditable=\"false\" data-original-math=\"\\(\\frac{{{Q7}}}{12}\\)\" draggable=\"true\"&gt;\\(\\frac{{{Q7}}}{12}\\)&lt;/span&gt; se lê &lt;i&gt;{{T7}} doze avos.&lt;/i&gt;&lt;/p&gt;"},{"name":"A8","label":"&lt;span class=\"fr-math-v2 fr-draggable\" contenteditable=\"false\" data-original-math=\"\\(\\frac{{{Q8}}}{9}\\)\" draggable=\"true\"&gt;\\(\\frac{{{Q8}}}{9}\\)&lt;/span&gt; : {{T8}} terços","incorrect":true,"feedback":"&lt;p&gt;A fração &lt;span class=\"fr-math-v2 fr-draggable\" contenteditable=\"false\" data-original-math=\"\\(\\frac{{{Q8}}}{9}\\)\" draggable=\"true\"&gt;\\(\\frac{{{Q8}}}{9}\\)&lt;/span&gt; se lê &lt;i&gt;{{T8}} terços.&lt;/i&gt;&lt;/p&gt;"}],"uniques":true},"algorithm":{"name":"trueFalse","template":"Multiple choice – multiple response","params":{"countCorrect":2,"countIncorrect":1,"showCheckIcon":false,
            "columns": 3
        }
    }
}</v>
      </c>
      <c r="D300" s="184" t="str">
        <f t="shared" si="2"/>
        <v>#REF!</v>
      </c>
    </row>
    <row r="301" ht="15.75" customHeight="1">
      <c r="A301" s="184" t="str">
        <f>Seeds!AB238</f>
        <v>M4-NyO-24b-E-1</v>
      </c>
      <c r="B301" s="184" t="str">
        <f t="shared" si="78"/>
        <v>#REF!</v>
      </c>
      <c r="C301" s="184" t="str">
        <f>Seeds!AA238</f>
        <v>{"id":"M4-NyO-24b-E-1","stimulus":"&lt;p&gt;Escreva as seguintes frações.&lt;/p&gt;","template":"&lt;p&gt;{{T1}} meios: {{response}}&lt;/p&gt;&lt;p&gt;{{T2}} doze avos: {{response}}&lt;/p&gt;","hint":"&lt;p&gt;Para escrever uma fração, comece com o numerador e depois o denominador. Por exemplo, três quintos se escreve &lt;span class=\"fr-math-v2 fr-draggable\" contenteditable=\"false\" data-original-math=\"\\(\\frac{3}{5}\\)\" draggable=\"true\"&gt;\\(\\frac{3}{5}\\)&lt;/span&gt;.&lt;/p&gt;","feedback":"&lt;p&gt;Para escrever uma fração, comece com o numerador e depois o denominador. Por exemplo, três quintos se escreve &lt;span class=\"fr-math-v2 fr-draggable\" contenteditable=\"false\" data-original-math=\"\\(\\frac{3}{5}\\)\" draggable=\"true\"&gt;\\(\\frac{3}{5}\\)&lt;/span&gt;.&lt;/p&gt;","seed":{"parameters":[{"name":"Q1","label":null,"min":2,"max":9,"step":1},{"name":"Q2","label":null,"min":2,"max":9,"step":1}],"calculated":[{"name":"T1","label":"{{function}}","function":"Lemonlib.numToWords({{Q1}}, 'pt')","temp":true},{"name":"T2","label":"{{function}}","function":"Lemonlib.numToWords({{Q2}}, 'pt')","temp":true},{"name":"A1","label":"{{function}}","function":"\\frac{{{Q1}}}{2}"},{"name":"A2","label":"{{function}}","function":"\\frac{{{Q2}}}{12}"}],"uniques":true},"algorithm":{"name":"calculateOperation","params":{"method":"equivLiteral","keyboard":"INTERMEDIATE"}}}</v>
      </c>
      <c r="D301" s="184" t="str">
        <f t="shared" si="2"/>
        <v>#REF!</v>
      </c>
    </row>
    <row r="302" ht="15.75" customHeight="1">
      <c r="A302" s="184" t="str">
        <f>Seeds!AB239</f>
        <v>M4-NyO-24b-E-2</v>
      </c>
      <c r="B302" s="184" t="str">
        <f t="shared" si="78"/>
        <v>#REF!</v>
      </c>
      <c r="C302" s="184" t="str">
        <f>Seeds!AA239</f>
        <v>{"id":"M4-NyO-24b-E-2","stimulus":"&lt;p&gt;Escreva as seguintes frações.&lt;/p&gt;","template":"&lt;p&gt;{{T1}} terços: {{response}}&lt;/p&gt;&lt;p&gt;{{T2}} onze avos: {{response}}&lt;/p&gt;","hint":"&lt;p&gt;Para escrever uma fração, comece com o numerador e depois o denominador. Por exemplo, dois terços se escreve &lt;span class=\"fr-math-v2 fr-draggable\" contenteditable=\"false\" data-original-math=\"\\(\\frac{2}{3}\\)\" draggable=\"true\"&gt;\\(\\frac{2}{3}\\)&lt;/span&gt;.&lt;/p&gt;","feedback":"&lt;p&gt;Para escrever uma fração, comece com o numerador e depois o denominador. Por exemplo, dois terços se escreve &lt;span class=\"fr-math-v2 fr-draggable\" contenteditable=\"false\" data-original-math=\"\\(\\frac{2}{3}\\)\" draggable=\"true\"&gt;\\(\\frac{2}{3}\\)&lt;/span&gt;.&lt;/p&gt;","seed":{"parameters":[{"name":"Q1","label":null,"min":2,"max":9,"step":1},{"name":"Q2","label":null,"min":2,"max":9,"step":1}],"calculated":[{"name":"T1","label":"{{function}}","function":"Lemonlib.numToWords({{Q1}}, 'pt')","temp":true},{"name":"T2","label":"{{function}}","function":"Lemonlib.numToWords({{Q2}}, 'pt')","temp":true},{"name":"A1","label":"{{function}}","function":"\\frac{{{Q1}}}{3}"},{"name":"A2","label":"{{function}}","function":"\\frac{{{Q2}}}{11}"}],"uniques":true},"algorithm":{"name":"calculateOperation","params":{"method":"equivLiteral","keyboard":"INTERMEDIATE"}}}</v>
      </c>
      <c r="D302" s="184" t="str">
        <f t="shared" si="2"/>
        <v>#REF!</v>
      </c>
    </row>
    <row r="303" ht="15.75" customHeight="1">
      <c r="A303" s="184" t="str">
        <f>Seeds!AB240</f>
        <v>M4-NyO-24b-E-3</v>
      </c>
      <c r="B303" s="184" t="str">
        <f t="shared" si="78"/>
        <v>#REF!</v>
      </c>
      <c r="C303" s="184" t="str">
        <f>Seeds!AA240</f>
        <v>{"id":"M4-NyO-24b-E-3","stimulus":"&lt;p&gt;Escreva as seguintes frações.&lt;/p&gt;","template":"&lt;p&gt;{{T1}} quartos: {{response}}&lt;/p&gt;&lt;p&gt;{{T2}} décimos: {{response}}&lt;/p&gt;","hint":"&lt;p&gt;Para escrever uma fração, comece com o numerador e depois o denominador. Por exemplo, um meio se escreve &lt;span class=\"fr-math-v2 fr-draggable\" contenteditable=\"false\" data-original-math=\"\\(\\frac{1}{2}\\)\" draggable=\"true\"&gt;\\(\\frac{1}{2}\\)&lt;/span&gt;.&lt;/p&gt;","feedback":"&lt;p&gt;Para escrever uma fração, comece com o numerador e depois o denominador. Por exemplo, um meio se escreve &lt;span class=\"fr-math-v2 fr-draggable\" contenteditable=\"false\" data-original-math=\"\\(\\frac{1}{2}\\)\" draggable=\"true\"&gt;\\(\\frac{1}{2}\\)&lt;/span&gt;.&lt;/p&gt;","seed":{"parameters":[{"name":"Q1","label":null,"min":2,"max":9,"step":1},{"name":"Q2","label":null,"min":2,"max":9,"step":1}],"calculated":[{"name":"T1","label":"{{function}}","function":"Lemonlib.numToWords({{Q1}}, 'pt')","temp":true},{"name":"T2","label":"{{function}}","function":"Lemonlib.numToWords({{Q2}}, 'pt')","temp":true},{"name":"A1","label":"{{function}}","function":"\\frac{{{Q1}}}{4}"},{"name":"A2","label":"{{function}}","function":"\\frac{{{Q2}}}{10}"}],"uniques":true},"algorithm":{"name":"calculateOperation","params":{"method":"equivLiteral","keyboard":"INTERMEDIATE"}}}</v>
      </c>
      <c r="D303" s="184" t="str">
        <f t="shared" si="2"/>
        <v>#REF!</v>
      </c>
    </row>
    <row r="304" ht="15.75" customHeight="1">
      <c r="A304" s="184" t="str">
        <f>Seeds!AB241</f>
        <v>M4-NyO-24b-A-1</v>
      </c>
      <c r="B304" s="184" t="str">
        <f t="shared" si="78"/>
        <v>#REF!</v>
      </c>
      <c r="C304" s="184" t="str">
        <f>Seeds!AA241</f>
        <v>{"id":"M4-NyO-24b-A-1","stimulus":"&lt;p&gt;Sofia comeu {{T1}} oitavos de uma pizza. Escreva esta fração.&lt;/p&gt;","template":"&lt;p&gt;Sofia comeu {{response}} da pizza.&lt;/p&gt;","hint":"&lt;p&gt;Para escrever uma fração, comece com o numerador e depois o denominador. Por exemplo, dois quintos se escreve &lt;span class=\"fr-math-v2 fr-draggable\" contenteditable=\"false\" data-original-math=\"\\(\\frac{2}{5}\\)\" draggable=\"true\"&gt;\\(\\frac{2}{5}\\)&lt;/span&gt;.&lt;/p&gt;","feedback":"&lt;p&gt;Para escrever uma fração, comece com o numerador e depois o denominador. Por exemplo, dois quintos se escreve &lt;span class=\"fr-math-v2 fr-draggable\" contenteditable=\"false\" data-original-math=\"\\(\\frac{2}{5}\\)\" draggable=\"true\"&gt;\\(\\frac{2}{5}\\)&lt;/span&gt;.&lt;/p&gt;","seed":{"parameters":[{"name":"Q1","label":null,"min":2,"max":7,"step":1}],"calculated":[{"name":"T1","label":"{{function}}","function":"Lemonlib.numToWords({{Q1}}, 'pt')","temp":true},{"name":"A1","label":"{{function}}","function":"\\frac{{{Q1}}}{8}"}],"uniques":true},"algorithm":{"name":"calculateOperation","params":{"method":"equivLiteral","keyboard":"INTERMEDIATE"}}}</v>
      </c>
      <c r="D304" s="184" t="str">
        <f t="shared" si="2"/>
        <v>#REF!</v>
      </c>
    </row>
    <row r="305" ht="15.75" customHeight="1">
      <c r="A305" s="184" t="str">
        <f>Seeds!AB242</f>
        <v>M4-NyO-24b-A-2</v>
      </c>
      <c r="B305" s="184" t="str">
        <f t="shared" si="78"/>
        <v>#REF!</v>
      </c>
      <c r="C305" s="184" t="str">
        <f>Seeds!AA242</f>
        <v>{"id":"M4-NyO-24b-A-2","stimulus":"&lt;p&gt;Já se passaram {{T1}} nonos do tempo total de uma partida de futebol. Escreva esta fração.&lt;/p&gt;","template":"&lt;p&gt;Já se passaram {{response}} do tempo da partida.&lt;/p&gt;","hint":"&lt;p&gt;Para escrever uma fração, comece com o numerador e depois o denominador. Por exemplo, três quartos se escreve &lt;span class=\"fr-math-v2 fr-draggable\" contenteditable=\"false\" data-original-math=\"\\(\\frac{3}{4}\\)\" draggable=\"true\"&gt;\\(\\frac{3}{4}\\)&lt;/span&gt;.&lt;/p&gt;","feedback":"&lt;p&gt;Para escrever uma fração, comece com o numerador e depois o denominador. Por exemplo, três quartos se escreve &lt;span class=\"fr-math-v2 fr-draggable\" contenteditable=\"false\" data-original-math=\"\\(\\frac{3}{4}\\)\" draggable=\"true\"&gt;\\(\\frac{3}{4}\\)&lt;/span&gt;.&lt;/p&gt;","seed":{"parameters":[{"name":"Q1","label":null,"min":2,"max":8,"step":1}],"calculated":[{"name":"T1","label":"{{function}}","function":"Lemonlib.numToWords({{Q1}}, 'pt')","temp":true},{"name":"A1","label":"{{function}}","function":"\\frac{{{Q1}}}{9}"}],"uniques":true},"algorithm":{"name":"calculateOperation","params":{"method":"equivLiteral","keyboard":"INTERMEDIATE"}}}</v>
      </c>
      <c r="D305" s="184" t="str">
        <f t="shared" si="2"/>
        <v>#REF!</v>
      </c>
    </row>
    <row r="306" ht="15.75" customHeight="1">
      <c r="A306" s="184" t="str">
        <f>Seeds!AB243</f>
        <v>M4-NyO-24b-A-3</v>
      </c>
      <c r="B306" s="184" t="str">
        <f t="shared" si="78"/>
        <v>#REF!</v>
      </c>
      <c r="C306" s="184" t="str">
        <f>Seeds!AA243</f>
        <v>{"id":"M4-NyO-24b-A-3","stimulus":"&lt;p&gt;Um cozinheiro usou {{T1}} sextos de uma garrafa de leite. Escreva esta fração.&lt;/p&gt;","template":"&lt;p&gt;O cozinheiro usou {{response}} da garrafa.&lt;/p&gt;","hint":"&lt;p&gt;Para escrever uma fração, comece com o numerador e depois o denominador. Por exemplo, três quartos se escreve &lt;span class=\"fr-math-v2 fr-draggable\" contenteditable=\"false\" data-original-math=\"\\(\\frac{3}{4}\\)\" draggable=\"true\"&gt;\\(\\frac{3}{4}\\)&lt;/span&gt;.&lt;/p&gt;","feedback":"&lt;p&gt;Para escrever uma fração, comece com o numerador e depois o denominador. Por exemplo, três quartos se escreve &lt;span class=\"fr-math-v2 fr-draggable\" contenteditable=\"false\" data-original-math=\"\\(\\frac{3}{4}\\)\" draggable=\"true\"&gt;\\(\\frac{3}{4}\\)&lt;/span&gt;.&lt;/p&gt;","seed":{"parameters":[{"name":"Q1","label":null,"min":2,"max":5,"step":1}],"calculated":[{"name":"T1","label":"{{function}}","function":"Lemonlib.numToWords({{Q1}}, 'pt')","temp":true},{"name":"A1","label":"{{function}}","function":"\\frac{{{Q1}}}{6}"}],"uniques":true},"algorithm":{"name":"calculateOperation","params":{"method":"equivLiteral","keyboard":"INTERMEDIATE"}}}</v>
      </c>
      <c r="D306" s="184" t="str">
        <f t="shared" si="2"/>
        <v>#REF!</v>
      </c>
    </row>
    <row r="307" ht="15.75" customHeight="1">
      <c r="A307" s="184" t="str">
        <f>Seeds!AB244</f>
        <v>M4-NyO-24b-A-4</v>
      </c>
      <c r="B307" s="184" t="str">
        <f t="shared" si="78"/>
        <v>#REF!</v>
      </c>
      <c r="C307" s="184" t="str">
        <f>Seeds!AA244</f>
        <v>{"id":"M4-NyO-24b-A-4","stimulus":"&lt;p&gt;Um jardineiro regou {{T1}} sétimos de seu jardim. Escreva esta fração.&lt;/p&gt;","template":"&lt;p&gt;O jardineiro regou {{response}} do jardim.&lt;/p&gt;","hint":"&lt;p&gt;Para escrever uma fração, comece com o numerador e depois o denominador. Por exemplo, quatro quintos se escreve &lt;span class=\"fr-math-v2 fr-draggable\" contenteditable=\"false\" data-original-math=\"\\(\\frac{4}{5}\\)\" draggable=\"true\"&gt;\\(\\frac{4}{5}\\)&lt;/span&gt;.&lt;/p&gt;","feedback":"&lt;p&gt;Para escrever uma fração, comece com o numerador e depois o denominador. Por exemplo, quatro quintos se escreve &lt;span class=\"fr-math-v2 fr-draggable\" contenteditable=\"false\" data-original-math=\"\\(\\frac{4}{5}\\)\" draggable=\"true\"&gt;\\(\\frac{4}{5}\\)&lt;/span&gt;.&lt;/p&gt;","seed":{"parameters":[{"name":"Q1","label":null,"min":2,"max":6,"step":1}],"calculated":[{"name":"T1","label":"{{function}}","function":"Lemonlib.numToWords({{Q1}}, 'pt')","temp":true},{"name":"A1","label":"{{function}}","function":"\\frac{{{Q1}}}{7}"}],"uniques":true},"algorithm":{"name":"calculateOperation","params":{"method":"equivLiteral","keyboard":"INTERMEDIATE"}}}</v>
      </c>
      <c r="D307" s="184" t="str">
        <f t="shared" si="2"/>
        <v>#REF!</v>
      </c>
    </row>
    <row r="308" ht="15.75" customHeight="1">
      <c r="A308" s="184" t="str">
        <f>Seeds!AB245</f>
        <v>M4-NyO-24b-A-5</v>
      </c>
      <c r="B308" s="184" t="str">
        <f t="shared" si="78"/>
        <v>#REF!</v>
      </c>
      <c r="C308" s="184" t="str">
        <f>Seeds!AA245</f>
        <v>{"id":"M4-NyO-24b-A-5","stimulus":"&lt;p&gt;Uma professora corrigiu {{T1}} doze avos dos exames. Escreva esta fração.&lt;/p&gt;","template":"&lt;p&gt;A professora corrigiu {{response}} dos exames.&lt;/p&gt;","hint":"&lt;p&gt;Para escrever uma fração, comece com o numerador e depois o denominador. Por exemplo, três quintos se escreve &lt;span class=\"fr-math-v2 fr-draggable\" contenteditable=\"false\" data-original-math=\"\\(\\frac{3}{5}\\)\" draggable=\"true\"&gt;\\(\\frac{3}{5}\\)&lt;/span&gt;.&lt;/p&gt;","feedback":"&lt;p&gt;Para escrever uma fração, comece com o numerador e depois o denominador. Por exemplo, três quintos se escreve &lt;span class=\"fr-math-v2 fr-draggable\" contenteditable=\"false\" data-original-math=\"\\(\\frac{3}{5}\\)\" draggable=\"true\"&gt;\\(\\frac{3}{5}\\)&lt;/span&gt;.&lt;/p&gt;","seed":{"parameters":[{"name":"Q1","label":null,"min":2,"max":11,"step":1}],"calculated":[{"name":"T1","label":"{{function}}","function":"Lemonlib.numToWords({{Q1}}, 'pt')","temp":true},{"name":"A1","label":"{{function}}","function":"\\frac{{{Q1}}}{12}"}],"uniques":true},"algorithm":{"name":"calculateOperation","params":{"method":"equivLiteral","keyboard":"INTERMEDIATE"}}}</v>
      </c>
      <c r="D308" s="184" t="str">
        <f t="shared" si="2"/>
        <v>#REF!</v>
      </c>
    </row>
    <row r="309" ht="15.75" customHeight="1">
      <c r="A309" s="184" t="str">
        <f>Seeds!AB246</f>
        <v>M4-NyO-24d-I-1</v>
      </c>
      <c r="B309" s="184" t="str">
        <f t="shared" si="78"/>
        <v>#REF!</v>
      </c>
      <c r="C309" s="184" t="str">
        <f>Seeds!AA246</f>
        <v>{"id":"M4-NyO-24d-I-1","stimulus":"&lt;p&gt;Na fração &lt;span class=\"fr-math-v2 fr-draggable\" contenteditable=\"false\" data-original-math=\"\\(\\frac{{{Q1}}}{{{T1}}}\\)\" draggable=\"true\"&gt;\\(\\frac{{{Q1}}}{{{T1}}}\\)&lt;/span&gt;, como é chamado o número {{Q1}}?&lt;/p&gt;","template":"&lt;p&gt;O {{Q1}} é o {{response}}.&lt;/p&gt;","hint":"&lt;p&gt;Os termos de uma fração são: &lt;span class=\"fr-math-v2 fr-draggable\" contenteditable=\"false\" data-original-math=\"\\(\\frac{\\text{numerador}}{\\text{denominador}}\\)\" draggable=\"true\"&gt;\\(\\frac{\\text{numerador}}{\\text{denominador}}\\)&lt;/span&gt;.&lt;/p&gt;","feedback":"&lt;p&gt;Os termos de uma fração são: &lt;span class=\"fr-math-v2 fr-draggable\" contenteditable=\"false\" data-original-math=\"\\(\\frac{\\text{numerador}}{\\text{denominador}}\\)\" draggable=\"true\"&gt;\\(\\frac{\\text{numerador}}{\\text{denominador}}\\)&lt;/span&gt;.&lt;/p&gt;","seed":{"parameters":[{"name":"Q1","label":null,"min":1,"max":5,"step":1},{"name":"Q2","label":null,"min":1,"max":5,"step":1}],"calculated":[{"name":"T1","label":"{{function}}","function":"{{Q1}}+{{Q2}}","temp":true},{"name":"A1","label":"numerador","group":1},{"name":"A2","label":"denominador","group":1,"incorrect":true}],"uniques":true},"algorithm":{"name":"groupResponses","template":"Cloze with drop down"}}</v>
      </c>
      <c r="D309" s="184" t="str">
        <f t="shared" si="2"/>
        <v>#REF!</v>
      </c>
    </row>
    <row r="310" ht="15.75" customHeight="1">
      <c r="A310" s="184" t="str">
        <f>Seeds!AB247</f>
        <v>M4-NyO-24d-I-2</v>
      </c>
      <c r="B310" s="184" t="str">
        <f t="shared" si="78"/>
        <v>#REF!</v>
      </c>
      <c r="C310" s="184" t="str">
        <f>Seeds!AA247</f>
        <v>{"id":"M4-NyO-24d-I-2","stimulus":"&lt;p&gt;Na fração &lt;span class=\"fr-math-v2 fr-draggable\" contenteditable=\"false\" data-original-math=\"\\(\\frac{{{Q1}}}{{{T1}}}\\)\" draggable=\"true\"&gt;\\(\\frac{{{Q1}}}{{{T1}}}\\)&lt;/span&gt;, como é chamado o número {{T1}}?&lt;/p&gt;","template":"&lt;p&gt;O {{T1}} é o {{response}}.&lt;/p&gt;","hint":"&lt;p&gt;Os termos de uma fração são: &lt;span class=\"fr-math-v2 fr-draggable\" contenteditable=\"false\" data-original-math=\"\\(\\frac{\\text{numerador}}{\\text{denominador}}\\)\" draggable=\"true\"&gt;\\(\\frac{\\text{numerador}}{\\text{denominador}}\\)&lt;/span&gt;.&lt;/p&gt;","feedback":"&lt;p&gt;Os termos de uma fração são: &lt;span class=\"fr-math-v2 fr-draggable\" contenteditable=\"false\" data-original-math=\"\\(\\frac{\\text{numerador}}{\\text{denominador}}\\)\" draggable=\"true\"&gt;\\(\\frac{\\text{numerador}}{\\text{denominador}}\\)&lt;/span&gt;.&lt;/p&gt;","seed":{"parameters":[{"name":"Q1","label":null,"min":1,"max":5,"step":1},{"name":"Q2","label":null,"min":1,"max":5,"step":1}],"calculated":[{"name":"T1","label":"{{function}}","function":"{{Q1}}+{{Q2}}","temp":true},{"name":"A1","label":"numerador","group":1,"incorrect":true},{"name":"A2","label":"denominador","group":1}],"uniques":true},"algorithm":{"name":"groupResponses","template":"Cloze with drop down"}}</v>
      </c>
      <c r="D310" s="184" t="str">
        <f t="shared" si="2"/>
        <v>#REF!</v>
      </c>
    </row>
    <row r="311" ht="15.75" customHeight="1">
      <c r="A311" s="184" t="str">
        <f>Seeds!AB248</f>
        <v>M4-NyO-24d-E-1</v>
      </c>
      <c r="B311" s="184" t="str">
        <f t="shared" si="78"/>
        <v>#REF!</v>
      </c>
      <c r="C311" s="184" t="str">
        <f>Seeds!AA248</f>
        <v>{"id":"M4-NyO-24d-E-1","stimulus":"&lt;p&gt;Na fração &lt;span class=\"fr-math-v2 fr-draggable\" contenteditable=\"false\" data-original-math=\"\\(\\frac{{{Q1}}}{{{T1}}}\\)\" draggable=\"true\"&gt;\\(\\frac{{{Q1}}}{{{T1}}}\\)&lt;/span&gt;, qual número é o numerador?&lt;/p&gt;","template":"&lt;p&gt;O numerador é {{response}}.&lt;/p&gt;","hint":"&lt;p&gt;Os termos de uma fração são: &lt;span class=\"fr-math-v2 fr-draggable\" contenteditable=\"false\" data-original-math=\"\\(\\frac{\\text{numerador}}{\\text{denominador}}\\)\" draggable=\"true\"&gt;\\(\\frac{\\text{numerador}}{\\text{denominador}}\\)&lt;/span&gt;.&lt;/p&gt;","feedback":"&lt;p&gt;Os termos de uma fração são: &lt;span class=\"fr-math-v2 fr-draggable\" contenteditable=\"false\" data-original-math=\"\\(\\frac{\\text{numerador}}{\\text{denominador}}\\)\" draggable=\"true\"&gt;\\(\\frac{\\text{numerador}}{\\text{denominador}}\\)&lt;/span&gt;.&lt;/p&gt;","seed":{"parameters":[{"name":"Q1","label":null,"min":1,"max":5,"step":1},{"name":"Q2","label":null,"min":1,"max":5,"step":1}],"calculated":[{"name":"T1","label":"{{function}}","function":"{{Q1}}+{{Q2}}","temp":true},{"name":"A1","label":"{{function}}","function":"{{Q1}}"}],"uniques":true},"algorithm":{"name":"calculateOperation","params":{"method":"equivLiteral","keyboard":"NUMERICAL"}}}</v>
      </c>
      <c r="D311" s="184" t="str">
        <f t="shared" si="2"/>
        <v>#REF!</v>
      </c>
    </row>
    <row r="312" ht="15.75" customHeight="1">
      <c r="A312" s="184" t="str">
        <f>Seeds!AB249</f>
        <v>M4-NyO-24d-E-2</v>
      </c>
      <c r="B312" s="184" t="str">
        <f t="shared" si="78"/>
        <v>#REF!</v>
      </c>
      <c r="C312" s="184" t="str">
        <f>Seeds!AA249</f>
        <v>{"id":"M4-NyO-24d-E-2","stimulus":"&lt;p&gt;Na fração &lt;span class=\"fr-math-v2 fr-draggable\" contenteditable=\"false\" data-original-math=\"\\(\\frac{{{Q1}}}{{{T1}}}\\)\" draggable=\"true\"&gt;\\(\\frac{{{Q1}}}{{{T1}}}\\)&lt;/span&gt;, qual número é o denominador?&lt;/p&gt;","template":"&lt;p&gt;O denominador é {{response}}.&lt;/p&gt;","hint":"&lt;p&gt;Os termos de uma fração são: &lt;span class=\"fr-math-v2 fr-draggable\" contenteditable=\"false\" data-original-math=\"\\(\\frac{\\text{numerador}}{\\text{denominador}}\\)\" draggable=\"true\"&gt;\\(\\frac{\\text{numerador}}{\\text{denominador}}\\)&lt;/span&gt;.&lt;/p&gt;","feedback":"&lt;p&gt;Os termos de uma fração são: &lt;span class=\"fr-math-v2 fr-draggable\" contenteditable=\"false\" data-original-math=\"\\(\\frac{\\text{numerador}}{\\text{denominador}}\\)\" draggable=\"true\"&gt;\\(\\frac{\\text{numerador}}{\\text{denominador}}\\)&lt;/span&gt;.&lt;/p&gt;","seed":{"parameters":[{"name":"Q1","label":null,"min":1,"max":5,"step":1},{"name":"Q2","label":null,"min":1,"max":5,"step":1}],"calculated":[{"name":"T1","label":"{{function}}","function":"{{Q1}}+{{Q2}}","temp":true},{"name":"A1","label":"{{function}}","function":"{{T1}}"}],"uniques":true},"algorithm":{"name":"calculateOperation","params":{"method":"equivLiteral","keyboard":"NUMERICAL"}}}</v>
      </c>
      <c r="D312" s="184" t="str">
        <f t="shared" si="2"/>
        <v>#REF!</v>
      </c>
    </row>
    <row r="313" ht="15.75" customHeight="1">
      <c r="A313" s="184" t="str">
        <f>Seeds!AB250</f>
        <v>M4-NyO-24e-I-1</v>
      </c>
      <c r="B313" s="184" t="str">
        <f t="shared" si="78"/>
        <v>#REF!</v>
      </c>
      <c r="C313" s="184" t="str">
        <f>Seeds!AA250</f>
        <v>{"id":"M4-NyO-24e-I-1","stimulus":"&lt;p&gt;Selecione a figura que representa a fração &lt;span class=\"fr-math-v2 fr-draggable\" contenteditable=\"false\" data-original-math=\"\\(\\frac{2}{5}\\)\" draggable=\"true\"&gt;\\(\\frac{2}{5}\\)&lt;/span&gt;.&lt;/p&gt;","hint":"&lt;p&gt;O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pintadas.&lt;/p&gt;","seed":{"parameters":[],"calculated":[{"name":"A1","label":"&lt;div style=\"display:flex; justify-content:center;\"&gt;&lt;img src=\"https://blueberry-assets.oneclick.es/M4_NyO_24e_1.svg\" width=\"300\"&gt;&lt;/img&gt;&lt;/div&gt;"},{"name":"A2","label":"&lt;div style=\"display:flex; justify-content:center;\"&gt;&lt;img src=\"https://blueberry-assets.oneclick.es/M4_NyO_24e_2.svg\" width=\"300\"&gt;&lt;/img&gt;&lt;/div&gt;"},{"name":"A3","label":"&lt;div style=\"display:flex; justify-content:center;\"&gt;&lt;img src=\"https://blueberry-assets.oneclick.es/M4_NyO_24e_3.svg\" width=\"300\"&gt;&lt;/img&gt;&lt;/div&gt;","incorrect":true},{"name":"A4","label":"&lt;div style=\"display:flex; justify-content:center;\"&gt;&lt;img src=\"https://blueberry-assets.oneclick.es/M4_NyO_24e_4.svg\" width=\"300\"&gt;&lt;/img&gt;&lt;/div&gt;","incorrect":true},{"name":"A5","label":"&lt;div style=\"display:flex; justify-content:center;\"&gt;&lt;img src=\"https://blueberry-assets.oneclick.es/M4_NyO_24e_5.svg\" width=\"300\"&gt;&lt;/img&gt;&lt;/div&gt;","incorrect":true},{"name":"A6","label":"&lt;div style=\"display:flex; justify-content:center;\"&gt;&lt;img src=\"https://blueberry-assets.oneclick.es/M4_NyO_24e_6.svg\" width=\"300\"&gt;&lt;/img&gt;&lt;/div&gt;","incorrect":true},{"name":"A7","label":"&lt;div style=\"display:flex; justify-content:center;\"&gt;&lt;img src=\"https://blueberry-assets.oneclick.es/M4_NyO_24e_7.svg\" width=\"300\"&gt;&lt;/img&gt;&lt;/div&gt;","incorrect":true},{"name":"A8","label":"&lt;div style=\"display:flex; justify-content:center;\"&gt;&lt;img src=\"https://blueberry-assets.oneclick.es/M4_NyO_24e_8.svg\" width=\"300\"&gt;&lt;/img&gt;&lt;/div&gt;","incorrect":true},{"name":"A9","label":"&lt;div style=\"display:flex; justify-content:center;\"&gt;&lt;img src=\"https://blueberry-assets.oneclick.es/M4_NyO_24e_9.svg\" width=\"300\"&gt;&lt;/img&gt;&lt;/div&gt;","incorrect":true},{"name":"A10","label":"&lt;div style=\"display:flex; justify-content:center;\"&gt;&lt;img src=\"https://blueberry-assets.oneclick.es/M4_NyO_24e_10.svg\" width=\"300\"&gt;&lt;/img&gt;&lt;/div&gt;","incorrect":true}],"uniques":true},"algorithm":{"name":"trueFalse","template":"Multiple choice – standard","params":{"countCorrect":1,"countIncorrect":2,"showCheckIcon":false,"columns":3}}}</v>
      </c>
      <c r="D313" s="184" t="str">
        <f t="shared" si="2"/>
        <v>#REF!</v>
      </c>
    </row>
    <row r="314" ht="15.75" customHeight="1">
      <c r="A314" s="184" t="str">
        <f>Seeds!AB251</f>
        <v>M4-NyO-24e-I-2</v>
      </c>
      <c r="B314" s="184" t="str">
        <f t="shared" si="78"/>
        <v>#REF!</v>
      </c>
      <c r="C314" s="184" t="str">
        <f>Seeds!AA251</f>
        <v>{"id":"M4-NyO-24e-I-2","stimulus":"&lt;p&gt;Selecione a figura que representa a fração &lt;span class=\"fr-math-v2 fr-draggable\" contenteditable=\"false\" data-original-math=\"\\(\\frac{2}{6}\\)\" draggable=\"true\"&gt;\\(\\frac{2}{6}\\)&lt;/span&gt;.&lt;/p&gt;","hint":"&lt;p&gt;O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pintadas.&lt;/p&gt;","seed":{"parameters":[],"calculated":[{"name":"A1","label":"&lt;div style=\"display:flex; justify-content:center;\"&gt;&lt;img src=\"https://blueberry-assets.oneclick.es/M4_NyO_24e_1.svg\" width=\"300\"&gt;&lt;/img&gt;&lt;/div&gt;","incorrect":true},{"name":"A2","label":"&lt;div style=\"display:flex; justify-content:center;\"&gt;&lt;img src=\"https://blueberry-assets.oneclick.es/M4_NyO_24e_2.svg\" width=\"300\"&gt;&lt;/img&gt;&lt;/div&gt;","incorrect":true},{"name":"A3","label":"&lt;div style=\"display:flex; justify-content:center;\"&gt;&lt;img src=\"https://blueberry-assets.oneclick.es/M4_NyO_24e_3.svg\" width=\"300\"&gt;&lt;/img&gt;&lt;/div&gt;"},{"name":"A4","label":"&lt;div style=\"display:flex; justify-content:center;\"&gt;&lt;img src=\"https://blueberry-assets.oneclick.es/M4_NyO_24e_4.svg\" width=\"300\"&gt;&lt;/img&gt;&lt;/div&gt;"},{"name":"A5","label":"&lt;div style=\"display:flex; justify-content:center;\"&gt;&lt;img src=\"https://blueberry-assets.oneclick.es/M4_NyO_24e_5.svg\" width=\"300\"&gt;&lt;/img&gt;&lt;/div&gt;","incorrect":true},{"name":"A6","label":"&lt;div style=\"display:flex; justify-content:center;\"&gt;&lt;img src=\"https://blueberry-assets.oneclick.es/M4_NyO_24e_6.svg\" width=\"300\"&gt;&lt;/img&gt;&lt;/div&gt;","incorrect":true},{"name":"A7","label":"&lt;div style=\"display:flex; justify-content:center;\"&gt;&lt;img src=\"https://blueberry-assets.oneclick.es/M4_NyO_24e_7.svg\" width=\"300\"&gt;&lt;/img&gt;&lt;/div&gt;","incorrect":true},{"name":"A8","label":"&lt;div style=\"display:flex; justify-content:center;\"&gt;&lt;img src=\"https://blueberry-assets.oneclick.es/M4_NyO_24e_8.svg\" width=\"300\"&gt;&lt;/img&gt;&lt;/div&gt;","incorrect":true},{"name":"A9","label":"&lt;div style=\"display:flex; justify-content:center;\"&gt;&lt;img src=\"https://blueberry-assets.oneclick.es/M4_NyO_24e_9.svg\" width=\"300\"&gt;&lt;/img&gt;&lt;/div&gt;","incorrect":true},{"name":"A10","label":"&lt;div style=\"display:flex; justify-content:center;\"&gt;&lt;img src=\"https://blueberry-assets.oneclick.es/M4_NyO_24e_10.svg\" width=\"300\"&gt;&lt;/img&gt;&lt;/div&gt;","incorrect":true}],"uniques":true},"algorithm":{"name":"trueFalse","template":"Multiple choice – standard","params":{"countCorrect":1,"countIncorrect":2,"showCheckIcon":false,"columns":3}}}</v>
      </c>
      <c r="D314" s="184" t="str">
        <f t="shared" si="2"/>
        <v>#REF!</v>
      </c>
    </row>
    <row r="315" ht="15.75" customHeight="1">
      <c r="A315" s="184" t="str">
        <f>Seeds!AB252</f>
        <v>M4-NyO-24e-I-3</v>
      </c>
      <c r="B315" s="184" t="str">
        <f t="shared" si="78"/>
        <v>#REF!</v>
      </c>
      <c r="C315" s="184" t="str">
        <f>Seeds!AA252</f>
        <v>{"id":"M4-NyO-24e-I-3","stimulus":"&lt;p&gt;Selecione a figura que representa a fração &lt;span class=\"fr-math-v2 fr-draggable\" contenteditable=\"false\" data-original-math=\"\\(\\frac{3}{6}\\)\" draggable=\"true\"&gt;\\(\\frac{3}{6}\\)&lt;/span&gt;.&lt;/p&gt;","hint":"&lt;p&gt;O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pintadas.&lt;/p&gt;","seed":{"parameters":[],"calculated":[{"name":"A1","label":"&lt;div style=\"display:flex; justify-content:center;\"&gt;&lt;img src=\"https://blueberry-assets.oneclick.es/M4_NyO_24e_1.svg\" width=\"300\"&gt;&lt;/img&gt;&lt;/div&gt;","incorrect":true},{"name":"A2","label":"&lt;div style=\"display:flex; justify-content:center;\"&gt;&lt;img src=\"https://blueberry-assets.oneclick.es/M4_NyO_24e_2.svg\" width=\"300\"&gt;&lt;/img&gt;&lt;/div&gt;","incorrect":true},{"name":"A3","label":"&lt;div style=\"display:flex; justify-content:center;\"&gt;&lt;img src=\"https://blueberry-assets.oneclick.es/M4_NyO_24e_3.svg\" width=\"300\"&gt;&lt;/img&gt;&lt;/div&gt;","incorrect":true},{"name":"A4","label":"&lt;div style=\"display:flex; justify-content:center;\"&gt;&lt;img src=\"https://blueberry-assets.oneclick.es/M4_NyO_24e_4.svg\" width=\"300\"&gt;&lt;/img&gt;&lt;/div&gt;","incorrect":true},{"name":"A5","label":"&lt;div style=\"display:flex; justify-content:center;\"&gt;&lt;img src=\"https://blueberry-assets.oneclick.es/M4_NyO_24e_5.svg\" width=\"300\"&gt;&lt;/img&gt;&lt;/div&gt;"},{"name":"A6","label":"&lt;div style=\"display:flex; justify-content:center;\"&gt;&lt;img src=\"https://blueberry-assets.oneclick.es/M4_NyO_24e_6.svg\" width=\"300\"&gt;&lt;/img&gt;&lt;/div&gt;"},{"name":"A7","label":"&lt;div style=\"display:flex; justify-content:center;\"&gt;&lt;img src=\"https://blueberry-assets.oneclick.es/M4_NyO_24e_7.svg\" width=\"300\"&gt;&lt;/img&gt;&lt;/div&gt;","incorrect":true},{"name":"A8","label":"&lt;div style=\"display:flex; justify-content:center;\"&gt;&lt;img src=\"https://blueberry-assets.oneclick.es/M4_NyO_24e_8.svg\" width=\"300\"&gt;&lt;/img&gt;&lt;/div&gt;","incorrect":true},{"name":"A9","label":"&lt;div style=\"display:flex; justify-content:center;\"&gt;&lt;img src=\"https://blueberry-assets.oneclick.es/M4_NyO_24e_9.svg\" width=\"300\"&gt;&lt;/img&gt;&lt;/div&gt;","incorrect":true},{"name":"A10","label":"&lt;div style=\"display:flex; justify-content:center;\"&gt;&lt;img src=\"https://blueberry-assets.oneclick.es/M4_NyO_24e_10.svg\" width=\"300\"&gt;&lt;/img&gt;&lt;/div&gt;","incorrect":true}],"uniques":true},"algorithm":{"name":"trueFalse","template":"Multiple choice – standard","params":{"countCorrect":1,"countIncorrect":2,"showCheckIcon":false,"columns":3}}}</v>
      </c>
      <c r="D315" s="184" t="str">
        <f t="shared" si="2"/>
        <v>#REF!</v>
      </c>
    </row>
    <row r="316" ht="15.75" customHeight="1">
      <c r="A316" s="184" t="str">
        <f>Seeds!AB253</f>
        <v>M4-NyO-24e-I-4</v>
      </c>
      <c r="B316" s="184" t="str">
        <f t="shared" si="78"/>
        <v>#REF!</v>
      </c>
      <c r="C316" s="184" t="str">
        <f>Seeds!AA253</f>
        <v>{"id":"M4-NyO-24e-I-4","stimulus":"&lt;p&gt;Selecione a figura que representa a fração &lt;span class=\"fr-math-v2 fr-draggable\" contenteditable=\"false\" data-original-math=\"\\(\\frac{3}{5}\\)\" draggable=\"true\"&gt;\\(\\frac{3}{5}\\)&lt;/span&gt;.&lt;/p&gt;","hint":"&lt;p&gt;O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pintadas.&lt;/p&gt;","seed":{"parameters":[],"calculated":[{"name":"A1","label":"&lt;div style=\"display:flex; justify-content:center;\"&gt;&lt;img src=\"https://blueberry-assets.oneclick.es/M4_NyO_24e_1.svg\" width=\"300\"&gt;&lt;/img&gt;&lt;/div&gt;","incorrect":true},{"name":"A2","label":"&lt;div style=\"display:flex; justify-content:center;\"&gt;&lt;img src=\"https://blueberry-assets.oneclick.es/M4_NyO_24e_2.svg\" width=\"300\"&gt;&lt;/img&gt;&lt;/div&gt;","incorrect":true},{"name":"A3","label":"&lt;div style=\"display:flex; justify-content:center;\"&gt;&lt;img src=\"https://blueberry-assets.oneclick.es/M4_NyO_24e_3.svg\" width=\"300\"&gt;&lt;/img&gt;&lt;/div&gt;","incorrect":true},{"name":"A4","label":"&lt;div style=\"display:flex; justify-content:center;\"&gt;&lt;img src=\"https://blueberry-assets.oneclick.es/M4_NyO_24e_4.svg\" width=\"300\"&gt;&lt;/img&gt;&lt;/div&gt;","incorrect":true},{"name":"A5","label":"&lt;div style=\"display:flex; justify-content:center;\"&gt;&lt;img src=\"https://blueberry-assets.oneclick.es/M4_NyO_24e_5.svg\" width=\"300\"&gt;&lt;/img&gt;&lt;/div&gt;","incorrect":true},{"name":"A6","label":"&lt;div style=\"display:flex; justify-content:center;\"&gt;&lt;img src=\"https://blueberry-assets.oneclick.es/M4_NyO_24e_6.svg\" width=\"300\"&gt;&lt;/img&gt;&lt;/div&gt;","incorrect":true},{"name":"A7","label":"&lt;div style=\"display:flex; justify-content:center;\"&gt;&lt;img src=\"https://blueberry-assets.oneclick.es/M4_NyO_24e_7.svg\" width=\"300\"&gt;&lt;/img&gt;&lt;/div&gt;"},{"name":"A8","label":"&lt;div style=\"display:flex; justify-content:center;\"&gt;&lt;img src=\"https://blueberry-assets.oneclick.es/M4_NyO_24e_8.svg\" width=\"300\"&gt;&lt;/img&gt;&lt;/div&gt;"},{"name":"A9","label":"&lt;div style=\"display:flex; justify-content:center;\"&gt;&lt;img src=\"https://blueberry-assets.oneclick.es/M4_NyO_24e_9.svg\" width=\"300\"&gt;&lt;/img&gt;&lt;/div&gt;","incorrect":true},{"name":"A10","label":"&lt;div style=\"display:flex; justify-content:center;\"&gt;&lt;img src=\"https://blueberry-assets.oneclick.es/M4_NyO_24e_10.svg\" width=\"300\"&gt;&lt;/img&gt;&lt;/div&gt;","incorrect":true}],"uniques":true},"algorithm":{"name":"trueFalse","template":"Multiple choice – standard","params":{"countCorrect":1,"countIncorrect":2,"showCheckIcon":false,"columns":3}}}</v>
      </c>
      <c r="D316" s="184" t="str">
        <f t="shared" si="2"/>
        <v>#REF!</v>
      </c>
    </row>
    <row r="317" ht="15.75" customHeight="1">
      <c r="A317" s="184" t="str">
        <f>Seeds!AB254</f>
        <v>M4-NyO-24e-I-5</v>
      </c>
      <c r="B317" s="184" t="str">
        <f t="shared" si="78"/>
        <v>#REF!</v>
      </c>
      <c r="C317" s="184" t="str">
        <f>Seeds!AA254</f>
        <v>{"id":"M4-NyO-24e-I-5","stimulus":"&lt;p&gt;Selecione a figura que representa a fração &lt;span class=\"fr-math-v2 fr-draggable\" contenteditable=\"false\" data-original-math=\"\\(\\frac{2}{3}\\)\" draggable=\"true\"&gt;\\(\\frac{2}{3}\\)&lt;/span&gt;.&lt;/p&gt;","hint":"&lt;p&gt;O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pintadas.&lt;/p&gt;","seed":{"parameters":[],"calculated":[{"name":"A1","label":"&lt;div style=\"display:flex; justify-content:center;\"&gt;&lt;img src=\"https://blueberry-assets.oneclick.es/M4_NyO_24e_1.svg\" width=\"300\"&gt;&lt;/img&gt;&lt;/div&gt;","incorrect":true},{"name":"A2","label":"&lt;div style=\"display:flex; justify-content:center;\"&gt;&lt;img src=\"https://blueberry-assets.oneclick.es/M4_NyO_24e_2.svg\" width=\"300\"&gt;&lt;/img&gt;&lt;/div&gt;","incorrect":true},{"name":"A3","label":"&lt;div style=\"display:flex; justify-content:center;\"&gt;&lt;img src=\"https://blueberry-assets.oneclick.es/M4_NyO_24e_3.svg\" width=\"300\"&gt;&lt;/img&gt;&lt;/div&gt;","incorrect":true},{"name":"A4","label":"&lt;div style=\"display:flex; justify-content:center;\"&gt;&lt;img src=\"https://blueberry-assets.oneclick.es/M4_NyO_24e_4.svg\" width=\"300\"&gt;&lt;/img&gt;&lt;/div&gt;","incorrect":true},{"name":"A5","label":"&lt;div style=\"display:flex; justify-content:center;\"&gt;&lt;img src=\"https://blueberry-assets.oneclick.es/M4_NyO_24e_5.svg\" width=\"300\"&gt;&lt;/img&gt;&lt;/div&gt;","incorrect":true},{"name":"A6","label":"&lt;div style=\"display:flex; justify-content:center;\"&gt;&lt;img src=\"https://blueberry-assets.oneclick.es/M4_NyO_24e_6.svg\" width=\"300\"&gt;&lt;/img&gt;&lt;/div&gt;","incorrect":true},{"name":"A7","label":"&lt;div style=\"display:flex; justify-content:center;\"&gt;&lt;img src=\"https://blueberry-assets.oneclick.es/M4_NyO_24e_7.svg\" width=\"300\"&gt;&lt;/img&gt;&lt;/div&gt;","incorrect":true},{"name":"A8","label":"&lt;div style=\"display:flex; justify-content:center;\"&gt;&lt;img src=\"https://blueberry-assets.oneclick.es/M4_NyO_24e_8.svg\" width=\"300\"&gt;&lt;/img&gt;&lt;/div&gt;","incorrect":true},{"name":"A9","label":"&lt;div style=\"display:flex; justify-content:center;\"&gt;&lt;img src=\"https://blueberry-assets.oneclick.es/M4_NyO_24e_9.svg\" width=\"300\"&gt;&lt;/img&gt;&lt;/div&gt;"},{"name":"A10","label":"&lt;div style=\"display:flex; justify-content:center;\"&gt;&lt;img src=\"https://blueberry-assets.oneclick.es/M4_NyO_24e_10.svg\" width=\"300\"&gt;&lt;/img&gt;&lt;/div&gt;"}],"uniques":true},"algorithm":{"name":"trueFalse","template":"Multiple choice – standard","params":{"countCorrect":1,"countIncorrect":2,"showCheckIcon":false,"columns":3}}}</v>
      </c>
      <c r="D317" s="184" t="str">
        <f t="shared" si="2"/>
        <v>#REF!</v>
      </c>
    </row>
    <row r="318" ht="15.75" customHeight="1">
      <c r="A318" s="184" t="str">
        <f>Seeds!AB255</f>
        <v>M4-NyO-24e-E-1</v>
      </c>
      <c r="B318" s="184" t="str">
        <f t="shared" si="78"/>
        <v>#REF!</v>
      </c>
      <c r="C318" s="184" t="str">
        <f>Seeds!AA255</f>
        <v>{
    "id": "M4-NyO-24e-E-1",
    "stimulus": "&lt;p&gt;Escreva a fração que representa a área colorida da figura.&lt;/p&gt;&lt;div style=\"display:flex; justify-content:center;\"&gt;&lt;img src=\"https://blueberry-assets.oneclick.es/{{Q1}}\" width=\"300\"&gt;&lt;/img&gt;&lt;/div&gt;",
    "template": "&lt;p&gt;A área colorida representa {{response}} da figura.&lt;/p&gt;",
    "hint": "&lt;p&gt;O denominador representa o número de partes em que a figura está dividida e o numerador, as partes pintadas.&lt;p&gt;",
    "feedback": "&lt;p&gt;O denominador representa o número de partes em que a figura está dividida e o numerador, as partes pintadas.&lt;/p&gt;",
    "seed": {
        "parameters": [
            {
                "name": "Q1",
                "label": null,
                "list": [
                    "M4_NyO_24e_1.svg",
                    "M4_NyO_24e_2.svg"
                ]
            }
        ],
        "calculated": [
            {
                "name": "A1",
                "label": "{{function}}",
                "function": "\\frac{2}{5}"
            }
        ],
        "uniques": true
    },
    "algorithm": {
        "name": "calculateOperation",
        "params": {
            "method": "equivLiteral",
            "keyboard": "INTERMEDIATE"
        }
    }
}</v>
      </c>
      <c r="D318" s="184" t="str">
        <f t="shared" si="2"/>
        <v>#REF!</v>
      </c>
    </row>
    <row r="319" ht="15.75" customHeight="1">
      <c r="A319" s="184" t="str">
        <f>Seeds!AB256</f>
        <v>M4-NyO-24e-E-2</v>
      </c>
      <c r="B319" s="184" t="str">
        <f t="shared" si="78"/>
        <v>#REF!</v>
      </c>
      <c r="C319" s="184" t="str">
        <f>Seeds!AA256</f>
        <v>{
    "id": "M4-NyO-24e-E-2",
    "stimulus": "&lt;p&gt;Escreva a fração que representa a área colorida da figura.&lt;/p&gt;&lt;div style=\"display:flex; justify-content:center;\"&gt;&lt;img src=\"https://blueberry-assets.oneclick.es/{{Q1}}\" width=\"300\"&gt;&lt;/img&gt;&lt;/div&gt;",
    "template": "&lt;p&gt;A área colorida representa {{response}} da figura.&lt;/p&gt;",
    "hint": "&lt;p&gt;O denominador representa o número de partes em que a figura está dividida e o numerador, as partes pintadas.&lt;p&gt;",
    "feedback": "&lt;p&gt;O denominador representa o número de partes em que a figura está dividida e o numerador, as partes pintadas.&lt;/p&gt;",
    "seed": {
        "parameters": [
            {
                "name": "Q1",
                "label": null,
                "list": [
                    "M4_NyO_24e_3.svg",
                    "M4_NyO_24e_4.svg"
                ]
            }
        ],
        "calculated": [
            {
                "name": "A1",
                "label": "{{function}}",
                "function": "\\frac{2}{6}"
            }
        ],
        "uniques": true
    },
    "algorithm": {
        "name": "calculateOperation",
        "params": {
            "method": "equivLiteral",
            "keyboard": "INTERMEDIATE"
        }
    }
}</v>
      </c>
      <c r="D319" s="184" t="str">
        <f t="shared" si="2"/>
        <v>#REF!</v>
      </c>
    </row>
    <row r="320" ht="15.75" customHeight="1">
      <c r="A320" s="184" t="str">
        <f>Seeds!AB257</f>
        <v>M4-NyO-24e-E-3</v>
      </c>
      <c r="B320" s="184" t="str">
        <f t="shared" si="78"/>
        <v>#REF!</v>
      </c>
      <c r="C320" s="184" t="str">
        <f>Seeds!AA257</f>
        <v>{
    "id": "M4-NyO-24e-E-3",
    "stimulus": "&lt;p&gt;Escreva a fração que representa a área colorida da figura.&lt;/p&gt;&lt;div style=\"display:flex; justify-content:center;\"&gt;&lt;img src=\"https://blueberry-assets.oneclick.es/{{Q1}}\" width=\"300\"&gt;&lt;/img&gt;&lt;/div&gt;",
    "template": "&lt;p&gt;A área colorida representa {{response}} da figura.&lt;/p&gt;",
    "hint": "&lt;p&gt;O denominador representa o número de partes em que a figura está dividida e o numerador, as partes pintadas.&lt;p&gt;",
    "feedback": "&lt;p&gt;O denominador representa o número de partes em que a figura está dividida e o numerador, as partes pintadas.&lt;/p&gt;",
    "seed": {
        "parameters": [
            {
                "name": "Q1",
                "label": null,
                "list": [
                    "M4_NyO_24e_5.svg",
                    "M4_NyO_24e_6.svg"
                ]
            }
        ],
        "calculated": [
            {
                "name": "A1",
                "label": "{{function}}",
                "function": "\\frac{3}{6}"
            }
        ],
        "uniques": true
    },
    "algorithm": {
        "name": "calculateOperation",
        "params": {
            "method": "equivLiteral",
            "keyboard": "INTERMEDIATE"
        }
    }
}</v>
      </c>
      <c r="D320" s="184" t="str">
        <f t="shared" si="2"/>
        <v>#REF!</v>
      </c>
    </row>
    <row r="321" ht="15.75" customHeight="1">
      <c r="A321" s="184" t="str">
        <f>Seeds!AB258</f>
        <v>M4-NyO-24e-E-4</v>
      </c>
      <c r="B321" s="184" t="str">
        <f t="shared" si="78"/>
        <v>#REF!</v>
      </c>
      <c r="C321" s="184" t="str">
        <f>Seeds!AA258</f>
        <v>{
    "id": "M4-NyO-24e-E-4",
    "stimulus": "&lt;p&gt;Escreva a fração que representa a área colorida da figura.&lt;/p&gt;&lt;div style=\"display:flex; justify-content:center;\"&gt;&lt;img src=\"https://blueberry-assets.oneclick.es/{{Q1}}\" width=\"300\"&gt;&lt;/img&gt;&lt;/div&gt;",
    "template": "&lt;p&gt;A área colorida representa {{response}} da figura.&lt;/p&gt;",
    "hint": "&lt;p&gt;O denominador representa o número de partes em que a figura está dividida e o numerador, as partes pintadas.&lt;p&gt;",
    "feedback": "&lt;p&gt;O denominador representa o número de partes em que a figura está dividida e o numerador, as partes pintadas.&lt;/p&gt;",
    "seed": {
        "parameters": [
            {
                "name": "Q1",
                "label": null,
                "list": [
                    "M4_NyO_24e_7.svg",
                    "M4_NyO_24e_8.svg"
                ]
            }
        ],
        "calculated": [
            {
                "name": "A1",
                "label": "{{function}}",
                "function": "\\frac{3}{5}"
            }
        ],
        "uniques": true
    },
    "algorithm": {
        "name": "calculateOperation",
        "params": {
            "method": "equivLiteral",
            "keyboard": "INTERMEDIATE"
        }
    }
}</v>
      </c>
      <c r="D321" s="184" t="str">
        <f t="shared" si="2"/>
        <v>#REF!</v>
      </c>
    </row>
    <row r="322" ht="15.75" customHeight="1">
      <c r="A322" s="184" t="str">
        <f>Seeds!AB259</f>
        <v>M4-NyO-24e-E-5</v>
      </c>
      <c r="B322" s="184" t="str">
        <f t="shared" si="78"/>
        <v>#REF!</v>
      </c>
      <c r="C322" s="184" t="str">
        <f>Seeds!AA259</f>
        <v>{
    "id": "M4-NyO-24e-E-5",
    "stimulus": "&lt;p&gt;Escreva a fração que representa a área colorida da figura.&lt;/p&gt;&lt;div style=\"display:flex; justify-content:center;\"&gt;&lt;img src=\"https://blueberry-assets.oneclick.es/{{Q1}}\" width=\"300\"&gt;&lt;/img&gt;&lt;/div&gt;",
    "template": "&lt;p&gt;A área colorida representa {{response}} da figura.&lt;/p&gt;",
    "hint": "&lt;p&gt;O denominador representa o número de partes em que a figura está dividida e o numerador, as partes pintadas.&lt;p&gt;",
    "feedback": "&lt;p&gt;O denominador representa o número de partes em que a figura está dividida e o numerador, as partes pintadas.&lt;/p&gt;",
    "seed": {
        "parameters": [
            {
                "name": "Q1",
                "label": null,
                "list": [
                    "M4_NyO_24e_9.svg",
                    "M4_NyO_24e_10.svg"
                ]
            }
        ],
        "calculated": [
            {
                "name": "A1",
                "label": "{{function}}",
                "function": "\\frac{2}{3}"
            }
        ],
        "uniques": true
    },
    "algorithm": {
        "name": "calculateOperation",
        "params": {
            "method": "equivLiteral",
            "keyboard": "INTERMEDIATE"
        }
    }
}</v>
      </c>
      <c r="D322" s="184" t="str">
        <f t="shared" si="2"/>
        <v>#REF!</v>
      </c>
    </row>
    <row r="323" ht="15.75" customHeight="1">
      <c r="A323" s="184" t="str">
        <f>Seeds!AB260</f>
        <v>M4-NyO-24e-A-1</v>
      </c>
      <c r="B323" s="184" t="str">
        <f t="shared" si="78"/>
        <v>#REF!</v>
      </c>
      <c r="C323" s="184" t="str">
        <f>Seeds!AA260</f>
        <v>{"id":"M4-NyO-24e-A-1","stimulus":"&lt;p&gt;A figura a seguir representa porções que sobraram de uma lasanha. Expresse essa quantidade como uma fração.&lt;/p&gt;&lt;div style=\"display:flex; justify-content:center;\"&gt;&lt;img src=\"https://blueberry-assets.oneclick.es/M4_NyO_24e_11.svg\" width=\"300\"&gt;&lt;/img&gt;&lt;/div&gt;","template":"&lt;p&gt;Sobraram {{response}} da lasanha.&lt;/p&gt;","hint":"&lt;p&gt;O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pintadas.&lt;/p&gt;","seed":{"parameters":[],"calculated":[{"name":"A1","label":"{{function}}","function":"\\frac{3}{10}"}],"uniques":true},"algorithm":{"name":"calculateOperation","params":{"method":"equivLiteral","keyboard":"INTERMEDIATE"}}}</v>
      </c>
      <c r="D323" s="184" t="str">
        <f t="shared" si="2"/>
        <v>#REF!</v>
      </c>
    </row>
    <row r="324" ht="15.75" customHeight="1">
      <c r="A324" s="184" t="str">
        <f>Seeds!AB261</f>
        <v>M4-NyO-24e-A-2</v>
      </c>
      <c r="B324" s="184" t="str">
        <f t="shared" si="78"/>
        <v>#REF!</v>
      </c>
      <c r="C324" s="184" t="str">
        <f>Seeds!AA261</f>
        <v>{"id":"M4-NyO-24e-A-2","stimulus":"&lt;p&gt;Jorge pintou as seguintes pétalas de uma flor. Que fração representa as pétalas pintadas em relação ao total de pétalas?&lt;/p&gt;&lt;div style=\"display:flex; justify-content:center;\"&gt;&lt;img src=\"https://blueberry-assets.oneclick.es/M4_NyO_24e_12.svg\" width=\"300\"&gt;&lt;/img&gt;&lt;/div&gt;","template":"&lt;p&gt;A fração de pétalas pintadas é {{response}} do total.&lt;/p&gt;","hint":"&lt;p&gt;O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pintadas.&lt;/p&gt;","seed":{"parameters":[],"calculated":[{"name":"A1","label":"{{function}}","function":"\\frac{8}{12}"}],"uniques":true},"algorithm":{"name":"calculateOperation","params":{"method":"equivLiteral","keyboard":"INTERMEDIATE"}}}</v>
      </c>
      <c r="D324" s="184" t="str">
        <f t="shared" si="2"/>
        <v>#REF!</v>
      </c>
    </row>
    <row r="325" ht="15.75" customHeight="1">
      <c r="A325" s="184" t="str">
        <f>Seeds!AB262</f>
        <v>M4-NyO-24e-A-3</v>
      </c>
      <c r="B325" s="184" t="str">
        <f t="shared" si="78"/>
        <v>#REF!</v>
      </c>
      <c r="C325" s="184" t="str">
        <f>Seeds!AA262</f>
        <v>{"id":"M4-NyO-24e-A-3","stimulus":"&lt;p&gt;A figura a seguir representa os gomos de uma laranja que Renata ganhou da amiga dela na hora do recreio. Que fração da laranja Renata ganhou?&lt;/p&gt;&lt;div style=\"display:flex; justify-content:center;\"&gt;&lt;img src=\"https://blueberry-assets.oneclick.es/M4_NyO_24e_13.svg\" width=\"300\"&gt;&lt;/img&gt;&lt;/div&gt;","template":"&lt;p&gt;Renata ganhou {{response}} da laranja.&lt;/p&gt;","hint":"&lt;p&gt;O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pintadas.&lt;/p&gt;","seed":{"parameters":[],"calculated":[{"name":"A1","label":"{{function}}","function":"\\frac{4}{10}"}],"uniques":true},"algorithm":{"name":"calculateOperation","params":{"method":"equivLiteral","keyboard":"INTERMEDIATE"}}}</v>
      </c>
      <c r="D325" s="184" t="str">
        <f t="shared" si="2"/>
        <v>#REF!</v>
      </c>
    </row>
    <row r="326" ht="15.75" customHeight="1">
      <c r="A326" s="184" t="str">
        <f>Seeds!AB263</f>
        <v>M4-NyO-24e-A-4</v>
      </c>
      <c r="B326" s="184" t="str">
        <f t="shared" si="78"/>
        <v>#REF!</v>
      </c>
      <c r="C326" s="184" t="str">
        <f>Seeds!AA263</f>
        <v>{"id":"M4-NyO-24e-A-4","stimulus":"&lt;p&gt;Um agricultor dividiu um pomar em partes iguais e plantou tomates conforme representa a figura. Que fração representa a área do pomar usada para plantar os tomates?&lt;/p&gt;&lt;div style=\"display:flex; justify-content:center;\"&gt;&lt;img src=\"https://blueberry-assets.oneclick.es/M4_NyO_24e_14.svg\" width=\"300\"&gt;&lt;/div&gt;","template":"&lt;p&gt;A área de tomates ocupa {{response}} do pomar.&lt;/p&gt;","feedback":"&lt;p&gt;O denominador representa o número de partes em que a figura está dividida e o numerador, as partes pintadas.&lt;/p&gt;","seed":{"parameters":[],"calculated":[{"name":"A1","label":"{{function}}","function":"\\frac{5}{8}"}],"uniques":false},"algorithm":{"name":"calculateOperation","params":{"method":"equivLiteral","keyboard":"INTERMEDIATE"}}}</v>
      </c>
      <c r="D326" s="184" t="str">
        <f t="shared" si="2"/>
        <v>#REF!</v>
      </c>
    </row>
    <row r="327" ht="15.75" customHeight="1">
      <c r="A327" s="184" t="str">
        <f>Seeds!AB264</f>
        <v>M4-NyO-24e-A-5</v>
      </c>
      <c r="B327" s="184" t="str">
        <f t="shared" si="78"/>
        <v>#REF!</v>
      </c>
      <c r="C327" s="184" t="str">
        <f>Seeds!AA264</f>
        <v>{"id":"M4-NyO-24e-A-5","stimulus":"&lt;p&gt;A figura abaixo representa uma caixa de queijos que Thomaz tem. Que fração de queijos ainda há na caixa?&lt;/p&gt;&lt;div style=\"display:flex; justify-content:center;\"&gt;&lt;img src=\"https://blueberry-assets.oneclick.es/M4_NyO_24e_15.svg\" width=\"300\"&gt;&lt;/div&gt;","template":"&lt;p&gt;Há na caixa {{response}} dos queijos.&lt;/p&gt;","feedback":"&lt;p&gt;O denominador representa o número de partes em que a figura está dividida e o numerador, as partes pintadas.&lt;/p&gt;","seed":{"parameters":[],"calculated":[{"name":"A1","label":"{{function}}","function":"\\frac{2}{5}"}],"uniques":false},"algorithm":{"name":"calculateOperation","params":{"method":"equivLiteral","keyboard":"INTERMEDIATE"}}}</v>
      </c>
      <c r="D327" s="184" t="str">
        <f t="shared" si="2"/>
        <v>#REF!</v>
      </c>
    </row>
    <row r="328" ht="15.75" customHeight="1">
      <c r="A328" s="184" t="str">
        <f>Seeds!AB265</f>
        <v>M4-NyO-25a-I-1</v>
      </c>
      <c r="B328" s="184" t="str">
        <f t="shared" si="78"/>
        <v>#REF!</v>
      </c>
      <c r="C328" s="184" t="str">
        <f>Seeds!AA265</f>
        <v>{"id":"M4-NyO-25a-I-1","stimulus":"&lt;p&gt;Arraste a fração correta para completar a comparação.&lt;/p&gt;","template":"&lt;div style=\"display:flex; justify-content:center;\"&gt;&lt;p&gt;&lt;span class=\"fr-math-v2 fr-draggable\" contenteditable=\"false\" data-original-math=\"\\(\\frac{{{T3}}}{{{T1}}}\\)\" draggable=\"true\"&gt;\\(\\frac{{{T3}}}{{{T1}}}\\)&lt;/span&gt; &lt; {{response}}&lt;/p&gt;&lt;/div&gt;","hint":"&lt;p&gt;Como os denominadores são iguais, basta comparar os numeradores.&lt;/p&gt;","feedback":"&lt;p&gt;Como os denominadores são iguais, basta comparar os numeradores.&lt;/p&gt;&lt;p&gt;Neste caso, &lt;span class=\"fr-math-v2 fr-draggable\" contenteditable=\"false\" data-original-math=\"\\(\\frac{{{T3}}}{{{T1}}}\\)\" draggable=\"true\"&gt;\\(\\frac{{{T3}}}{{{T1}}}\\)&lt;/span&gt; &lt; &lt;span class=\"fr-math-v2 fr-draggable\" contenteditable=\"false\" data-original-math=\"\\(\\frac{{{T2}}}{{{T1}}}\\)\" draggable=\"true\"&gt;\\(\\frac{{{T2}}}{{{T1}}}\\)&lt;/span&gt; porque {{T3}} &lt; {{T2}}.&lt;/p&gt;","seed":{"parameters":[{"name":"Q1","label":null,"min":1,"max":6,"step":1},{"name":"Q2","label":null,"min":1,"max":6,"step":1},{"name":"Q3","label":null,"min":1,"max":6,"step":1},{"name":"Q4","label":null,"min":1,"max":6,"step":1}],"calculated":[{"name":"T1","label":"{{function}}","function":"{{Q1}}+{{Q2}}","temp":true},{"name":"T2","label":"{{function}}","function":"math.max({{Q1}}, {{Q2}}, {{Q3}})","temp":true},{"name":"T3","label":"{{function}}","function":"{{Q1}}+{{Q2}}+{{Q3}}-math.max({{Q1}}, {{Q2}}, {{Q3}})-math.min({{Q1}}, {{Q2}}, {{Q3}})","temp":true},{"name":"T4","label":"{{function}}","function":"math.min({{Q1}}, {{Q2}}, {{Q3}})","temp":true},{"name":"A1","label":"&lt;span class=\"fr-math-v2 fr-draggable\" contenteditable=\"false\" data-original-math=\"\\(\\frac{{{T2}}}{{{T1}}}\\)\" draggable=\"true\"&gt;\\(\\frac{{{T2}}}{{{T1}}}\\)&lt;/span&gt;"},{"name":"A2","label":"&lt;span class=\"fr-math-v2 fr-draggable\" contenteditable=\"false\" data-original-math=\"\\(\\frac{{{T3}}}{{{T1}}}\\)\" draggable=\"true\"&gt;\\(\\frac{{{T3}}}{{{T1}}}\\)&lt;/span&gt;","incorrect":true},{"name":"A3","label":"&lt;span class=\"fr-math-v2 fr-draggable\" contenteditable=\"false\" data-original-math=\"\\(\\frac{{{T4}}}{{{T1}}}\\)\" draggable=\"true\"&gt;\\(\\frac{{{T4}}}{{{T1}}}\\)&lt;/span&gt;","incorrect":true}],"uniques":true},"algorithm":{"name":"calculateOperation","template":"Cloze with drag &amp; drop","params":{"keyboard":"INTERMEDIATE"}}}</v>
      </c>
      <c r="D328" s="184" t="str">
        <f t="shared" si="2"/>
        <v>#REF!</v>
      </c>
    </row>
    <row r="329" ht="15.75" customHeight="1">
      <c r="A329" s="184" t="str">
        <f>Seeds!AB266</f>
        <v>M4-NyO-25a-I-2</v>
      </c>
      <c r="B329" s="184" t="str">
        <f t="shared" si="78"/>
        <v>#REF!</v>
      </c>
      <c r="C329" s="184" t="str">
        <f>Seeds!AA266</f>
        <v>{"id":"M4-NyO-25a-I-2","stimulus":"&lt;p&gt;Arraste a fração correta para completar a comparação.&lt;/p&gt;","template":"&lt;div style=\"display:flex; justify-content:center;\"&gt;&lt;p&gt;&lt;span class=\"fr-math-v2 fr-draggable\" contenteditable=\"false\" data-original-math=\"\\(\\frac{{{T3}}}{{{T1}}}\\)\" draggable=\"true\"&gt;\\(\\frac{{{T3}}}{{{T1}}}\\)&lt;/span&gt; &gt; {{response}}&lt;/p&gt;&lt;/div&gt;","hint":"&lt;p&gt;Como os denominadores são iguais, basta comparar os numeradores.&lt;/p&gt;","feedback":"&lt;p&gt;Como os denominadores são iguais, basta comparar os numeradores.&lt;/p&gt;&lt;p&gt;Neste caso, &lt;span class=\"fr-math-v2 fr-draggable\" contenteditable=\"false\" data-original-math=\"\\(\\frac{{{T3}}}{{{T1}}}\\)\" draggable=\"true\"&gt;\\(\\frac{{{T3}}}{{{T1}}}\\)&lt;/span&gt; &gt; &lt;span class=\"fr-math-v2 fr-draggable\" contenteditable=\"false\" data-original-math=\"\\(\\frac{{{T2}}}{{{T1}}}\\)\" draggable=\"true\"&gt;\\(\\frac{{{T2}}}{{{T1}}}\\)&lt;/span&gt; porque {{T3}} &gt; {{T2}}.&lt;/p&gt;","seed":{"parameters":[{"name":"Q1","label":null,"min":1,"max":6,"step":1},{"name":"Q2","label":null,"min":1,"max":6,"step":1},{"name":"Q3","label":null,"min":1,"max":6,"step":1},{"name":"Q4","label":null,"min":1,"max":6,"step":1}],"calculated":[{"name":"T1","label":"{{function}}","function":"{{Q1}}+{{Q2}}","temp":true},{"name":"T2","label":"{{function}}","function":"math.min({{Q1}}, {{Q2}}, {{Q3}})","temp":true},{"name":"T3","label":"{{function}}","function":"{{Q1}}+{{Q2}}+{{Q3}}-math.max({{Q1}}, {{Q2}}, {{Q3}})-math.min({{Q1}}, {{Q2}}, {{Q3}})","temp":true},{"name":"T4","label":"{{function}}","function":"math.max({{Q1}}, {{Q2}}, {{Q3}})","temp":true},{"name":"A1","label":"&lt;span class=\"fr-math-v2 fr-draggable\" contenteditable=\"false\" data-original-math=\"\\(\\frac{{{T2}}}{{{T1}}}\\)\" draggable=\"true\"&gt;\\(\\frac{{{T2}}}{{{T1}}}\\)&lt;/span&gt;"},{"name":"A2","label":"&lt;span class=\"fr-math-v2 fr-draggable\" contenteditable=\"false\" data-original-math=\"\\(\\frac{{{T3}}}{{{T1}}}\\)\" draggable=\"true\"&gt;\\(\\frac{{{T3}}}{{{T1}}}\\)&lt;/span&gt;","incorrect":true},{"name":"A3","label":"&lt;span class=\"fr-math-v2 fr-draggable\" contenteditable=\"false\" data-original-math=\"\\(\\frac{{{T4}}}{{{T1}}}\\)\" draggable=\"true\"&gt;\\(\\frac{{{T4}}}{{{T1}}}\\)&lt;/span&gt;","incorrect":true}],"uniques":true},"algorithm":{"name":"calculateOperation","template":"Cloze with drag &amp; drop","params":{"keyboard":"INTERMEDIATE"}}}</v>
      </c>
      <c r="D329" s="184" t="str">
        <f t="shared" si="2"/>
        <v>#REF!</v>
      </c>
    </row>
    <row r="330" ht="15.75" customHeight="1">
      <c r="A330" s="184" t="str">
        <f>Seeds!AB267</f>
        <v>M4-NyO-25a-E-1</v>
      </c>
      <c r="B330" s="184" t="str">
        <f t="shared" si="78"/>
        <v>#REF!</v>
      </c>
      <c r="C330" s="184" t="str">
        <f>Seeds!AA267</f>
        <v>{"id":"M4-NyO-25a-E-1","stimulus":"&lt;p&gt;Arraste e ordene as seguintes frações da menor para a maior.&lt;/p&gt;","template":"&lt;p style=\"text-align:center;\"&gt;{{response}} &lt; {{response}} &lt; {{response}}&lt;/p&gt;","hint":"&lt;p&gt;Como os denominadores são iguais, basta comparar os numeradores.&lt;/p&gt;","feedback":"&lt;p&gt;Como os denominadores são iguais, basta comparar os numeradores.&lt;/p&gt;&lt;p&gt;Por exemplo, &lt;span class=\"fr-math-v2 fr-draggable\" contenteditable=\"false\" data-original-math=\"\\(\\frac{{{T2}}}{{{T1}}}\\)\" draggable=\"true\"&gt;\\(\\frac{{{T2}}}{{{T1}}}\\)&lt;/span&gt; &lt; &lt;span class=\"fr-math-v2 fr-draggable\" contenteditable=\"false\" data-original-math=\"\\(\\frac{{{T3}}}{{{T1}}}\\)\" draggable=\"true\"&gt;\\(\\frac{{{T3}}}{{{T1}}}\\)&lt;/span&gt; porque {{T2}} &lt; {{T3}}.&lt;/p&gt;","seed":{"parameters":[{"name":"Q1","label":null,"min":1,"max":6,"step":1},{"name":"Q2","label":null,"min":1,"max":6,"step":1},{"name":"Q3","label":null,"min":1,"max":6,"step":1},{"name":"Q4","label":null,"min":1,"max":6,"step":1}],"calculated":[{"name":"T1","label":"{{function}}","function":"math.max({{Q2}}, {{Q3}}, {{Q4}})+{{Q1}}","temp":true},{"name":"T2","label":"{{function}}","function":"math.min({{Q2}}, {{Q3}}, {{Q4}})","temp":true},{"name":"T3","label":"{{function}}","function":"math.max({{Q2}}, {{Q3}}, {{Q4}})","temp":true},{"name":"T4","label":"{{function}}","function":"{{Q2}}+{{Q3}}+{{Q4}}-math.min({{Q2}}, {{Q3}}, {{Q4}})-math.max({{Q2}}, {{Q3}}, {{Q4}})","temp":true},{"name":"A1","label":"&lt;span class=\"fr-math-v2 fr-draggable\" contenteditable=\"false\" data-original-math=\"\\(\\frac{{{T2}}}{{{T1}}}\\)\" draggable=\"true\"&gt;\\(\\frac{{{T2}}}{{{T1}}}\\)&lt;/span&gt;","function":"{{T2}}"},{"name":"A2","label":"&lt;span class=\"fr-math-v2 fr-draggable\" contenteditable=\"false\" data-original-math=\"\\(\\frac{{{T4}}}{{{T1}}}\\)\" draggable=\"true\"&gt;\\(\\frac{{{T4}}}{{{T1}}}\\)&lt;/span&gt;","function":"{{T4}}"},{"name":"A3","label":"&lt;span class=\"fr-math-v2 fr-draggable\" contenteditable=\"false\" data-original-math=\"\\(\\frac{{{T3}}}{{{T1}}}\\)\" draggable=\"true\"&gt;\\(\\frac{{{T3}}}{{{T1}}}\\)&lt;/span&gt;","function":"{{T3}}"}],"uniques":true},"algorithm":{"name":"calculateOperation","template":"Cloze with drag &amp; drop","params":{"keyboard":"INTERMEDIATE"}}}</v>
      </c>
      <c r="D330" s="184" t="str">
        <f t="shared" si="2"/>
        <v>#REF!</v>
      </c>
    </row>
    <row r="331" ht="15.75" customHeight="1">
      <c r="A331" s="184" t="str">
        <f>Seeds!AB268</f>
        <v>M4-NyO-25a-E-2</v>
      </c>
      <c r="B331" s="184" t="str">
        <f t="shared" si="78"/>
        <v>#REF!</v>
      </c>
      <c r="C331" s="184" t="str">
        <f>Seeds!AA268</f>
        <v>{"id":"M4-NyO-25a-E-2","stimulus":"&lt;p&gt;Arraste e ordene as seguintes frações da maior para a menor.&lt;/p&gt;","template":"&lt;p style=\"text-align:center;\"&gt;{{response}} &gt; {{response}} &gt; {{response}}&lt;/p&gt;","hint":"&lt;p&gt;Como os denominadores são iguais, basta comparar os numeradores.&lt;/p&gt;","feedback":"&lt;p&gt;Como os denominadores são iguais, basta comparar os numeradores.&lt;/p&gt;&lt;p&gt;Por exemplo, &lt;span class=\"fr-math-v2 fr-draggable\" contenteditable=\"false\" data-original-math=\"\\(\\frac{{{T2}}}{{{T1}}}\\)\" draggable=\"true\"&gt;\\(\\frac{{{T2}}}{{{T1}}}\\)&lt;/span&gt; &gt; &lt;span class=\"fr-math-v2 fr-draggable\" contenteditable=\"false\" data-original-math=\"\\(\\frac{{{T3}}}{{{T1}}}\\)\" draggable=\"true\"&gt;\\(\\frac{{{T3}}}{{{T1}}}\\)&lt;/span&gt; porque {{T2}} &gt; {{T3}}.&lt;/p&gt;","seed":{"parameters":[{"name":"Q1","label":null,"min":1,"max":6,"step":1},{"name":"Q2","label":null,"min":1,"max":6,"step":1},{"name":"Q3","label":null,"min":1,"max":6,"step":1},{"name":"Q4","label":null,"min":1,"max":6,"step":1}],"calculated":[{"name":"T1","label":"{{function}}","function":"math.max({{Q2}}, {{Q3}}, {{Q4}})+{{Q1}}","temp":true},{"name":"T2","label":"{{function}}","function":"math.max({{Q2}}, {{Q3}}, {{Q4}})","temp":true},{"name":"T3","label":"{{function}}","function":"math.min({{Q2}}, {{Q3}}, {{Q4}})","temp":true},{"name":"T4","label":"{{function}}","function":"{{Q2}}+{{Q3}}+{{Q4}}-math.min({{Q2}}, {{Q3}}, {{Q4}})-math.max({{Q2}}, {{Q3}}, {{Q4}})","temp":true},{"name":"A1","label":"&lt;span class=\"fr-math-v2 fr-draggable\" contenteditable=\"false\" data-original-math=\"\\(\\frac{{{T2}}}{{{T1}}}\\)\" draggable=\"true\"&gt;\\(\\frac{{{T2}}}{{{T1}}}\\)&lt;/span&gt;","function":"{{T2}}"},{"name":"A2","label":"&lt;span class=\"fr-math-v2 fr-draggable\" contenteditable=\"false\" data-original-math=\"\\(\\frac{{{T4}}}{{{T1}}}\\)\" draggable=\"true\"&gt;\\(\\frac{{{T4}}}{{{T1}}}\\)&lt;/span&gt;","function":"{{T4}}"},{"name":"A3","label":"&lt;span class=\"fr-math-v2 fr-draggable\" contenteditable=\"false\" data-original-math=\"\\(\\frac{{{T3}}}{{{T1}}}\\)\" draggable=\"true\"&gt;\\(\\frac{{{T3}}}{{{T1}}}\\)&lt;/span&gt;","function":"{{T3}}"}],"uniques":true},"algorithm":{"name":"calculateOperation","template":"Cloze with drag &amp; drop","params":{"keyboard":"INTERMEDIATE"}}}</v>
      </c>
      <c r="D331" s="184" t="str">
        <f t="shared" si="2"/>
        <v>#REF!</v>
      </c>
    </row>
    <row r="332" ht="15.75" customHeight="1">
      <c r="A332" s="184" t="str">
        <f>Seeds!AB269</f>
        <v>M4-NyO-25a-A-1</v>
      </c>
      <c r="B332" s="184" t="str">
        <f t="shared" si="78"/>
        <v>#REF!</v>
      </c>
      <c r="C332" s="184" t="str">
        <f>Seeds!AA269</f>
        <v>{"id":"M4-NyO-25a-A-1","stimulus":"&lt;p&gt;Mário, Luís e Margarida dormiram enquanto estavam assistindo a um filme. Mário dormiu após ter passado &lt;span class=\"fr-math-v2 fr-draggable\" contenteditable=\"false\" data-original-math=\"\\(\\frac{{{Q1}}}{{{T1}}}\\)\" draggable=\"true\"&gt;\\(\\frac{{{Q1}}}{{{T1}}}\\)&lt;/span&gt; do filme, ao passo que Luís e Margarida dormiram após &lt;span class=\"fr-math-v2 fr-draggable\" contenteditable=\"false\" data-original-math=\"\\(\\frac{{{Q2}}}{{{T1}}}\\)\" draggable=\"true\"&gt;\\(\\frac{{{Q2}}}{{{T1}}}\\)&lt;/span&gt; e &lt;span class=\"fr-math-v2 fr-draggable\" contenteditable=\"false\" data-original-math=\"\\(\\frac{{{Q3}}}{{{T1}}}\\)\" draggable=\"true\"&gt;\\(\\frac{{{Q3}}}{{{T1}}}\\)&lt;/span&gt;, respectivamente. Arraste e ordene as frações da menor para a maior.&lt;/p&gt;","template":"&lt;p style=\"text-align:center;\"&gt;{{response}} &lt; {{response}} &lt; {{response}}&lt;/p&gt;","hint":"&lt;p&gt;Como os denominadores são iguais, basta comparar os numeradores.&lt;/p&gt;","feedback":"&lt;p&gt;Como os denominadores são iguais, basta comparar os numeradores.&lt;/p&gt;&lt;p&gt;Por exemplo, &lt;span class=\"fr-math-v2 fr-draggable\" contenteditable=\"false\" data-original-math=\"\\(\\frac{{{T2}}}{{{T1}}}\\)\" draggable=\"true\"&gt;\\(\\frac{{{T2}}}{{{T1}}}\\)&lt;/span&gt; &lt; &lt;span class=\"fr-math-v2 fr-draggable\" contenteditable=\"false\" data-original-math=\"\\(\\frac{{{T3}}}{{{T1}}}\\)\" draggable=\"true\"&gt;\\(\\frac{{{T3}}}{{{T1}}}\\)&lt;/span&gt; porque {{T2}} &lt; {{T3}}.&lt;/p&gt;","seed":{"parameters":[{"name":"Q1","label":null,"min":1,"max":6,"step":1},{"name":"Q2","label":null,"min":1,"max":6,"step":1},{"name":"Q3","label":null,"min":1,"max":6,"step":1},{"name":"Q4","label":null,"min":1,"max":6,"step":1}],"calculated":[{"name":"T1","label":"{{function}}","function":"math.max({{Q1}}, {{Q2}}, {{Q3}})+{{Q4}}","temp":true},{"name":"T2","label":"{{function}}","function":"math.min({{Q1}}, {{Q2}}, {{Q3}})","temp":true},{"name":"T3","label":"{{function}}","function":"math.max({{Q1}}, {{Q2}}, {{Q3}})","temp":true},{"name":"T4","label":"{{function}}","function":"{{Q1}}+{{Q2}}+{{Q3}}-math.min({{Q1}}, {{Q2}}, {{Q3}})-math.max({{Q1}}, {{Q2}}, {{Q3}})","temp":true},{"name":"A1","label":"&lt;span class=\"fr-math-v2 fr-draggable\" contenteditable=\"false\" data-original-math=\"\\(\\frac{({{T2}}, {{Q2}}, {{Q3}})}{{{T1}}}\\)\" draggable=\"true\"&gt;\\(\\frac{{{T2}}}{{{T1}}}\\)&lt;/span&gt;","function":"{{T2}}"},{"name":"A2","label":"&lt;span class=\"fr-math-v2 fr-draggable\" contenteditable=\"false\" data-original-math=\"\\(\\frac{{{T4}}}{{{T1}}}\\)\" draggable=\"true\"&gt;\\(\\frac{{{T4}}}{{{T1}}}\\)&lt;/span&gt;","function":"{{T4}}"},{"name":"A3","label":"&lt;span class=\"fr-math-v2 fr-draggable\" contenteditable=\"false\" data-original-math=\"\\(\\frac{{{T3}}}{{{T1}}}\\)\" draggable=\"true\"&gt;\\(\\frac{{{T3}}}{{{T1}}}\\)&lt;/span&gt;","function":"{{T3}}"}],"uniques":true},"algorithm":{"name":"calculateOperation","template":"Cloze with drag &amp; drop","params":{"keyboard":"INTERMEDIATE"}}}</v>
      </c>
      <c r="D332" s="184" t="str">
        <f t="shared" si="2"/>
        <v>#REF!</v>
      </c>
    </row>
    <row r="333" ht="15.75" customHeight="1">
      <c r="A333" s="184" t="str">
        <f>Seeds!AB270</f>
        <v>M4-NyO-25a-A-2</v>
      </c>
      <c r="B333" s="184" t="str">
        <f t="shared" si="78"/>
        <v>#REF!</v>
      </c>
      <c r="C333" s="184" t="str">
        <f>Seeds!AA270</f>
        <v>{"id":"M4-NyO-25a-A-2","stimulus":"&lt;p&gt;No início do dia, um feirante tinha a mesma quantidade de frutas de todos os tipos. No entanto, ao final do dia, ele havia vendido &lt;span class=\"fr-math-v2 fr-draggable\" contenteditable=\"false\" data-original-math=\"\\(\\frac{{{Q1}}}{{{T1}}}\\)\" draggable=\"true\"&gt;\\(\\frac{{{Q1}}}{{{T1}}}\\)&lt;/span&gt; dos abacaxis, &lt;span class=\"fr-math-v2 fr-draggable\" contenteditable=\"false\" data-original-math=\"\\(\\frac{{{Q2}}}{{{T1}}}\\)\" draggable=\"true\"&gt;\\(\\frac{{{Q2}}}{{{T1}}}\\)&lt;/span&gt; das pêssegos e &lt;span class=\"fr-math-v2 fr-draggable\" contenteditable=\"false\" data-original-math=\"\\(\\frac{{{Q3}}}{{{T1}}}\\)\" draggable=\"true\"&gt;\\(\\frac{{{Q3}}}{{{T1}}}\\)&lt;/span&gt; das melancias. Arraste e ordene essas frações da maior para a menor.&lt;/p&gt;","template":"&lt;p style=\"text-align:center;\"&gt;{{response}} &gt; {{response}} &gt; {{response}}&lt;/p&gt;","hint":"&lt;p&gt;Como os denominadores são iguais, basta comparar os numeradores.&lt;/p&gt;","feedback":"&lt;p&gt;Como os denominadores são iguais, basta comparar os numeradores.&lt;/p&gt;&lt;p&gt;Por exemplo, &lt;span class=\"fr-math-v2 fr-draggable\" contenteditable=\"false\" data-original-math=\"\\(\\frac{{{T3}}}{{{T1}}}\\)\" draggable=\"true\"&gt;\\(\\frac{{{T3}}}{{{T1}}}\\)&lt;/span&gt; &gt; &lt;span class=\"fr-math-v2 fr-draggable\" contenteditable=\"false\" data-original-math=\"\\(\\frac{{{T2}}}{{{T1}}}\\)\" draggable=\"true\"&gt;\\(\\frac{{{T2}}}{{{T1}}}\\)&lt;/span&gt; porque {{T3}} &gt; {{T2}}.&lt;/p&gt;","seed":{"parameters":[{"name":"Q1","label":null,"min":1,"max":6,"step":1},{"name":"Q2","label":null,"min":1,"max":6,"step":1},{"name":"Q3","label":null,"min":1,"max":6,"step":1},{"name":"Q4","label":null,"min":1,"max":6,"step":1}],"calculated":[{"name":"T1","label":"{{function}}","function":"math.max({{Q1}}, {{Q2}}, {{Q3}})+{{Q4}}","temp":true},{"name":"T2","label":"{{function}}","function":"math.min({{Q1}}, {{Q2}}, {{Q3}})","temp":true},{"name":"T3","label":"{{function}}","function":"math.max({{Q1}}, {{Q2}}, {{Q3}})","temp":true},{"name":"T4","label":"{{function}}","function":"{{Q1}}+{{Q2}}+{{Q3}}-math.min({{Q1}}, {{Q2}}, {{Q3}})-math.max({{Q1}}, {{Q2}}, {{Q3}})","temp":true},{"name":"A1","label":"&lt;span class=\"fr-math-v2 fr-draggable\" contenteditable=\"false\" data-original-math=\"\\(\\frac{{{T3}}}{{{T1}}}\\)\" draggable=\"true\"&gt;\\(\\frac{{{T3}}}{{{T1}}}\\)&lt;/span&gt;","function":"{{T3}}"},{"name":"A2","label":"&lt;span class=\"fr-math-v2 fr-draggable\" contenteditable=\"false\" data-original-math=\"\\(\\frac{{{T4}}}{{{T1}}}\\)\" draggable=\"true\"&gt;\\(\\frac{{{T4}}}{{{T1}}}\\)&lt;/span&gt;","function":"{{T4}}"},{"name":"A3","label":"&lt;span class=\"fr-math-v2 fr-draggable\" contenteditable=\"false\" data-original-math=\"\\(\\frac{{{T2}}}{{{T1}}}\\)\" draggable=\"true\"&gt;\\(\\frac{{{T2}}}{{{T1}}}\\)&lt;/span&gt;","function":"{{T2}}"}],"uniques":true},"algorithm":{"name":"calculateOperation","template":"Cloze with drag &amp; drop","params":{"keyboard":"INTERMEDIATE"}}}</v>
      </c>
      <c r="D333" s="184" t="str">
        <f t="shared" si="2"/>
        <v>#REF!</v>
      </c>
    </row>
    <row r="334" ht="15.75" customHeight="1">
      <c r="A334" s="184" t="str">
        <f>Seeds!AB271</f>
        <v>M4-NyO-25a-A-3</v>
      </c>
      <c r="B334" s="184" t="str">
        <f t="shared" si="78"/>
        <v>#REF!</v>
      </c>
      <c r="C334" s="184" t="str">
        <f>Seeds!AA271</f>
        <v>{"id":"M4-NyO-25a-A-3","stimulus":"&lt;p&gt;Em uma banda, Érica, Bruno e Carla estão aprendendo a tocar uma música. Érica já consegue tocar &lt;span class=\"fr-math-v2 fr-draggable\" contenteditable=\"false\" data-original-math=\"\\(\\frac{{{Q1}}}{{{T1}}}\\)\" draggable=\"true\"&gt;\\(\\frac{{{Q1}}}{{{T1}}}\\)&lt;/span&gt; da música, enquanto Bruna e Carla conseguem &lt;span class=\"fr-math-v2 fr-draggable\" contenteditable=\"false\" data-original-math=\"\\(\\frac{{{Q2}}}{{{T1}}}\\)\" draggable=\"true\"&gt;\\(\\frac{{{Q2}}}{{{T1}}}\\)&lt;/span&gt; e &lt;span class=\"fr-math-v2 fr-draggable\" contenteditable=\"false\" data-original-math=\"\\(\\frac{{{Q3}}}{{{T1}}}\\)\" draggable=\"true\"&gt;\\(\\frac{{{Q3}}}{{{T1}}}\\)&lt;/span&gt;, respectivamente. Arraste e ordene essas frações da menor para a maior.&lt;/p&gt;","template":"&lt;p style=\"text-align:center;\"&gt;{{response}} &lt; {{response}} &lt; {{response}}&lt;/p&gt;","hint":"&lt;p&gt;Como os denominadores são iguais, basta comparar os numeradores.&lt;/p&gt;","feedback":"&lt;p&gt;Como os denominadores são iguais, basta comparar os numeradores.&lt;/p&gt;&lt;p&gt;Por exemplo, &lt;span class=\"fr-math-v2 fr-draggable\" contenteditable=\"false\" data-original-math=\"\\(\\frac{{{T2}}}{{{T1}}}\\)\" draggable=\"true\"&gt;\\(\\frac{{{T2}}}{{{T1}}}\\)&lt;/span&gt; &lt; &lt;span class=\"fr-math-v2 fr-draggable\" contenteditable=\"false\" data-original-math=\"\\(\\frac{{{T3}}}{{{T1}}}\\)\" draggable=\"true\"&gt;\\(\\frac{{{T3}}}{{{T1}}}\\)&lt;/span&gt; porque {{T2}} &lt; {{T3}}.&lt;/p&gt;","seed":{"parameters":[{"name":"Q1","label":null,"min":1,"max":6,"step":1},{"name":"Q2","label":null,"min":1,"max":6,"step":1},{"name":"Q3","label":null,"min":1,"max":6,"step":1},{"name":"Q4","label":null,"min":1,"max":6,"step":1}],"calculated":[{"name":"T1","label":"{{function}}","function":"math.max({{Q1}}, {{Q2}}, {{Q3}})+{{Q4}}","temp":true},{"name":"T2","label":"{{function}}","function":"math.min({{Q1}}, {{Q2}}, {{Q3}})","temp":true},{"name":"T3","label":"{{function}}","function":"math.max({{Q1}}, {{Q2}}, {{Q3}})","temp":true},{"name":"T4","label":"{{function}}","function":"{{Q1}}+{{Q2}}+{{Q3}}-math.min({{Q1}}, {{Q2}}, {{Q3}})-math.max({{Q1}}, {{Q2}}, {{Q3}})","temp":true},{"name":"A1","label":"&lt;span class=\"fr-math-v2 fr-draggable\" contenteditable=\"false\" data-original-math=\"\\(\\frac{({{T2}}, {{Q2}}, {{Q3}})}{{{T1}}}\\)\" draggable=\"true\"&gt;\\(\\frac{{{T2}}}{{{T1}}}\\)&lt;/span&gt;","function":"{{T2}}"},{"name":"A2","label":"&lt;span class=\"fr-math-v2 fr-draggable\" contenteditable=\"false\" data-original-math=\"\\(\\frac{{{T4}}}{{{T1}}}\\)\" draggable=\"true\"&gt;\\(\\frac{{{T4}}}{{{T1}}}\\)&lt;/span&gt;","function":"{{T4}}"},{"name":"A3","label":"&lt;span class=\"fr-math-v2 fr-draggable\" contenteditable=\"false\" data-original-math=\"\\(\\frac{{{T3}}}{{{T1}}}\\)\" draggable=\"true\"&gt;\\(\\frac{{{T3}}}{{{T1}}}\\)&lt;/span&gt;","function":"{{T3}}"}],"uniques":true},"algorithm":{"name":"calculateOperation","template":"Cloze with drag &amp; drop","params":{"keyboard":"INTERMEDIATE"}}}</v>
      </c>
      <c r="D334" s="184" t="str">
        <f t="shared" si="2"/>
        <v>#REF!</v>
      </c>
    </row>
    <row r="335" ht="15.75" customHeight="1">
      <c r="A335" s="184" t="str">
        <f t="shared" ref="A335:C335" si="79">#REF!</f>
        <v>#REF!</v>
      </c>
      <c r="B335" s="184" t="str">
        <f t="shared" si="79"/>
        <v>#REF!</v>
      </c>
      <c r="C335" s="184" t="str">
        <f t="shared" si="79"/>
        <v>#REF!</v>
      </c>
      <c r="D335" s="184" t="str">
        <f t="shared" si="2"/>
        <v>#REF!</v>
      </c>
    </row>
    <row r="336" ht="15.75" customHeight="1">
      <c r="A336" s="184" t="str">
        <f t="shared" ref="A336:C336" si="80">#REF!</f>
        <v>#REF!</v>
      </c>
      <c r="B336" s="184" t="str">
        <f t="shared" si="80"/>
        <v>#REF!</v>
      </c>
      <c r="C336" s="184" t="str">
        <f t="shared" si="80"/>
        <v>#REF!</v>
      </c>
      <c r="D336" s="184" t="str">
        <f t="shared" si="2"/>
        <v>#REF!</v>
      </c>
    </row>
    <row r="337" ht="15.75" customHeight="1">
      <c r="A337" s="184" t="str">
        <f t="shared" ref="A337:C337" si="81">#REF!</f>
        <v>#REF!</v>
      </c>
      <c r="B337" s="184" t="str">
        <f t="shared" si="81"/>
        <v>#REF!</v>
      </c>
      <c r="C337" s="184" t="str">
        <f t="shared" si="81"/>
        <v>#REF!</v>
      </c>
      <c r="D337" s="184" t="str">
        <f t="shared" si="2"/>
        <v>#REF!</v>
      </c>
    </row>
    <row r="338" ht="15.75" customHeight="1">
      <c r="A338" s="184" t="str">
        <f t="shared" ref="A338:C338" si="82">#REF!</f>
        <v>#REF!</v>
      </c>
      <c r="B338" s="184" t="str">
        <f t="shared" si="82"/>
        <v>#REF!</v>
      </c>
      <c r="C338" s="184" t="str">
        <f t="shared" si="82"/>
        <v>#REF!</v>
      </c>
      <c r="D338" s="184" t="str">
        <f t="shared" si="2"/>
        <v>#REF!</v>
      </c>
    </row>
    <row r="339" ht="15.75" customHeight="1">
      <c r="A339" s="184" t="str">
        <f t="shared" ref="A339:C339" si="83">#REF!</f>
        <v>#REF!</v>
      </c>
      <c r="B339" s="184" t="str">
        <f t="shared" si="83"/>
        <v>#REF!</v>
      </c>
      <c r="C339" s="184" t="str">
        <f t="shared" si="83"/>
        <v>#REF!</v>
      </c>
      <c r="D339" s="184" t="str">
        <f t="shared" si="2"/>
        <v>#REF!</v>
      </c>
    </row>
    <row r="340" ht="15.75" customHeight="1">
      <c r="A340" s="184" t="str">
        <f t="shared" ref="A340:C340" si="84">#REF!</f>
        <v>#REF!</v>
      </c>
      <c r="B340" s="184" t="str">
        <f t="shared" si="84"/>
        <v>#REF!</v>
      </c>
      <c r="C340" s="184" t="str">
        <f t="shared" si="84"/>
        <v>#REF!</v>
      </c>
      <c r="D340" s="184" t="str">
        <f t="shared" si="2"/>
        <v>#REF!</v>
      </c>
    </row>
    <row r="341" ht="15.75" customHeight="1">
      <c r="A341" s="184" t="str">
        <f t="shared" ref="A341:C341" si="85">#REF!</f>
        <v>#REF!</v>
      </c>
      <c r="B341" s="184" t="str">
        <f t="shared" si="85"/>
        <v>#REF!</v>
      </c>
      <c r="C341" s="184" t="str">
        <f t="shared" si="85"/>
        <v>#REF!</v>
      </c>
      <c r="D341" s="184" t="str">
        <f t="shared" si="2"/>
        <v>#REF!</v>
      </c>
    </row>
    <row r="342" ht="15.75" customHeight="1">
      <c r="A342" s="184" t="str">
        <f t="shared" ref="A342:C342" si="86">#REF!</f>
        <v>#REF!</v>
      </c>
      <c r="B342" s="184" t="str">
        <f t="shared" si="86"/>
        <v>#REF!</v>
      </c>
      <c r="C342" s="184" t="str">
        <f t="shared" si="86"/>
        <v>#REF!</v>
      </c>
      <c r="D342" s="184" t="str">
        <f t="shared" si="2"/>
        <v>#REF!</v>
      </c>
    </row>
    <row r="343" ht="15.75" customHeight="1">
      <c r="A343" s="184" t="str">
        <f t="shared" ref="A343:C343" si="87">#REF!</f>
        <v>#REF!</v>
      </c>
      <c r="B343" s="184" t="str">
        <f t="shared" si="87"/>
        <v>#REF!</v>
      </c>
      <c r="C343" s="184" t="str">
        <f t="shared" si="87"/>
        <v>#REF!</v>
      </c>
      <c r="D343" s="184" t="str">
        <f t="shared" si="2"/>
        <v>#REF!</v>
      </c>
    </row>
    <row r="344" ht="15.75" customHeight="1">
      <c r="A344" s="184" t="str">
        <f t="shared" ref="A344:C344" si="88">#REF!</f>
        <v>#REF!</v>
      </c>
      <c r="B344" s="184" t="str">
        <f t="shared" si="88"/>
        <v>#REF!</v>
      </c>
      <c r="C344" s="184" t="str">
        <f t="shared" si="88"/>
        <v>#REF!</v>
      </c>
      <c r="D344" s="184" t="str">
        <f t="shared" si="2"/>
        <v>#REF!</v>
      </c>
    </row>
    <row r="345" ht="15.75" customHeight="1">
      <c r="A345" s="184" t="str">
        <f t="shared" ref="A345:C345" si="89">#REF!</f>
        <v>#REF!</v>
      </c>
      <c r="B345" s="184" t="str">
        <f t="shared" si="89"/>
        <v>#REF!</v>
      </c>
      <c r="C345" s="184" t="str">
        <f t="shared" si="89"/>
        <v>#REF!</v>
      </c>
      <c r="D345" s="184" t="str">
        <f t="shared" si="2"/>
        <v>#REF!</v>
      </c>
    </row>
    <row r="346" ht="15.75" customHeight="1">
      <c r="A346" s="184" t="str">
        <f t="shared" ref="A346:C346" si="90">#REF!</f>
        <v>#REF!</v>
      </c>
      <c r="B346" s="184" t="str">
        <f t="shared" si="90"/>
        <v>#REF!</v>
      </c>
      <c r="C346" s="184" t="str">
        <f t="shared" si="90"/>
        <v>#REF!</v>
      </c>
      <c r="D346" s="184" t="str">
        <f t="shared" si="2"/>
        <v>#REF!</v>
      </c>
    </row>
    <row r="347" ht="15.75" customHeight="1">
      <c r="A347" s="184" t="str">
        <f t="shared" ref="A347:C347" si="91">#REF!</f>
        <v>#REF!</v>
      </c>
      <c r="B347" s="184" t="str">
        <f t="shared" si="91"/>
        <v>#REF!</v>
      </c>
      <c r="C347" s="184" t="str">
        <f t="shared" si="91"/>
        <v>#REF!</v>
      </c>
      <c r="D347" s="184" t="str">
        <f t="shared" si="2"/>
        <v>#REF!</v>
      </c>
    </row>
    <row r="348" ht="15.75" customHeight="1">
      <c r="A348" s="184" t="str">
        <f t="shared" ref="A348:C348" si="92">#REF!</f>
        <v>#REF!</v>
      </c>
      <c r="B348" s="184" t="str">
        <f t="shared" si="92"/>
        <v>#REF!</v>
      </c>
      <c r="C348" s="184" t="str">
        <f t="shared" si="92"/>
        <v>#REF!</v>
      </c>
      <c r="D348" s="184" t="str">
        <f t="shared" si="2"/>
        <v>#REF!</v>
      </c>
    </row>
    <row r="349" ht="15.75" customHeight="1">
      <c r="A349" s="184" t="str">
        <f t="shared" ref="A349:C349" si="93">#REF!</f>
        <v>#REF!</v>
      </c>
      <c r="B349" s="184" t="str">
        <f t="shared" si="93"/>
        <v>#REF!</v>
      </c>
      <c r="C349" s="184" t="str">
        <f t="shared" si="93"/>
        <v>#REF!</v>
      </c>
      <c r="D349" s="184" t="str">
        <f t="shared" si="2"/>
        <v>#REF!</v>
      </c>
    </row>
    <row r="350" ht="15.75" customHeight="1">
      <c r="A350" s="184" t="str">
        <f t="shared" ref="A350:C350" si="94">#REF!</f>
        <v>#REF!</v>
      </c>
      <c r="B350" s="184" t="str">
        <f t="shared" si="94"/>
        <v>#REF!</v>
      </c>
      <c r="C350" s="184" t="str">
        <f t="shared" si="94"/>
        <v>#REF!</v>
      </c>
      <c r="D350" s="184" t="str">
        <f t="shared" si="2"/>
        <v>#REF!</v>
      </c>
    </row>
    <row r="351" ht="15.75" customHeight="1">
      <c r="A351" s="184" t="str">
        <f t="shared" ref="A351:C351" si="95">#REF!</f>
        <v>#REF!</v>
      </c>
      <c r="B351" s="184" t="str">
        <f t="shared" si="95"/>
        <v>#REF!</v>
      </c>
      <c r="C351" s="184" t="str">
        <f t="shared" si="95"/>
        <v>#REF!</v>
      </c>
      <c r="D351" s="184" t="str">
        <f t="shared" si="2"/>
        <v>#REF!</v>
      </c>
    </row>
    <row r="352" ht="15.75" customHeight="1">
      <c r="A352" s="184" t="str">
        <f t="shared" ref="A352:C352" si="96">#REF!</f>
        <v>#REF!</v>
      </c>
      <c r="B352" s="184" t="str">
        <f t="shared" si="96"/>
        <v>#REF!</v>
      </c>
      <c r="C352" s="184" t="str">
        <f t="shared" si="96"/>
        <v>#REF!</v>
      </c>
      <c r="D352" s="184" t="str">
        <f t="shared" si="2"/>
        <v>#REF!</v>
      </c>
    </row>
    <row r="353" ht="15.75" customHeight="1">
      <c r="A353" s="184" t="str">
        <f t="shared" ref="A353:C353" si="97">#REF!</f>
        <v>#REF!</v>
      </c>
      <c r="B353" s="184" t="str">
        <f t="shared" si="97"/>
        <v>#REF!</v>
      </c>
      <c r="C353" s="184" t="str">
        <f t="shared" si="97"/>
        <v>#REF!</v>
      </c>
      <c r="D353" s="184" t="str">
        <f t="shared" si="2"/>
        <v>#REF!</v>
      </c>
    </row>
    <row r="354" ht="15.75" customHeight="1">
      <c r="A354" s="184" t="str">
        <f t="shared" ref="A354:C354" si="98">#REF!</f>
        <v>#REF!</v>
      </c>
      <c r="B354" s="184" t="str">
        <f t="shared" si="98"/>
        <v>#REF!</v>
      </c>
      <c r="C354" s="184" t="str">
        <f t="shared" si="98"/>
        <v>#REF!</v>
      </c>
      <c r="D354" s="184" t="str">
        <f t="shared" si="2"/>
        <v>#REF!</v>
      </c>
    </row>
    <row r="355" ht="15.75" customHeight="1">
      <c r="A355" s="184" t="str">
        <f t="shared" ref="A355:C355" si="99">#REF!</f>
        <v>#REF!</v>
      </c>
      <c r="B355" s="184" t="str">
        <f t="shared" si="99"/>
        <v>#REF!</v>
      </c>
      <c r="C355" s="184" t="str">
        <f t="shared" si="99"/>
        <v>#REF!</v>
      </c>
      <c r="D355" s="184" t="str">
        <f t="shared" si="2"/>
        <v>#REF!</v>
      </c>
    </row>
    <row r="356" ht="15.75" customHeight="1">
      <c r="A356" s="184" t="str">
        <f t="shared" ref="A356:C356" si="100">#REF!</f>
        <v>#REF!</v>
      </c>
      <c r="B356" s="184" t="str">
        <f t="shared" si="100"/>
        <v>#REF!</v>
      </c>
      <c r="C356" s="184" t="str">
        <f t="shared" si="100"/>
        <v>#REF!</v>
      </c>
      <c r="D356" s="184" t="str">
        <f t="shared" si="2"/>
        <v>#REF!</v>
      </c>
    </row>
    <row r="357" ht="15.75" customHeight="1">
      <c r="A357" s="184" t="str">
        <f t="shared" ref="A357:C357" si="101">#REF!</f>
        <v>#REF!</v>
      </c>
      <c r="B357" s="184" t="str">
        <f t="shared" si="101"/>
        <v>#REF!</v>
      </c>
      <c r="C357" s="184" t="str">
        <f t="shared" si="101"/>
        <v>#REF!</v>
      </c>
      <c r="D357" s="184" t="str">
        <f t="shared" si="2"/>
        <v>#REF!</v>
      </c>
    </row>
    <row r="358" ht="15.75" customHeight="1">
      <c r="A358" s="184" t="str">
        <f t="shared" ref="A358:C358" si="102">#REF!</f>
        <v>#REF!</v>
      </c>
      <c r="B358" s="184" t="str">
        <f t="shared" si="102"/>
        <v>#REF!</v>
      </c>
      <c r="C358" s="184" t="str">
        <f t="shared" si="102"/>
        <v>#REF!</v>
      </c>
      <c r="D358" s="184" t="str">
        <f t="shared" si="2"/>
        <v>#REF!</v>
      </c>
    </row>
    <row r="359" ht="15.75" customHeight="1">
      <c r="A359" s="184" t="str">
        <f t="shared" ref="A359:C359" si="103">#REF!</f>
        <v>#REF!</v>
      </c>
      <c r="B359" s="184" t="str">
        <f t="shared" si="103"/>
        <v>#REF!</v>
      </c>
      <c r="C359" s="184" t="str">
        <f t="shared" si="103"/>
        <v>#REF!</v>
      </c>
      <c r="D359" s="184" t="str">
        <f t="shared" si="2"/>
        <v>#REF!</v>
      </c>
    </row>
    <row r="360" ht="15.75" customHeight="1">
      <c r="A360" s="184" t="str">
        <f t="shared" ref="A360:C360" si="104">#REF!</f>
        <v>#REF!</v>
      </c>
      <c r="B360" s="184" t="str">
        <f t="shared" si="104"/>
        <v>#REF!</v>
      </c>
      <c r="C360" s="184" t="str">
        <f t="shared" si="104"/>
        <v>#REF!</v>
      </c>
      <c r="D360" s="184" t="str">
        <f t="shared" si="2"/>
        <v>#REF!</v>
      </c>
    </row>
    <row r="361" ht="15.75" customHeight="1">
      <c r="A361" s="184" t="str">
        <f t="shared" ref="A361:C361" si="105">#REF!</f>
        <v>#REF!</v>
      </c>
      <c r="B361" s="184" t="str">
        <f t="shared" si="105"/>
        <v>#REF!</v>
      </c>
      <c r="C361" s="184" t="str">
        <f t="shared" si="105"/>
        <v>#REF!</v>
      </c>
      <c r="D361" s="184" t="str">
        <f t="shared" si="2"/>
        <v>#REF!</v>
      </c>
    </row>
    <row r="362" ht="15.75" customHeight="1">
      <c r="A362" s="184" t="str">
        <f t="shared" ref="A362:C362" si="106">#REF!</f>
        <v>#REF!</v>
      </c>
      <c r="B362" s="184" t="str">
        <f t="shared" si="106"/>
        <v>#REF!</v>
      </c>
      <c r="C362" s="184" t="str">
        <f t="shared" si="106"/>
        <v>#REF!</v>
      </c>
      <c r="D362" s="184" t="str">
        <f t="shared" si="2"/>
        <v>#REF!</v>
      </c>
    </row>
    <row r="363" ht="15.75" customHeight="1">
      <c r="A363" s="184" t="str">
        <f t="shared" ref="A363:C363" si="107">#REF!</f>
        <v>#REF!</v>
      </c>
      <c r="B363" s="184" t="str">
        <f t="shared" si="107"/>
        <v>#REF!</v>
      </c>
      <c r="C363" s="184" t="str">
        <f t="shared" si="107"/>
        <v>#REF!</v>
      </c>
      <c r="D363" s="184" t="str">
        <f t="shared" si="2"/>
        <v>#REF!</v>
      </c>
    </row>
    <row r="364" ht="15.75" customHeight="1">
      <c r="A364" s="184" t="str">
        <f t="shared" ref="A364:C364" si="108">#REF!</f>
        <v>#REF!</v>
      </c>
      <c r="B364" s="184" t="str">
        <f t="shared" si="108"/>
        <v>#REF!</v>
      </c>
      <c r="C364" s="184" t="str">
        <f t="shared" si="108"/>
        <v>#REF!</v>
      </c>
      <c r="D364" s="184" t="str">
        <f t="shared" si="2"/>
        <v>#REF!</v>
      </c>
    </row>
    <row r="365" ht="15.75" customHeight="1">
      <c r="A365" s="184" t="str">
        <f t="shared" ref="A365:C365" si="109">#REF!</f>
        <v>#REF!</v>
      </c>
      <c r="B365" s="184" t="str">
        <f t="shared" si="109"/>
        <v>#REF!</v>
      </c>
      <c r="C365" s="184" t="str">
        <f t="shared" si="109"/>
        <v>#REF!</v>
      </c>
      <c r="D365" s="184" t="str">
        <f t="shared" si="2"/>
        <v>#REF!</v>
      </c>
    </row>
    <row r="366" ht="15.75" customHeight="1">
      <c r="A366" s="184" t="str">
        <f t="shared" ref="A366:C366" si="110">#REF!</f>
        <v>#REF!</v>
      </c>
      <c r="B366" s="184" t="str">
        <f t="shared" si="110"/>
        <v>#REF!</v>
      </c>
      <c r="C366" s="184" t="str">
        <f t="shared" si="110"/>
        <v>#REF!</v>
      </c>
      <c r="D366" s="184" t="str">
        <f t="shared" si="2"/>
        <v>#REF!</v>
      </c>
    </row>
    <row r="367" ht="15.75" customHeight="1">
      <c r="A367" s="184" t="str">
        <f t="shared" ref="A367:C367" si="111">#REF!</f>
        <v>#REF!</v>
      </c>
      <c r="B367" s="184" t="str">
        <f t="shared" si="111"/>
        <v>#REF!</v>
      </c>
      <c r="C367" s="184" t="str">
        <f t="shared" si="111"/>
        <v>#REF!</v>
      </c>
      <c r="D367" s="184" t="str">
        <f t="shared" si="2"/>
        <v>#REF!</v>
      </c>
    </row>
    <row r="368" ht="15.75" customHeight="1">
      <c r="A368" s="184" t="str">
        <f t="shared" ref="A368:C368" si="112">#REF!</f>
        <v>#REF!</v>
      </c>
      <c r="B368" s="184" t="str">
        <f t="shared" si="112"/>
        <v>#REF!</v>
      </c>
      <c r="C368" s="184" t="str">
        <f t="shared" si="112"/>
        <v>#REF!</v>
      </c>
      <c r="D368" s="184" t="str">
        <f t="shared" si="2"/>
        <v>#REF!</v>
      </c>
    </row>
    <row r="369" ht="15.75" customHeight="1">
      <c r="A369" s="184" t="str">
        <f>Seeds!AB272</f>
        <v>M4-NyO-27a-I-1</v>
      </c>
      <c r="B369" s="184" t="str">
        <f t="shared" ref="B369:B373" si="113">#REF!</f>
        <v>#REF!</v>
      </c>
      <c r="C369" s="184" t="str">
        <f>Seeds!AA272</f>
        <v>{"id":"M4-NyO-27a-I-1","stimulus":"&lt;p&gt;Escolha a resposta correta.&lt;/p&gt;","template":"&lt;p style=\"text-align: center\"&gt;&lt;span class=\"fr-math-v2 fr-draggable\" contenteditable=\"false\" data-original-math=\"\\(\\frac{{{Q1}}}{{{T2}}}\\)\" draggable=\"true\"&gt;\\(\\frac{{{Q1}}}{{{T2}}}\\)&lt;/span&gt; de {{T1}} = {{response}}&lt;/p&gt;","hint":"&lt;p&gt;Divida o número pelo denominador e multiplique o resultado pelo numerador.&lt;/p&gt;","feedback":"&lt;p&gt;Para calcular a fração de um número, divida o número pelo denominador e multiplique o resultado pelo numerador:&lt;/p&gt;&lt;p style=\"text-align: center\"&gt;{{T1}} : {{T2}} = {{Q3}}&lt;/p&gt;&lt;p style=\"text-align: center\"&gt;{{Q3}} × {{Q1}} = {{A1}}&lt;/p&gt;","seed":{"parameters":[{"name":"Q1","label":null,"min":1,"max":6,"step":1},{"name":"Q2","label":null,"min":1,"max":6,"step":1},{"name":"Q3","label":null,"min":1,"max":9,"step":1},{"name":"Q4","label":null,"min":1,"max":6,"step":1},{"name":"Q5","label":null,"min":1,"max":6,"step":1}],"calculated":[{"name":"T1","label":"{{function}}","function":"({{Q1}}+{{Q2}})*{{Q3}}","temp":true},{"name":"T2","label":"{{function}}","function":"{{Q1}}+{{Q2}}","temp":true},{"name":"A1","label":"{{function}}","function":"{{Q1}}*{{Q3}}","group":1},{"name":"A2","label":"{{function}}","function":"{{Q4}}*{{Q3}}","group":1,"incorrect":true},{"name":"A3","label":"{{function}}","function":"{{Q5}}*{{Q3}}","group":1,"incorrect":true}],"uniques":true},"algorithm":{"name":"groupResponses","template":"Cloze with drop down"}}</v>
      </c>
      <c r="D369" s="184" t="str">
        <f t="shared" si="2"/>
        <v>#REF!</v>
      </c>
    </row>
    <row r="370" ht="15.75" customHeight="1">
      <c r="A370" s="184" t="str">
        <f>Seeds!AB273</f>
        <v>M4-NyO-27a-E-1</v>
      </c>
      <c r="B370" s="184" t="str">
        <f t="shared" si="113"/>
        <v>#REF!</v>
      </c>
      <c r="C370" s="184" t="str">
        <f>Seeds!AA273</f>
        <v>{"id":"M4-NyO-27a-E-1","stimulus":"&lt;p&gt;Calcule quanto vale &lt;span class=\"fr-math-v2 fr-draggable\" contenteditable=\"false\" data-original-math=\"\\(\\frac{{{Q1}}}{{{T2}}}\\)\" draggable=\"true\"&gt;\\(\\frac{{{Q1}}}{{{T2}}}\\)&lt;/span&gt; de {{T1}}.&lt;/p&gt;","template":"&lt;p style=\"text-align: center\"&gt;&lt;span class=\"fr-math-v2 fr-draggable\" contenteditable=\"false\" data-original-math=\"\\(\\frac{{{Q1}}}{{{T2}}}\\)\" draggable=\"true\"&gt;\\(\\frac{{{Q1}}}{{{T2}}}\\)&lt;/span&gt; de {{T1}} = {{response}}&lt;/p&gt;","hint":"&lt;p&gt;Divida o número pelo denominador e multiplique o resultado pelo numerador.&lt;/p&gt;","feedback":"&lt;p&gt;Para calcular a fração de um número, divida o número pelo denominador e multiplique o resultado pelo numerador:&lt;/p&gt;&lt;p style=\"text-align: center\"&gt;{{T1}} : {{T2}} = {{Q3}}&lt;/p&gt;&lt;p style=\"text-align: center\"&gt;{{Q3}} × {{Q1}} = {{A1}}&lt;/p&gt;","seed":{"parameters":[{"name":"Q1","label":null,"min":1,"max":6,"step":1},{"name":"Q2","label":null,"min":1,"max":6,"step":1},{"name":"Q3","label":null,"min":2,"max":9,"step":1}],"calculated":[{"name":"T1","label":"{{function}}","function":"({{Q1}}+{{Q2}})*{{Q3}}","temp":true},{"name":"T2","label":"{{function}}","function":"{{Q1}}+{{Q2}}","temp":true},{"name":"A1","label":"{{function}}","function":"{{Q1}}*{{Q3}}"}],"uniques":true},"algorithm":{"name":"calculateOperation","params":{"method":"equivLiteral","keyboard":"NUMERICAL"}}}</v>
      </c>
      <c r="D370" s="184" t="str">
        <f t="shared" si="2"/>
        <v>#REF!</v>
      </c>
    </row>
    <row r="371" ht="15.75" customHeight="1">
      <c r="A371" s="184" t="str">
        <f>Seeds!AB274</f>
        <v>M4-NyO-27a-A-1</v>
      </c>
      <c r="B371" s="184" t="str">
        <f t="shared" si="113"/>
        <v>#REF!</v>
      </c>
      <c r="C371" s="184" t="str">
        <f>Seeds!AA274</f>
        <v>{"id":"M4-NyO-27a-A-1","stimulus":"&lt;p&gt;Alexandra leu &lt;span class=\"fr-math-v2 fr-draggable\" contenteditable=\"false\" data-original-math=\"\\(\\frac{{{Q1}}}{{{T2}}}\\)\" draggable=\"true\"&gt;\\(\\frac{{{Q1}}}{{{T2}}}\\)&lt;/span&gt; de um conto de {{T1}} páginas. Quantas páginas ela leu?&lt;/p&gt;","template":"&lt;p&gt;Ela leu {{response}} páginas.&lt;/p&gt;","hint":"&lt;p&gt;Divida o número pelo denominador e multiplique o resultado pelo numerador.&lt;/p&gt;","feedback":"&lt;p&gt;Para calcular a fração de um número, divida o número pelo denominador e multiplique o resultado pelo numerador:&lt;/p&gt;&lt;p style=\"text-align: center\"&gt;{{T1}} : {{T2}} = {{Q3}}&lt;/p&gt;&lt;p style=\"text-align: center\"&gt;{{Q3}} × {{Q1}} = {{A1}}&lt;/p&gt;","seed":{"parameters":[{"name":"Q1","label":null,"min":3,"max":6,"step":1},{"name":"Q2","label":null,"min":3,"max":6,"step":1},{"name":"Q3","label":null,"min":2,"max":9,"step":1}],"calculated":[{"name":"T1","label":"{{function}}","function":"({{Q1}}+{{Q2}})*{{Q3}}","temp":true},{"name":"T2","label":"{{function}}","function":"{{Q1}}+{{Q2}}","temp":true},{"name":"A1","label":"{{function}}","function":"{{Q1}}*{{Q3}}"}],"uniques":true},"algorithm":{"name":"calculateOperation","params":{"method":"equivLiteral","keyboard":"NUMERICAL"}}}</v>
      </c>
      <c r="D371" s="184" t="str">
        <f t="shared" si="2"/>
        <v>#REF!</v>
      </c>
    </row>
    <row r="372" ht="15.75" customHeight="1">
      <c r="A372" s="184" t="str">
        <f>Seeds!AB275</f>
        <v>M4-NyO-27a-A-2</v>
      </c>
      <c r="B372" s="184" t="str">
        <f t="shared" si="113"/>
        <v>#REF!</v>
      </c>
      <c r="C372" s="184" t="str">
        <f>Seeds!AA275</f>
        <v>{"id":"M4-NyO-27a-A-2","stimulus":"&lt;p&gt;Ariadna colou em seu álbum de figurinhas &lt;span class=\"fr-math-v2 fr-draggable\" contenteditable=\"false\" data-original-math=\"\\(\\frac{{{Q1}}}{{{T2}}}\\)\" draggable=\"true\"&gt;\\(\\frac{{{Q1}}}{{{T2}}}\\)&lt;/span&gt; das {{T1}} figurinhas da coleção. Quantas figurinhas ela colou?&lt;/p&gt;","template":"&lt;p&gt;Ela colou {{response}} figurinhas.&lt;/p&gt;","hint":"&lt;p&gt;Divida o número pelo denominador e multiplique o resultado pelo numerador.&lt;/p&gt;","feedback":"&lt;p&gt;Para calcular a fração de um número, divida o número pelo denominador e multiplique o resultado pelo numerador:&lt;/p&gt;&lt;p style=\"text-align: center\"&gt;{{T1}} : {{T2}} = {{Q3}}&lt;/p&gt;&lt;p style=\"text-align: center\"&gt;{{Q3}} × {{Q1}} = {{A1}}&lt;/p&gt;","seed":{"parameters":[{"name":"Q1","label":null,"min":3,"max":6,"step":1},{"name":"Q2","label":null,"min":3,"max":6,"step":1},{"name":"Q3","label":null,"min":2,"max":9,"step":1}],"calculated":[{"name":"T1","label":"{{function}}","function":"({{Q1}}+{{Q2}})*{{Q3}}","temp":true},{"name":"T2","label":"{{function}}","function":"{{Q1}}+{{Q2}}","temp":true},{"name":"A1","label":"{{function}}","function":"{{Q1}}*{{Q3}}"}],"uniques":true},"algorithm":{"name":"calculateOperation","params":{"method":"equivLiteral","keyboard":"NUMERICAL"}}}</v>
      </c>
      <c r="D372" s="184" t="str">
        <f t="shared" si="2"/>
        <v>#REF!</v>
      </c>
    </row>
    <row r="373" ht="15.75" customHeight="1">
      <c r="A373" s="184" t="str">
        <f>Seeds!AB276</f>
        <v>M4-NyO-27a-A-3</v>
      </c>
      <c r="B373" s="184" t="str">
        <f t="shared" si="113"/>
        <v>#REF!</v>
      </c>
      <c r="C373" s="184" t="str">
        <f>Seeds!AA276</f>
        <v>{"id":"M4-NyO-27a-A-3","stimulus":"&lt;p&gt;Gustavo e a mãe dele estão fazendo uma viagem de {{T1}} km. Se eles já viajaram &lt;span class=\"fr-math-v2 fr-draggable\" contenteditable=\"false\" data-original-math=\"\\(\\frac{{{Q1}}}{{{T2}}}\\)\" draggable=\"true\"&gt;\\(\\frac{{{Q1}}}{{{T2}}}\\)&lt;/span&gt; do percurso, quantos quilômetros já percorreram?&lt;/p&gt;","template":"&lt;p&gt;Eles já percorreram {{response}} km.&lt;/p&gt;","hint":"&lt;p&gt;Divida o número pelo denominador e multiplique o resultado pelo numerador.&lt;/p&gt;","feedback":"&lt;p&gt;Para calcular a fração de um número, divida o número pelo denominador e multiplique o resultado pelo numerador:&lt;/p&gt;&lt;p style=\"text-align: center\"&gt;{{T1}} : {{T2}} = {{Q3}}&lt;/p&gt;&lt;p style=\"text-align: center\"&gt;{{Q3}} × {{Q1}} = {{A1}}&lt;/p&gt;","seed":{"parameters":[{"name":"Q1","label":null,"min":3,"max":6,"step":1},{"name":"Q2","label":null,"min":3,"max":6,"step":1},{"name":"Q3","label":null,"min":2,"max":9,"step":1}],"calculated":[{"name":"T1","label":"{{function}}","function":"({{Q1}}+{{Q2}})*{{Q3}}","temp":true},{"name":"T2","label":"{{function}}","function":"{{Q1}}+{{Q2}}","temp":true},{"name":"A1","label":"{{function}}","function":"{{Q1}}*{{Q3}}"}],"uniques":true},"algorithm":{"name":"calculateOperation","params":{"method":"equivLiteral","keyboard":"NUMERICAL"}}}</v>
      </c>
      <c r="D373" s="184" t="str">
        <f t="shared" si="2"/>
        <v>#REF!</v>
      </c>
    </row>
    <row r="374" ht="15.75" customHeight="1">
      <c r="A374" s="184" t="str">
        <f t="shared" ref="A374:C374" si="114">#REF!</f>
        <v>#REF!</v>
      </c>
      <c r="B374" s="184" t="str">
        <f t="shared" si="114"/>
        <v>#REF!</v>
      </c>
      <c r="C374" s="184" t="str">
        <f t="shared" si="114"/>
        <v>#REF!</v>
      </c>
      <c r="D374" s="184" t="str">
        <f t="shared" si="2"/>
        <v>#REF!</v>
      </c>
    </row>
    <row r="375" ht="15.75" customHeight="1">
      <c r="A375" s="184" t="str">
        <f t="shared" ref="A375:C375" si="115">#REF!</f>
        <v>#REF!</v>
      </c>
      <c r="B375" s="184" t="str">
        <f t="shared" si="115"/>
        <v>#REF!</v>
      </c>
      <c r="C375" s="184" t="str">
        <f t="shared" si="115"/>
        <v>#REF!</v>
      </c>
      <c r="D375" s="184" t="str">
        <f t="shared" si="2"/>
        <v>#REF!</v>
      </c>
    </row>
    <row r="376" ht="15.75" customHeight="1">
      <c r="A376" s="184" t="str">
        <f t="shared" ref="A376:C376" si="116">#REF!</f>
        <v>#REF!</v>
      </c>
      <c r="B376" s="184" t="str">
        <f t="shared" si="116"/>
        <v>#REF!</v>
      </c>
      <c r="C376" s="184" t="str">
        <f t="shared" si="116"/>
        <v>#REF!</v>
      </c>
      <c r="D376" s="184" t="str">
        <f t="shared" si="2"/>
        <v>#REF!</v>
      </c>
    </row>
    <row r="377" ht="15.75" customHeight="1">
      <c r="A377" s="184" t="str">
        <f t="shared" ref="A377:C377" si="117">#REF!</f>
        <v>#REF!</v>
      </c>
      <c r="B377" s="184" t="str">
        <f t="shared" si="117"/>
        <v>#REF!</v>
      </c>
      <c r="C377" s="184" t="str">
        <f t="shared" si="117"/>
        <v>#REF!</v>
      </c>
      <c r="D377" s="184" t="str">
        <f t="shared" si="2"/>
        <v>#REF!</v>
      </c>
    </row>
    <row r="378" ht="15.75" customHeight="1">
      <c r="A378" s="184" t="str">
        <f t="shared" ref="A378:C378" si="118">#REF!</f>
        <v>#REF!</v>
      </c>
      <c r="B378" s="184" t="str">
        <f t="shared" si="118"/>
        <v>#REF!</v>
      </c>
      <c r="C378" s="184" t="str">
        <f t="shared" si="118"/>
        <v>#REF!</v>
      </c>
      <c r="D378" s="184" t="str">
        <f t="shared" si="2"/>
        <v>#REF!</v>
      </c>
    </row>
    <row r="379" ht="15.75" customHeight="1">
      <c r="A379" s="184" t="str">
        <f t="shared" ref="A379:C379" si="119">#REF!</f>
        <v>#REF!</v>
      </c>
      <c r="B379" s="184" t="str">
        <f t="shared" si="119"/>
        <v>#REF!</v>
      </c>
      <c r="C379" s="184" t="str">
        <f t="shared" si="119"/>
        <v>#REF!</v>
      </c>
      <c r="D379" s="184" t="str">
        <f t="shared" si="2"/>
        <v>#REF!</v>
      </c>
    </row>
    <row r="380" ht="15.75" customHeight="1">
      <c r="A380" s="184" t="str">
        <f t="shared" ref="A380:C380" si="120">#REF!</f>
        <v>#REF!</v>
      </c>
      <c r="B380" s="184" t="str">
        <f t="shared" si="120"/>
        <v>#REF!</v>
      </c>
      <c r="C380" s="184" t="str">
        <f t="shared" si="120"/>
        <v>#REF!</v>
      </c>
      <c r="D380" s="184" t="str">
        <f t="shared" si="2"/>
        <v>#REF!</v>
      </c>
    </row>
    <row r="381" ht="15.75" customHeight="1">
      <c r="A381" s="184" t="str">
        <f t="shared" ref="A381:C381" si="121">#REF!</f>
        <v>#REF!</v>
      </c>
      <c r="B381" s="184" t="str">
        <f t="shared" si="121"/>
        <v>#REF!</v>
      </c>
      <c r="C381" s="184" t="str">
        <f t="shared" si="121"/>
        <v>#REF!</v>
      </c>
      <c r="D381" s="184" t="str">
        <f t="shared" si="2"/>
        <v>#REF!</v>
      </c>
    </row>
    <row r="382" ht="15.75" customHeight="1">
      <c r="A382" s="184" t="str">
        <f t="shared" ref="A382:C382" si="122">#REF!</f>
        <v>#REF!</v>
      </c>
      <c r="B382" s="184" t="str">
        <f t="shared" si="122"/>
        <v>#REF!</v>
      </c>
      <c r="C382" s="184" t="str">
        <f t="shared" si="122"/>
        <v>#REF!</v>
      </c>
      <c r="D382" s="184" t="str">
        <f t="shared" si="2"/>
        <v>#REF!</v>
      </c>
    </row>
    <row r="383" ht="15.75" customHeight="1">
      <c r="A383" s="184" t="str">
        <f t="shared" ref="A383:C383" si="123">#REF!</f>
        <v>#REF!</v>
      </c>
      <c r="B383" s="184" t="str">
        <f t="shared" si="123"/>
        <v>#REF!</v>
      </c>
      <c r="C383" s="184" t="str">
        <f t="shared" si="123"/>
        <v>#REF!</v>
      </c>
      <c r="D383" s="184" t="str">
        <f t="shared" si="2"/>
        <v>#REF!</v>
      </c>
    </row>
    <row r="384" ht="15.75" customHeight="1">
      <c r="A384" s="184" t="str">
        <f t="shared" ref="A384:C384" si="124">#REF!</f>
        <v>#REF!</v>
      </c>
      <c r="B384" s="184" t="str">
        <f t="shared" si="124"/>
        <v>#REF!</v>
      </c>
      <c r="C384" s="184" t="str">
        <f t="shared" si="124"/>
        <v>#REF!</v>
      </c>
      <c r="D384" s="184" t="str">
        <f t="shared" si="2"/>
        <v>#REF!</v>
      </c>
    </row>
    <row r="385" ht="15.75" customHeight="1">
      <c r="A385" s="184" t="str">
        <f t="shared" ref="A385:C385" si="125">#REF!</f>
        <v>#REF!</v>
      </c>
      <c r="B385" s="184" t="str">
        <f t="shared" si="125"/>
        <v>#REF!</v>
      </c>
      <c r="C385" s="184" t="str">
        <f t="shared" si="125"/>
        <v>#REF!</v>
      </c>
      <c r="D385" s="184" t="str">
        <f t="shared" si="2"/>
        <v>#REF!</v>
      </c>
    </row>
    <row r="386" ht="15.75" customHeight="1">
      <c r="A386" s="184" t="str">
        <f t="shared" ref="A386:C386" si="126">#REF!</f>
        <v>#REF!</v>
      </c>
      <c r="B386" s="184" t="str">
        <f t="shared" si="126"/>
        <v>#REF!</v>
      </c>
      <c r="C386" s="184" t="str">
        <f t="shared" si="126"/>
        <v>#REF!</v>
      </c>
      <c r="D386" s="184" t="str">
        <f t="shared" si="2"/>
        <v>#REF!</v>
      </c>
    </row>
    <row r="387" ht="15.75" customHeight="1">
      <c r="A387" s="184" t="str">
        <f t="shared" ref="A387:C387" si="127">#REF!</f>
        <v>#REF!</v>
      </c>
      <c r="B387" s="184" t="str">
        <f t="shared" si="127"/>
        <v>#REF!</v>
      </c>
      <c r="C387" s="184" t="str">
        <f t="shared" si="127"/>
        <v>#REF!</v>
      </c>
      <c r="D387" s="184" t="str">
        <f t="shared" si="2"/>
        <v>#REF!</v>
      </c>
    </row>
    <row r="388" ht="15.75" customHeight="1">
      <c r="A388" s="184" t="str">
        <f t="shared" ref="A388:C388" si="128">#REF!</f>
        <v>#REF!</v>
      </c>
      <c r="B388" s="184" t="str">
        <f t="shared" si="128"/>
        <v>#REF!</v>
      </c>
      <c r="C388" s="184" t="str">
        <f t="shared" si="128"/>
        <v>#REF!</v>
      </c>
      <c r="D388" s="184" t="str">
        <f t="shared" si="2"/>
        <v>#REF!</v>
      </c>
    </row>
    <row r="389" ht="15.75" customHeight="1">
      <c r="A389" s="184" t="str">
        <f t="shared" ref="A389:C389" si="129">#REF!</f>
        <v>#REF!</v>
      </c>
      <c r="B389" s="184" t="str">
        <f t="shared" si="129"/>
        <v>#REF!</v>
      </c>
      <c r="C389" s="184" t="str">
        <f t="shared" si="129"/>
        <v>#REF!</v>
      </c>
      <c r="D389" s="184" t="str">
        <f t="shared" si="2"/>
        <v>#REF!</v>
      </c>
    </row>
    <row r="390" ht="15.75" customHeight="1">
      <c r="A390" s="184" t="str">
        <f t="shared" ref="A390:C390" si="130">#REF!</f>
        <v>#REF!</v>
      </c>
      <c r="B390" s="184" t="str">
        <f t="shared" si="130"/>
        <v>#REF!</v>
      </c>
      <c r="C390" s="184" t="str">
        <f t="shared" si="130"/>
        <v>#REF!</v>
      </c>
      <c r="D390" s="184" t="str">
        <f t="shared" si="2"/>
        <v>#REF!</v>
      </c>
    </row>
    <row r="391" ht="15.75" customHeight="1">
      <c r="A391" s="184" t="str">
        <f>Seeds!AB277</f>
        <v>M4-NyO-45a-I-1</v>
      </c>
      <c r="B391" s="184" t="str">
        <f t="shared" ref="B391:B461" si="131">#REF!</f>
        <v>#REF!</v>
      </c>
      <c r="C391" s="184" t="str">
        <f>Seeds!AA277</f>
        <v>{"id":"M4-NyO-45a-I-1","stimulus":"&lt;p&gt;Como se lê o número {{Q1}}.{{Q4}}?&lt;/p&gt;","template":"&lt;p&gt;{{Q1}}.{{Q4}}: {{response}} inteiros e {{response}} décimos&lt;/p&gt;","hint":"&lt;p&gt;A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2,"max":9,"step":1},{"name":"Q3","label":null,"min":2,"max":9,"step":1},{"name":"Q4","label":null,"min":2,"max":9,"step":1},{"name":"Q5","label":null,"min":2,"max":9,"step":1},{"name":"Q6","label":null,"min":2,"max":9,"step":1}],"calculated":[{"name":"T1","label":"{{function}}","function":"Lemonlib.numToWords({{Q1}},'pt')","temp":true},{"name":"T2","label":"{{function}}","function":"Lemonlib.numToWords({{Q2}},'pt')","temp":true},{"name":"T3","label":"{{function}}","function":"Lemonlib.numToWords({{Q3}},'pt')","temp":true},{"name":"T4","label":"{{function}}","function":"Lemonlib.numToWords({{Q4}},'pt')","temp":true},{"name":"T5","label":"{{function}}","function":"Lemonlib.numToWords({{Q5}},'pt')","temp":true},{"name":"T6","label":"{{function}}","function":"Lemonlib.numToWords({{Q6}},'pt')","temp":true},{"name":"A1","label":"{{function}}","function":"{{T1}}","group":1},{"name":"A2","label":"{{function}}","function":"{{T2}}","group":1,"incorrect":true},{"name":"A3","label":"{{function}}","function":"{{T3}}","group":1,"incorrect":true},{"name":"A4","label":"{{function}}","function":"{{T4}}","group":2},{"name":"A5","label":"{{function}}","function":"{{T5}}","group":2,"incorrect":true},{"name":"A6","label":"{{function}}","function":"{{T6}}","group":2,"incorrect":true}],"uniques":true},"algorithm":{"name":"groupResponses","template":"Cloze with drop down"}}</v>
      </c>
      <c r="D391" s="184" t="str">
        <f t="shared" si="2"/>
        <v>#REF!</v>
      </c>
    </row>
    <row r="392" ht="15.75" customHeight="1">
      <c r="A392" s="184" t="str">
        <f>Seeds!AB278</f>
        <v>M4-NyO-45a-I-2</v>
      </c>
      <c r="B392" s="184" t="str">
        <f t="shared" si="131"/>
        <v>#REF!</v>
      </c>
      <c r="C392" s="184" t="str">
        <f>Seeds!AA278</f>
        <v>{"id":"M4-NyO-45a-I-2","stimulus":"&lt;p&gt;Como se lê o número {{Q1}}.{{Q4}}?&lt;/p&gt;","template":"&lt;p&gt;{{Q1}}.{{Q4}}: {{response}} inteiros e {{response}} centésimos&lt;/p&gt;","hint":"&lt;p&gt;A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2,"max":9,"step":1},{"name":"Q3","label":null,"min":2,"max":9,"step":1},{"name":"Q4","label":null,"min":2,"max":99,"step":1},{"name":"Q5","label":null,"min":2,"max":99,"step":1},{"name":"Q6","label":null,"min":2,"max":99,"step":1}],"calculated":[{"name":"T1","label":"{{function}}","function":"Lemonlib.numToWords({{Q1}},'pt')","temp":true},{"name":"T2","label":"{{function}}","function":"Lemonlib.numToWords({{Q2}},'pt')","temp":true},{"name":"T3","label":"{{function}}","function":"Lemonlib.numToWords({{Q3}},'pt')","temp":true},{"name":"T4","label":"{{function}}","function":"Lemonlib.numToWords({{Q4}},'pt')","temp":true},{"name":"T5","label":"{{function}}","function":"Lemonlib.numToWords({{Q5}},'pt')","temp":true},{"name":"T6","label":"{{function}}","function":"Lemonlib.numToWords({{Q6}},'pt')","temp":true},{"name":"A1","label":"{{function}}","function":"{{T1}}","group":1},{"name":"A2","label":"{{function}}","function":"{{T2}}","group":1,"incorrect":true},{"name":"A3","label":"{{function}}","function":"{{T3}}","group":1,"incorrect":true},{"name":"A4","label":"{{function}}","function":"{{T4}}","group":2},{"name":"A5","label":"{{function}}","function":"{{T5}}","group":2,"incorrect":true},{"name":"A6","label":"{{function}}","function":"{{T6}}","group":2,"incorrect":true}],"uniques":true},"algorithm":{"name":"groupResponses","template":"Cloze with drop down"}}</v>
      </c>
      <c r="D392" s="184" t="str">
        <f t="shared" si="2"/>
        <v>#REF!</v>
      </c>
    </row>
    <row r="393" ht="15.75" customHeight="1">
      <c r="A393" s="184" t="str">
        <f>Seeds!AB279</f>
        <v>M4-NyO-45a-E-1</v>
      </c>
      <c r="B393" s="184" t="str">
        <f t="shared" si="131"/>
        <v>#REF!</v>
      </c>
      <c r="C393" s="184" t="str">
        <f>Seeds!AA279</f>
        <v>{"id":"M4-NyO-45a-E-1","stimulus":"&lt;p&gt;Como se escreve este número por extenso? Complete.&lt;/p&gt;","template":"&lt;p&gt;{{T1}}: {{T2}} inteiros e {{T3}} {{response}}","hint":"&lt;p&gt;A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2,"max":9,"step":1}],"calculated":[{"name":"T1","label":"{{function}}","function":"{{Q1}}+{{Q2}}/10","temp":true},{"name":"T2","label":"{{function}}","function":"Lemonlib.numToWords({{Q1}}, 'pt')","temp":true},{"name":"T3","label":"{{function}}","function":"Lemonlib.numToWords({{Q2}}, 'pt')","temp":true},{"name":"A1","label":"décimos","function":"décimos"}],"uniques":true},"algorithm":{"name":"calculateOperation","template":"Cloze with text"}}</v>
      </c>
      <c r="D393" s="184" t="str">
        <f t="shared" si="2"/>
        <v>#REF!</v>
      </c>
    </row>
    <row r="394" ht="15.75" customHeight="1">
      <c r="A394" s="184" t="str">
        <f>Seeds!AB280</f>
        <v>M4-NyO-45a-E-2</v>
      </c>
      <c r="B394" s="184" t="str">
        <f t="shared" si="131"/>
        <v>#REF!</v>
      </c>
      <c r="C394" s="184" t="str">
        <f>Seeds!AA280</f>
        <v>{"id":"M4-NyO-45a-E-2","stimulus":"&lt;p&gt;Como se escreve este número por extenso? Complete.&lt;/p&gt;","template":"&lt;p&gt;{{T1}}: {{T2}} inteiros e {{T3}} {{response}}","hint":"&lt;p&gt;A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direita.&lt;/p&gt;","seed":{"parameters":[{"name":"Q1","label":null,"min":2,"max":9,"step":1},{"name":"Q2","label":null,"min":2,"max":99,"step":1}],"calculated":[{"name":"T1","label":"{{function}}","function":" {{Q1}}+{{Q2}}/100","temp":true},{"name":"T2","label":"{{function}}","function":" Lemonlib.numToWords({{Q1}}, 'pt')","temp":true},{"name":"T3","label":"{{function}}","function":"Lemonlib.numToWords({{Q2}}, 'pt')","temp":true},{"name":"A1","label":"centésimos","function":"centésimos"}],"uniques":true},"algorithm":{"name":"calculateOperation","template":"Cloze with text"}}</v>
      </c>
      <c r="D394" s="184" t="str">
        <f t="shared" si="2"/>
        <v>#REF!</v>
      </c>
    </row>
    <row r="395" ht="15.75" customHeight="1">
      <c r="A395" s="184" t="str">
        <f>Seeds!AB281</f>
        <v>M4-NyO-45b-I-1</v>
      </c>
      <c r="B395" s="184" t="str">
        <f t="shared" si="131"/>
        <v>#REF!</v>
      </c>
      <c r="C395" s="184" t="str">
        <f>Seeds!AA281</f>
        <v>{"id":"M4-NyO-45b-I-1","stimulus":"&lt;p&gt;Selecione o número \"{{T1}} inteiros e {{T2}} centésimos\".&lt;/p&gt;","template":"&lt;p&gt;O número é {{response}}.&lt;/p&gt;","hint":"&lt;p&gt;A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10,"max":99,"step":1},{"name":"Q3","label":null,"min":2,"max":9,"step":1},{"name":"Q4","label":null,"min":10,"max":99,"step":1},{"name":"Q5","label":null,"min":2,"max":9,"step":1},{"name":"Q6","label":null,"min":10,"max":99,"step":1}],"calculated":[{"name":"T1","label":"{{function}}","function":"Lemonlib.numToWords({{Q1}},'pt')","temp":true},{"name":"T2","label":"{{function}}","function":"Lemonlib.numToWords({{Q2}},'pt')","temp":true},{"name":"A1","label":"{{Q1}}.{{Q2}}"},{"name":"A2","label":"{{Q2}}.{{Q2}}","incorrect":true},{"name":"A3","label":"{{Q3}}.{{Q2}}","incorrect":true},{"name":"A4","label":"{{Q1}}.{{Q4}}","incorrect":true},{"name":"A5","label":"{{Q5}}.{{Q6}}","incorrect":true}],"uniques":true},"algorithm":{"name":"trueFalse","template":"Multiple choice – standard","params":{"countCorrect":1,"countIncorrect":2,"showCheckIcon":false,
            "columns": 3
        }
    }
}</v>
      </c>
      <c r="D395" s="184" t="str">
        <f t="shared" si="2"/>
        <v>#REF!</v>
      </c>
    </row>
    <row r="396" ht="15.75" customHeight="1">
      <c r="A396" s="184" t="str">
        <f>Seeds!AB282</f>
        <v>M4-NyO-45b-E-1</v>
      </c>
      <c r="B396" s="184" t="str">
        <f t="shared" si="131"/>
        <v>#REF!</v>
      </c>
      <c r="C396" s="184" t="str">
        <f>Seeds!AA282</f>
        <v>{"id":"M4-NyO-45b-E-1","stimulus":"&lt;p&gt;Escreva o número \"{{T1}} inteiros e {{T2}} décimos\".&lt;/p&gt;","template":"&lt;p&gt;O número é {{response}}.&lt;/p&gt;","hint":"&lt;p&gt;A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2,"max":9,"step":1}],"calculated":[{"name":"T1","label":"{{function}}","function":"Lemonlib.numToWords({{Q1}},'pt')","temp":true},{"name":"T2","label":"{{function}}","function":"Lemonlib.numToWords({{Q2}},'pt')","temp":true},{"name":"A1","label":"{{function}}","function":"Lemonlib.round({{Q1}} + {{Q2}}/10,1)"}],"uniques":true},"algorithm":{"name":"calculateOperation","params":{"method":"equivLiteral","keyboard":"INTERMEDIATE"}}}</v>
      </c>
      <c r="D396" s="184" t="str">
        <f t="shared" si="2"/>
        <v>#REF!</v>
      </c>
    </row>
    <row r="397" ht="15.75" customHeight="1">
      <c r="A397" s="184" t="str">
        <f>Seeds!AB283</f>
        <v>M4-NyO-45b-E-2</v>
      </c>
      <c r="B397" s="184" t="str">
        <f t="shared" si="131"/>
        <v>#REF!</v>
      </c>
      <c r="C397" s="184" t="str">
        <f>Seeds!AA283</f>
        <v>{"id":"M4-NyO-45b-E-2","stimulus":"&lt;p&gt;Escreva o número \"{{T1}} inteiros e {{T2}} centésimos\".&lt;/p&gt;","template":"&lt;p&gt;O número é {{response}}.&lt;/p&gt;","hint":"&lt;p&gt;A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2,"max":99,"step":1}],"calculated":[{"name":"T1","label":"{{function}}","function":"Lemonlib.numToWords({{Q1}},'pt')","temp":true},{"name":"T2","label":"{{function}}","function":"Lemonlib.numToWords({{Q2}},'pt')","temp":true},{"name":"A1","label":"{{function}}","function":"Lemonlib.round({{Q1}} + {{Q2}}/100,2)"}],"uniques":true},"algorithm":{"name":"calculateOperation","params":{"method":"equivLiteral","keyboard":"INTERMEDIATE"}}}</v>
      </c>
      <c r="D397" s="184" t="str">
        <f t="shared" si="2"/>
        <v>#REF!</v>
      </c>
    </row>
    <row r="398" ht="15.75" customHeight="1">
      <c r="A398" s="184" t="str">
        <f>Seeds!AB284</f>
        <v>M4-NyO-45b-E-3</v>
      </c>
      <c r="B398" s="184" t="str">
        <f t="shared" si="131"/>
        <v>#REF!</v>
      </c>
      <c r="C398" s="184" t="str">
        <f>Seeds!AA284</f>
        <v>{"id":"M4-NyO-45b-E-3","stimulus":"&lt;p&gt;Escreva o número \"{{T1}} inteiros e {{T2}} milésimos\".&lt;/p&gt;","template":"&lt;p&gt;O número é {{response}}.&lt;/p&gt;","hint":"&lt;p&gt;A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2,"max":999,"step":1}],"calculated":[{"name":"T1","label":"{{function}}","function":"Lemonlib.numToWords({{Q1}},'pt')","temp":true},{"name":"T2","label":"{{function}}","function":"Lemonlib.numToWords({{Q2}},'pt')","temp":true},{"name":"A1","label":"{{function}}","function":"Lemonlib.round({{Q1}} + {{Q2}}/1000,3)"}],"uniques":true},"algorithm":{"name":"calculateOperation","params":{"method":"equivLiteral","keyboard":"INTERMEDIATE"}}}</v>
      </c>
      <c r="D398" s="184" t="str">
        <f t="shared" si="2"/>
        <v>#REF!</v>
      </c>
    </row>
    <row r="399" ht="15.75" customHeight="1">
      <c r="A399" s="184" t="str">
        <f>Seeds!AB285</f>
        <v>M4-NyO-45b-A-1</v>
      </c>
      <c r="B399" s="184" t="str">
        <f t="shared" si="131"/>
        <v>#REF!</v>
      </c>
      <c r="C399" s="184" t="str">
        <f>Seeds!AA285</f>
        <v>{"id":"M4-NyO-45b-A-1","stimulus":"&lt;p&gt;Camilo mediu a temperatura dele e obteve {{T1}} graus e {{T2}} décimos. Escreva este número decimal.&lt;/p&gt;","template":"&lt;p&gt;Camilo tem {{response}}° C.&lt;/p&gt;","hint":"&lt;p&gt;A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list":[36,37,38,39]},{"name":"Q2","label":null,"min":2,"max":9,"step":1}],"calculated":[{"name":"T1","label":"{{function}}","function":"Lemonlib.numToWords({{Q1}},'pt')","temp":true},{"name":"T2","label":"{{function}}","function":"Lemonlib.numToWords({{Q2}},'pt')","temp":true},{"name":"A1","label":"{{function}}","function":"Lemonlib.round({{Q1}} + {{Q2}}/10,1)"}],"uniques":true},"algorithm":{"name":"calculateOperation","params":{"method":"equivLiteral","keyboard":"INTERMEDIATE"}}}</v>
      </c>
      <c r="D399" s="184" t="str">
        <f t="shared" si="2"/>
        <v>#REF!</v>
      </c>
    </row>
    <row r="400" ht="15.75" customHeight="1">
      <c r="A400" s="184" t="str">
        <f>Seeds!AB286</f>
        <v>M4-NyO-45b-A-2</v>
      </c>
      <c r="B400" s="184" t="str">
        <f t="shared" si="131"/>
        <v>#REF!</v>
      </c>
      <c r="C400" s="184" t="str">
        <f>Seeds!AA286</f>
        <v>{"id":"M4-NyO-45b-A-2","stimulus":"&lt;p&gt;Antes de iniciar uma viagem, Lucas encheu o tanque do carro com {{T1}} litros e {{T2}} décimos de litro de gasolina. Escreva este número decimal.&lt;/p&gt;","template":"&lt;p&gt;Ele encheu o tanque com {{response}} l de gasolina.&lt;/p&gt;","hint":"&lt;p&gt;A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20,"max":80,"step":1},{"name":"Q2","label":null,"min":2,"max":9,"step":1}],"calculated":[{"name":"T1","label":"{{function}}","function":"Lemonlib.numToWords({{Q1}},'pt')","temp":true},{"name":"T2","label":"{{function}}","function":"Lemonlib.numToWords({{Q2}},'pt')","temp":true},{"name":"A1","label":"{{function}}","function":"Lemonlib.round({{Q1}} + {{Q2}}/10,1)"}],"uniques":true},"algorithm":{"name":"calculateOperation","params":{"method":"equivLiteral","keyboard":"INTERMEDIATE"}}}</v>
      </c>
      <c r="D400" s="184" t="str">
        <f t="shared" si="2"/>
        <v>#REF!</v>
      </c>
    </row>
    <row r="401" ht="15.75" customHeight="1">
      <c r="A401" s="184" t="str">
        <f>Seeds!AB287</f>
        <v>M4-NyO-45b-A-3</v>
      </c>
      <c r="B401" s="184" t="str">
        <f t="shared" si="131"/>
        <v>#REF!</v>
      </c>
      <c r="C401" s="184" t="str">
        <f>Seeds!AA287</f>
        <v>{"id":"M4-NyO-45b-A-3","stimulus":"&lt;p&gt;Durante as férias dele, Sidnei observou que a distância do aeroporto ao hotel em que ele estava hospedado era de {{T1}} quilômetros e {{T2}} centésimos de quilômetro. Escreva este número decimal.&lt;/p&gt;","template":"&lt;p&gt;A distância era de {{response}} km.&lt;/p&gt;","hint":"&lt;p&gt;A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20,"max":80,"step":1},{"name":"Q2","label":null,"min":2,"max":99,"step":1}],"calculated":[{"name":"T1","label":"{{function}}","function":"Lemonlib.numToWords({{Q1}},'pt')","temp":true},{"name":"T2","label":"{{function}}","function":"Lemonlib.numToWords({{Q2}},'pt')","temp":true},{"name":"A1","label":"{{function}}","function":"Lemonlib.round({{Q1}} + {{Q2}}/100,2)"}],"uniques":true},"algorithm":{"name":"calculateOperation","params":{"method":"equivLiteral","keyboard":"INTERMEDIATE"}}}</v>
      </c>
      <c r="D401" s="184" t="str">
        <f t="shared" si="2"/>
        <v>#REF!</v>
      </c>
    </row>
    <row r="402" ht="15.75" customHeight="1">
      <c r="A402" s="184" t="str">
        <f>Seeds!AB288</f>
        <v>M4-NyO-29a-I-1</v>
      </c>
      <c r="B402" s="184" t="str">
        <f t="shared" si="131"/>
        <v>#REF!</v>
      </c>
      <c r="C402" s="184" t="str">
        <f>Seeds!AA288</f>
        <v>{"id":"M4-NyO-29a-I-1","stimulus":"&lt;p&gt;Indique se as decomposições estão corretas ou incorretas.&lt;/p&gt;","hint":"&lt;p&gt;Um número decimal pode ser decomposto como a soma de suas partes, incluindo inteira e decimais.&lt;/p&gt;","feedback":"&lt;p&gt;Um número decimal pode ser decomposto como a soma de suas partes, incluindo inteira e decimais.&lt;/p&gt;","seed":{"parameters":[{"name":"Q1","label":null,"min":2,"max":9,"step":1},{"name":"Q2","label":null,"min":2,"max":9,"step":1},{"name":"Q3","label":null,"min":2,"max":9,"step":1},{"name":"Q4","label":null,"min":2,"max":9,"step":1},{"name":"Q5","label":null,"min":2,"max":9,"step":1},{"name":"Q6","label":null,"min":2,"max":9,"step":1},{"name":"Q7","label":null,"min":2,"max":9,"step":1},{"name":"Q8","label":null,"min":2,"max":9,"step":1}],"calculated":[{"name":"T1","label":"{{function}}","function":"Lemonlib.round({{Q1}}+{{Q2}}/10+{{Q3}}/100+{{Q4}}/1000, 3)","temp":true},{"name":"T2","label":"{{function}}","function":"Lemonlib.round({{Q5}}+{{Q6}}/10+{{Q7}}/100+{{Q8}}/1000, 3)","temp":true},{"name":"T3","label":"{{function}}","function":"Lemonlib.round({{Q3}}+{{Q1}}/10+{{Q8}}/100+{{Q5}}/1000, 3)","temp":true},{"name":"T4","label":"{{function}}","function":"Lemonlib.round({{Q8}}+{{Q2}}/10+{{Q7}}/100+{{Q6}}/1000, 3)","temp":true},{"name":"T5","label":"{{function}}","function":"Lemonlib.round({{Q4}}+{{Q6}}/10+{{Q7}}/100+{{Q2}}/1000, 3)","temp":true},{"name":"A1","label":"{{T1}} = {{Q1}} unidades + {{Q2}} décimos + {{Q3}} centésimos + {{Q4}} milésimos"},{"name":"A2","label":"{{T2}} = {{Q5}} unidades + {{Q6}} décimos + {{Q7}} centésimos + {{Q8}} milésimos"},{"name":"A3","label":"{{T3}} = {{Q3}} unidades + {{Q4}} décimos + {{Q8}} centésimos + {{Q5}} milésimos","incorrect":true,"feedback":"{{T3}} tem {{Q1}} décimos."},{"name":"A4","label":"{{T4}} = {{Q8}} unidades + {{Q2}} décimos + {{Q7}} centésimos + {{Q1}} milésimos","incorrect":true,"feedback":"{{T4}} tem {{Q6}} milésimos."},{"name":"A5","label":"{{T5}} = {{Q4}} unidades + {{Q6}} décimos + {{Q4}} centésimos + {{Q2}} milésimos","incorrect":true,"feedback":"{{T5}} tem {{Q7}} centésimos."}],"uniques":true},"algorithm":{"name":"trueFalse","template":"Choice matrix – inline","params":{"countCorrect":1,"countIncorrect":2,"showCheckIcon":false,"options":["Correta","Incorreta"]}}}</v>
      </c>
      <c r="D402" s="184" t="str">
        <f t="shared" si="2"/>
        <v>#REF!</v>
      </c>
    </row>
    <row r="403" ht="15.75" customHeight="1">
      <c r="A403" s="184" t="str">
        <f>Seeds!AB289</f>
        <v>M4-NyO-29a-E-1</v>
      </c>
      <c r="B403" s="184" t="str">
        <f t="shared" si="131"/>
        <v>#REF!</v>
      </c>
      <c r="C403" s="184" t="str">
        <f>Seeds!AA289</f>
        <v>{"id":"M4-NyO-29a-E-1","stimulus":"&lt;p&gt;Escreva a parte inteira e as partes decimais que formam o número {{T1}}.&lt;/p&gt;","template":"&lt;p style=\"text-align: center\"&gt;{{T1}} = unidades + décimos + centésimos&lt;/p&gt;&lt;p style=\"text-align: center\"&gt;{{T1}} = {{response}} + {{response}} + {{response}}&lt;/p&gt;","hint":"&lt;p&gt;Um número decimal pode ser decomposto como a soma de suas partes, incluindo inteira e decimais.&lt;/p&gt;","feedback":"&lt;p&gt;Um número decimal pode ser decomposto como a soma de suas partes, incluindo inteira e decimais.&lt;/p&gt;","seed":{"parameters":[{"name":"Q1","label":null,"min":1,"max":9,"step":1},{"name":"Q2","label":null,"min":1,"max":9,"step":1},{"name":"Q3","label":null,"min":1,"max":9,"step":1}],"calculated":[{"name":"T1","label":"{{function}}","function":"Lemonlib.round({{Q1}}+{{Q2}}/10+{{Q3}}/100, 3)","temp":true},{"name":"A1","label":"{{function}}","function":"{{Q1}}"},{"name":"A2","label":"{{function}}","function":"{{Q2}}"},{"name":"A3","label":"{{function}}","function":"{{Q3}}"}],"uniques":true},"algorithm":{"name":"calculateOperation","params":{"method":"equivLiteral","keyboard":"INTERMEDIATE"}}}</v>
      </c>
      <c r="D403" s="184" t="str">
        <f t="shared" si="2"/>
        <v>#REF!</v>
      </c>
    </row>
    <row r="404" ht="15.75" customHeight="1">
      <c r="A404" s="184" t="str">
        <f>Seeds!AB290</f>
        <v>M4-NyO-29a-E-2</v>
      </c>
      <c r="B404" s="184" t="str">
        <f t="shared" si="131"/>
        <v>#REF!</v>
      </c>
      <c r="C404" s="184" t="str">
        <f>Seeds!AA290</f>
        <v>{"id":"M4-NyO-29a-E-2","stimulus":"&lt;p&gt;Escreva a parte inteira e as partes decimais que formam o número {{T1}}.&lt;/p&gt;","template":"&lt;p style=\"text-align: center\"&gt;{{T1}} = unidades + décimos + centésimos + milésimos&lt;/p&gt;&lt;p style=\"text-align: center\"&gt;{{T1}} = {{response}} + {{response}} + {{response}} + {{response}}&lt;/p&gt;","hint":"&lt;p&gt;Um número decimal pode ser decomposto como a soma de suas partes, incluindo inteira e decimais.&lt;/p&gt;","feedback":"&lt;p&gt;Um número decimal pode ser decomposto como a soma de suas partes, incluindo inteira e decimais.&lt;/p&gt;","seed":{"parameters":[{"name":"Q1","label":null,"min":1,"max":9,"step":1},{"name":"Q2","label":null,"min":1,"max":9,"step":1},{"name":"Q3","label":null,"min":1,"max":9,"step":1},{"name":"Q4","label":null,"min":1,"max":9,"step":1}],"calculated":[{"name":"T1","label":"{{function}}","function":"Lemonlib.round({{Q1}}+{{Q2}}/10+{{Q3}}/100+{{Q4}}/1000, 3)","temp":true},{"name":"A1","label":"{{function}}","function":"{{Q1}}"},{"name":"A2","label":"{{function}}","function":"{{Q2}}"},{"name":"A3","label":"{{function}}","function":"{{Q3}}"},{"name":"A4","label":"{{function}}","function":"{{Q4}}"}],"uniques":true},"algorithm":{"name":"calculateOperation","params":{"method":"equivLiteral","keyboard":"INTERMEDIATE"}}}</v>
      </c>
      <c r="D404" s="184" t="str">
        <f t="shared" si="2"/>
        <v>#REF!</v>
      </c>
    </row>
    <row r="405" ht="15.75" customHeight="1">
      <c r="A405" s="184" t="str">
        <f>Seeds!AB291</f>
        <v>M4-NyO-29a-A-1</v>
      </c>
      <c r="B405" s="184" t="str">
        <f t="shared" si="131"/>
        <v>#REF!</v>
      </c>
      <c r="C405" s="184" t="str">
        <f>Seeds!AA291</f>
        <v>{"id":"M4-NyO-29a-A-1","stimulus":"&lt;p&gt;Os pais de Matheus compraram {{T1}} kg de frutas no supermercado. Decomponha este número decimal.&lt;/p&gt;","template":"&lt;p style=\"text-align: center\"&gt;{{T1}} = unidades + décimos + centésimos&lt;/p&gt;&lt;p style=\"text-align: center\"&gt;{{T1}} = {{response}} + {{response}} + {{response}}&lt;/p&gt;","hint":"&lt;p&gt;Um número decimal pode ser decomposto como a soma de suas partes, incluindo inteira e decimais.&lt;/p&gt;","feedback":"&lt;p&gt;Um número decimal pode ser decomposto como a soma de suas partes, incluindo inteira e decimais.&lt;/p&gt;","seed":{"parameters":[{"name":"Q1","label":null,"min":1,"max":9,"step":1},{"name":"Q2","label":null,"min":1,"max":9,"step":1},{"name":"Q3","label":null,"min":1,"max":9,"step":1}],"calculated":[{"name":"T1","label":"{{function}}","function":"Lemonlib.round({{Q1}}+{{Q2}}/10+{{Q3}}/100, 2)","temp":true},{"name":"A1","label":"{{function}}","function":"{{Q1}}"},{"name":"A2","label":"{{function}}","function":"{{Q2}}"},{"name":"A3","label":"{{function}}","function":"{{Q3}}"}],"uniques":true},"algorithm":{"name":"calculateOperation","params":{"method":"equivLiteral","keyboard":"INTERMEDIATE"}}}</v>
      </c>
      <c r="D405" s="184" t="str">
        <f t="shared" si="2"/>
        <v>#REF!</v>
      </c>
    </row>
    <row r="406" ht="15.75" customHeight="1">
      <c r="A406" s="184" t="str">
        <f>Seeds!AB292</f>
        <v>M4-NyO-29a-A-2</v>
      </c>
      <c r="B406" s="184" t="str">
        <f t="shared" si="131"/>
        <v>#REF!</v>
      </c>
      <c r="C406" s="184" t="str">
        <f>Seeds!AA292</f>
        <v>{"id":"M4-NyO-29a-A-2","stimulus":"&lt;p&gt;Em sua última corrida, Emílio correu {{T1}} km. Decomponha este número decimal.&lt;/p&gt;","template":"&lt;p style=\"text-align: center\"&gt;{{T1}} = unidades + décimos + centésimos&lt;/p&gt;&lt;p style=\"text-align: center\"&gt;{{T1}} = {{response}} + {{response}} + {{response}}&lt;/p&gt;","hint":"&lt;p&gt;Um número decimal pode ser decomposto como a soma de suas partes, incluindo inteira e decimais.&lt;/p&gt;","feedback":"&lt;p&gt;Um número decimal pode ser decomposto como a soma de suas partes, incluindo inteira e decimais.&lt;/p&gt;","seed":{"parameters":[{"name":"Q1","label":null,"min":1,"max":9,"step":1},{"name":"Q2","label":null,"min":1,"max":9,"step":1},{"name":"Q3","label":null,"min":1,"max":9,"step":1}],"calculated":[{"name":"T1","label":"{{function}}","function":"Lemonlib.round({{Q1}}+{{Q2}}/10+{{Q3}}/100, 2)","temp":true},{"name":"A1","label":"{{function}}","function":"{{Q1}}"},{"name":"A2","label":"{{function}}","function":"{{Q2}}"},{"name":"A3","label":"{{function}}","function":"{{Q3}}"}],"uniques":true},"algorithm":{"name":"calculateOperation","params":{"method":"equivLiteral","keyboard":"INTERMEDIATE"}}}</v>
      </c>
      <c r="D406" s="184" t="str">
        <f t="shared" si="2"/>
        <v>#REF!</v>
      </c>
    </row>
    <row r="407" ht="15.75" customHeight="1">
      <c r="A407" s="184" t="str">
        <f>Seeds!AB293</f>
        <v>M4-NyO-29a-A-3</v>
      </c>
      <c r="B407" s="184" t="str">
        <f t="shared" si="131"/>
        <v>#REF!</v>
      </c>
      <c r="C407" s="184" t="str">
        <f>Seeds!AA293</f>
        <v>{"id":"M4-NyO-29a-A-3","stimulus":"&lt;p&gt;Paula pagou R$ {{T1}} em algumas trufas que ela comprou. Decomponha este número decimal.&lt;/p&gt;","template":"&lt;p style=\"text-align: center\"&gt;{{T1}} = unidades + décimos + centésimos&lt;/p&gt;&lt;p style=\"text-align: center\"&gt;{{T1}} = {{response}} + {{response}} + {{response}}&lt;/p&gt;","hint":"&lt;p&gt;Um número decimal pode ser decomposto como a soma de suas partes, incluindo inteira e decimais.&lt;/p&gt;","feedback":"&lt;p&gt;Um número decimal pode ser decomposto como a soma de suas partes, incluindo inteira e decimais.&lt;/p&gt;","seed":{"parameters":[{"name":"Q1","label":null,"min":1,"max":9,"step":1},{"name":"Q2","label":null,"min":1,"max":9,"step":1},{"name":"Q3","label":null,"min":1,"max":9,"step":1}],"calculated":[{"name":"T1","label":"{{function}}","function":"Lemonlib.round({{Q1}}+{{Q2}}/10+{{Q3}}/100, 2)","temp":true},{"name":"A1","label":"{{function}}","function":"{{Q1}}"},{"name":"A2","label":"{{function}}","function":"{{Q2}}"},{"name":"A3","label":"{{function}}","function":"{{Q3}}"}],"uniques":true},"algorithm":{"name":"calculateOperation","params":{"method":"equivLiteral","keyboard":"INTERMEDIATE"}}}</v>
      </c>
      <c r="D407" s="184" t="str">
        <f t="shared" si="2"/>
        <v>#REF!</v>
      </c>
    </row>
    <row r="408" ht="15.75" customHeight="1">
      <c r="A408" s="184" t="str">
        <f>Seeds!AB294</f>
        <v>M4-NyO-30a-I-1</v>
      </c>
      <c r="B408" s="184" t="str">
        <f t="shared" si="131"/>
        <v>#REF!</v>
      </c>
      <c r="C408" s="184" t="str">
        <f>Seeds!AA294</f>
        <v>{"id":"M4-NyO-30a-I-1","stimulus":"&lt;p&gt;Arraste os números para que seja satisfeita a seguinte comparação.&lt;/p&gt;","template":"&lt;div style=\"display:flex; justify-content:center;\"&gt;&lt;p&gt;{{response}} &gt; {{response}}&lt;/p&gt;&lt;/div&gt;","hint":"&lt;p&gt;Primeiramente compare as partes inteiras dos números, depois as partes decimais.&lt;/p&gt;","feedback":"&lt;p&gt;Quando a parte inteira de dois números decimais é igual, o maior deles será aquele cuja parte decimal é maior.&lt;/p&gt;","seed":{"parameters":[{"name":"Q1","label":null,"min":1,"max":9,"step":1},{"name":"Q2","label":null,"min":1,"max":99,"step":1},{"name":"Q3","label":null,"min":1,"max":99,"step":1}],"calculated":[{"name":"T1","label":"{{function}}","function":"Lemonlib.round({{Q1}}+{{Q2}}/100, 2)","temp":true},{"name":"T2","label":"{{function}}","function":"Lemonlib.round({{Q1}}+{{Q3}}/100, 2)","temp":true},{"name":"A1","label":"{{function}}","function":"math.max({{T1}}, {{T2}})"},{"name":"A2","label":"{{function}}","function":"math.min({{T1}}, {{T2}})"}],"uniques":true},"algorithm":{"name":"calculateOperation","template":"Cloze with drag &amp; drop","params":{"keyboard":"INTERMEDIATE"}}}</v>
      </c>
      <c r="D408" s="184" t="str">
        <f t="shared" si="2"/>
        <v>#REF!</v>
      </c>
    </row>
    <row r="409" ht="15.75" customHeight="1">
      <c r="A409" s="184" t="str">
        <f>Seeds!AB295</f>
        <v>M4-NyO-30a-I-2</v>
      </c>
      <c r="B409" s="184" t="str">
        <f t="shared" si="131"/>
        <v>#REF!</v>
      </c>
      <c r="C409" s="184" t="str">
        <f>Seeds!AA295</f>
        <v>{"id":"M4-NyO-30a-I-2","stimulus":"&lt;p&gt;Arraste os números para que seja satisfeita a seguinte comparação.&lt;/p&gt;","template":"&lt;div style=\"display:flex; justify-content:center;\"&gt;&lt;p&gt;{{response}} &lt; {{response}}&lt;/p&gt;&lt;/div&gt;","hint":"&lt;p&gt;Primeiramente compare as partes inteiras dos números, depois as partes decimais.&lt;/p&gt;","feedback":"&lt;p&gt;Quando a parte inteira de dois números decimais é igual, o maior deles será aquele cuja parte decimal é maior.&lt;/p&gt;","seed":{"parameters":[{"name":"Q1","label":null,"min":1,"max":9,"step":1},{"name":"Q2","label":null,"min":1,"max":99,"step":1},{"name":"Q3","label":null,"min":1,"max":99,"step":1}],"calculated":[{"name":"T1","label":"{{function}}","function":"Lemonlib.round({{Q1}}+{{Q2}}/100, 2)","temp":true},{"name":"T2","label":"{{function}}","function":"Lemonlib.round({{Q1}}+{{Q3}}/100, 2)","temp":true},{"name":"A1","label":"{{function}}","function":"math.min({{T1}}, {{T2}})"},{"name":"A2","label":"{{function}}","function":"math.max({{T1}}, {{T2}})"}],"uniques":true},"algorithm":{"name":"calculateOperation","template":"Cloze with drag &amp; drop","params":{"keyboard":"INTERMEDIATE"}}}</v>
      </c>
      <c r="D409" s="184" t="str">
        <f t="shared" si="2"/>
        <v>#REF!</v>
      </c>
    </row>
    <row r="410" ht="15.75" customHeight="1">
      <c r="A410" s="184" t="str">
        <f>Seeds!AB296</f>
        <v>M4-NyO-30a-E-1</v>
      </c>
      <c r="B410" s="184" t="str">
        <f t="shared" si="131"/>
        <v>#REF!</v>
      </c>
      <c r="C410" s="184" t="str">
        <f>Seeds!AA296</f>
        <v>{"id":"M4-NyO-30a-E-1","stimulus":"&lt;p&gt;Arraste e ordene os seguintes números do maior para o menor.&lt;/p&gt;","template":"&lt;p style=\"text-align:center;\"&gt;{{response}} &gt; {{response}} &gt; {{response}}&lt;/p&gt;","hint":"&lt;p&gt;Primeiramente compare as partes inteiras dos números, depois as partes decimais.&lt;/p&gt;","feedback":"&lt;p&gt;Quando a parte inteira de dois números decimais é igual, o maior deles será aquele cuja parte decimal é maior.&lt;/p&gt;","seed":{"parameters":[{"name":"Q1","label":null,"min":1,"max":9,"step":1},{"name":"Q2","label":null,"min":1,"max":9,"step":1},{"name":"Q3","label":null,"min":1,"max":99,"step":1},{"name":"Q4","label":null,"min":1,"max":99,"step":1}],"calculated":[{"name":"T1","label":"{{function}}","function":"Lemonlib.round({{Q1}}+{{Q2}}/10, 2)","temp":true},{"name":"T2","label":"{{function}}","function":"Lemonlib.round({{Q1}}+{{Q3}}/100, 2)","temp":true},{"name":"T3","label":"{{function}}","function":"Lemonlib.round({{Q1}}+{{Q4}}/100, 2)","temp":true},{"name":"T4","label":"{{function}}","function":"math.min({{T1}}, {{T2}}, {{T3}})","temp":true},{"name":"T5","label":"{{function}}","function":"math.max({{T1}}, {{T2}}, {{T3}})","temp":true},{"name":"T6","label":"{{function}}","function":"Lemonlib.round({{T1}}+{{T2}}+{{T3}}-math.min({{T1}}, {{T2}}, {{T3}})-math.max({{T1}}, {{T2}}, {{T3}}), 2)","temp":true},{"name":"A1","label":"{{function}}","function":"{{T5}}"},{"name":"A2","label":"{{function}}","function":"{{T6}}"},{"name":"A3","label":"{{function}}","function":"{{T4}}"}],"uniques":true},"algorithm":{"name":"calculateOperation","template":"Cloze with drag &amp; drop","params":{"keyboard":"INTERMEDIATE"}}}</v>
      </c>
      <c r="D410" s="184" t="str">
        <f t="shared" si="2"/>
        <v>#REF!</v>
      </c>
    </row>
    <row r="411" ht="15.75" customHeight="1">
      <c r="A411" s="184" t="str">
        <f>Seeds!AB297</f>
        <v>M4-NyO-30a-E-2</v>
      </c>
      <c r="B411" s="184" t="str">
        <f t="shared" si="131"/>
        <v>#REF!</v>
      </c>
      <c r="C411" s="184" t="str">
        <f>Seeds!AA297</f>
        <v>{"id":"M4-NyO-30a-E-2","stimulus":"&lt;p&gt;Arraste e ordene os seguintes números do menor para o maior.&lt;/p&gt;","template":"&lt;p style=\"text-align:center;\"&gt;{{response}} &lt; {{response}} &lt; {{response}}&lt;/p&gt;","hint":"&lt;p&gt;Primeiramente compare as partes inteiras dos números, depois as partes decimais.&lt;/p&gt;","feedback":"&lt;p&gt;Quando a parte inteira de dois números decimais é igual, o maior deles será aquele cuja parte decimal é maior.&lt;/p&gt;","seed":{"parameters":[{"name":"Q1","label":null,"min":1,"max":9,"step":1},{"name":"Q2","label":null,"min":1,"max":9,"step":1},{"name":"Q3","label":null,"min":1,"max":99,"step":1},{"name":"Q4","label":null,"min":1,"max":99,"step":1}],"calculated":[{"name":"T1","label":"{{function}}","function":"Lemonlib.round({{Q1}}+{{Q2}}/10, 2)","temp":true},{"name":"T2","label":"{{function}}","function":"Lemonlib.round({{Q1}}+{{Q3}}/100, 2)","temp":true},{"name":"T3","label":"{{function}}","function":"Lemonlib.round({{Q1}}+{{Q4}}/100, 2)","temp":true},{"name":"T4","label":"{{function}}","function":"math.min({{T1}}, {{T2}}, {{T3}})","temp":true},{"name":"T5","label":"{{function}}","function":"math.max({{T1}}, {{T2}}, {{T3}})","temp":true},{"name":"T6","label":"{{function}}","function":"Lemonlib.round({{T1}}+{{T2}}+{{T3}}-math.min({{T1}}, {{T2}}, {{T3}})-math.max({{T1}}, {{T2}}, {{T3}}), 2)","temp":true},{"name":"A1","label":"{{function}}","function":"{{T4}}"},{"name":"A2","label":"{{function}}","function":"{{T6}}"},{"name":"A3","label":"{{function}}","function":"{{T5}}"}],"uniques":true},"algorithm":{"name":"calculateOperation","template":"Cloze with drag &amp; drop","params":{"keyboard":"INTERMEDIATE"}}}</v>
      </c>
      <c r="D411" s="184" t="str">
        <f t="shared" si="2"/>
        <v>#REF!</v>
      </c>
    </row>
    <row r="412" ht="15.75" customHeight="1">
      <c r="A412" s="184" t="str">
        <f>Seeds!AB298</f>
        <v>M4-NyO-30a-A-1</v>
      </c>
      <c r="B412" s="184" t="str">
        <f t="shared" si="131"/>
        <v>#REF!</v>
      </c>
      <c r="C412" s="184" t="str">
        <f>Seeds!AA298</f>
        <v>{"id":"M4-NyO-30a-A-1","stimulus":"&lt;p&gt;Em uma corrida, Marta alcançou a linha de chegada em {{T1}} s e Abel em {{T2}} s. Arraste os tempos para compará-los.&lt;/p&gt;","template":"&lt;div style=\"display:flex; justify-content:center;\"&gt;&lt;p&gt;{{response}} &gt; {{response}}&lt;/p&gt;&lt;/div&gt;","hint":"&lt;p&gt;Compare primeiro as partes inteiras dos números, depois as partes decimais.&lt;/p&gt;","feedback":"&lt;p&gt;Quando a parte inteira de dois números decimais é igual, o maior número será aquele cuja parte decimal é maior.&lt;/p&gt;","seed":{"parameters":[{"name":"Q1","label":null,"min":1,"max":9,"step":1},{"name":"Q2","label":null,"min":1,"max":9,"step":1},{"name":"Q3","label":null,"min":1,"max":99,"step":1}],"calculated":[{"name":"T1","label":"{{function}}","function":"Lemonlib.round({{Q1}}+{{Q2}}/10, 2)","temp":true},{"name":"T2","label":"{{function}}","function":"Lemonlib.round({{Q1}}+{{Q3}}/100, 2)","temp":true},{"name":"A1","label":"{{function}}","function":"math.max({{T1}}, {{T2}})"},{"name":"A2","label":"{{function}}","function":"math.min({{T1}}, {{T2}})"}],"uniques":true},"algorithm":{"name":"calculateOperation","template":"Cloze with drag &amp; drop","params":{"keyboard":"INTERMEDIATE"}}}</v>
      </c>
      <c r="D412" s="184" t="str">
        <f t="shared" si="2"/>
        <v>#REF!</v>
      </c>
    </row>
    <row r="413" ht="15.75" customHeight="1">
      <c r="A413" s="184" t="str">
        <f>Seeds!AB299</f>
        <v>M4-NyO-30a-A-2</v>
      </c>
      <c r="B413" s="184" t="str">
        <f t="shared" si="131"/>
        <v>#REF!</v>
      </c>
      <c r="C413" s="184" t="str">
        <f>Seeds!AA299</f>
        <v>{"id":"M4-NyO-30a-A-2","stimulus":"&lt;p&gt;Federico trouxe {{T1}} kg de carne para um churrasco, enquanto Renata trouxe {{T2}} kg. Arraste essas quantidades para compará-las.&lt;/p&gt;","template":"&lt;div style=\"display:flex; justify-content:center;\"&gt;&lt;p&gt;{{response}} &lt; {{response}}&lt;/p&gt;&lt;/div&gt;","hint":"&lt;p&gt;Compare primeiro as partes inteiras dos números, depois as partes decimais.&lt;/p&gt;","feedback":"&lt;p&gt;Quando a parte inteira de dois números decimais é igual, o maior número será aquele cuja parte decimal é maior.&lt;/p&gt;","seed":{"parameters":[{"name":"Q1","label":null,"min":1,"max":9,"step":1},{"name":"Q2","label":null,"min":1,"max":9,"step":1},{"name":"Q3","label":null,"min":1,"max":99,"step":1}],"calculated":[{"name":"T1","label":"{{function}}","function":"Lemonlib.round({{Q1}}+{{Q2}}/10, 2)","temp":true},{"name":"T2","label":"{{function}}","function":"Lemonlib.round({{Q1}}+{{Q3}}/100, 2)","temp":true},{"name":"A1","label":"{{function}}","function":"math.min({{T1}}, {{T2}})"},{"name":"A2","label":"{{function}}","function":"math.max({{T1}}, {{T2}})"}],"uniques":true},"algorithm":{"name":"calculateOperation","template":"Cloze with drag &amp; drop","params":{"keyboard":"INTERMEDIATE"}}}</v>
      </c>
      <c r="D413" s="184" t="str">
        <f t="shared" si="2"/>
        <v>#REF!</v>
      </c>
    </row>
    <row r="414" ht="15.75" customHeight="1">
      <c r="A414" s="184" t="str">
        <f>Seeds!AB300</f>
        <v>M4-NyO-30a-A-3</v>
      </c>
      <c r="B414" s="184" t="str">
        <f t="shared" si="131"/>
        <v>#REF!</v>
      </c>
      <c r="C414" s="184" t="str">
        <f>Seeds!AA300</f>
        <v>{"id":"M4-NyO-30a-A-3","stimulus":"&lt;p&gt;Por estarem resfriadas, Laura e Bianca estão com febre de {{T1}} °C e {{T2}} °C, respestivamente. Arraste esses valores para compará-los.&lt;/p&gt;","template":"&lt;div style=\"display:flex; justify-content:center;\"&gt;&lt;p&gt;{{response}} &gt; {{response}}&lt;/p&gt;&lt;/div&gt;","hint":"&lt;p&gt;Compare primeiro as partes inteiras dos números, depois as partes decimais.&lt;/p&gt;","feedback":"&lt;p&gt;Quando a parte inteira de dois números decimais é igual, o maior número será aquele cuja parte decimal é maior.&lt;/p&gt;","seed":{"parameters":[{"name":"Q2","label":null,"min":1,"max":9,"step":1},{"name":"Q3","label":null,"min":1,"max":99,"step":1}],"calculated":[{"name":"T1","label":"{{function}}","function":"Lemonlib.round(37+{{Q2}}/10, 2)","temp":true},{"name":"T2","label":"{{function}}","function":"Lemonlib.round(37+{{Q3}}/100, 2)","temp":true},{"name":"A1","label":"{{function}}","function":"math.max({{T1}}, {{T2}})"},{"name":"A2","label":"{{function}}","function":"math.min({{T1}}, {{T2}})"}],"uniques":true},"algorithm":{"name":"calculateOperation","template":"Cloze with drag &amp; drop","params":{"keyboard":"INTERMEDIATE"}}}</v>
      </c>
      <c r="D414" s="184" t="str">
        <f t="shared" si="2"/>
        <v>#REF!</v>
      </c>
    </row>
    <row r="415" ht="15.75" customHeight="1">
      <c r="A415" s="184" t="str">
        <f>Seeds!AB301</f>
        <v>M4-NyO-30b-I-1</v>
      </c>
      <c r="B415" s="184" t="str">
        <f t="shared" si="131"/>
        <v>#REF!</v>
      </c>
      <c r="C415" s="184" t="str">
        <f>Seeds!AA301</f>
        <v>{"id":"M4-NyO-30b-I-1","stimulus":"&lt;p&gt;Situe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ficará.&lt;/p&gt;","algorithm":{"name":"numberline","params":{"min":10,"divisions":31,"distance":0.01,"numbers":3,"frequency":5}}}</v>
      </c>
      <c r="D415" s="184" t="str">
        <f t="shared" si="2"/>
        <v>#REF!</v>
      </c>
    </row>
    <row r="416" ht="15.75" customHeight="1">
      <c r="A416" s="184" t="str">
        <f>Seeds!AB302</f>
        <v>M4-NyO-30b-I-2</v>
      </c>
      <c r="B416" s="184" t="str">
        <f t="shared" si="131"/>
        <v>#REF!</v>
      </c>
      <c r="C416" s="184" t="str">
        <f>Seeds!AA302</f>
        <v>{"id":"M4-NyO-30b-I-2","stimulus":"&lt;p&gt;Situe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ficará.&lt;/p&gt;","algorithm":{"name":"numberline","params":{"min":10,"divisions":31,"distance":0.1,"numbers":3,"frequency":5}}}</v>
      </c>
      <c r="D416" s="184" t="str">
        <f t="shared" si="2"/>
        <v>#REF!</v>
      </c>
    </row>
    <row r="417" ht="15.75" customHeight="1">
      <c r="A417" s="184" t="str">
        <f>Seeds!AB303</f>
        <v>M4-NyO-30b-I-3</v>
      </c>
      <c r="B417" s="184" t="str">
        <f t="shared" si="131"/>
        <v>#REF!</v>
      </c>
      <c r="C417" s="184" t="str">
        <f>Seeds!AA303</f>
        <v>{"id":"M4-NyO-30b-I-3","stimulus":"&lt;p&gt;Situe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ficará.&lt;/p&gt;","algorithm":{"name":"numberline","params":{"min":5,"divisions":31,"distance":0.01,"numbers":3,"frequency":5}}}</v>
      </c>
      <c r="D417" s="184" t="str">
        <f t="shared" si="2"/>
        <v>#REF!</v>
      </c>
    </row>
    <row r="418" ht="15.75" customHeight="1">
      <c r="A418" s="184" t="str">
        <f>Seeds!AB304</f>
        <v>M4-NyO-30b-I-4</v>
      </c>
      <c r="B418" s="184" t="str">
        <f t="shared" si="131"/>
        <v>#REF!</v>
      </c>
      <c r="C418" s="184" t="str">
        <f>Seeds!AA304</f>
        <v>{"id":"M4-NyO-30b-I-4","stimulus":"&lt;p&gt;Situe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ficará.&lt;/p&gt;","algorithm":{"name":"numberline","params":{"min":5,"divisions":31,"distance":0.1,"numbers":3,"frequency":5}}}</v>
      </c>
      <c r="D418" s="184" t="str">
        <f t="shared" si="2"/>
        <v>#REF!</v>
      </c>
    </row>
    <row r="419" ht="15.75" customHeight="1">
      <c r="A419" s="184" t="str">
        <f>Seeds!AB305</f>
        <v>M4-NyO-31a-I-1</v>
      </c>
      <c r="B419" s="184" t="str">
        <f t="shared" si="131"/>
        <v>#REF!</v>
      </c>
      <c r="C419" s="184" t="str">
        <f>Seeds!AA305</f>
        <v>{"id":"M4-NyO-31a-I-1","stimulus":"&lt;p&gt;Qual ​​destes números é a aproximação de {{T1}} para décimos?&lt;/p&gt;","hint":"&lt;p&gt;Para aproximar um número a décimos, basta descobrir entre quais dois décimos ele está e escolher o mais próximo.&lt;/p&gt;","feedback":"&lt;p&gt;Para aproximar o número {{T1}} a décimos, descubra entre quais dois décimos ele se encontra. Neste caso, entre {{T2}} e {{T3}}.&lt;/p&gt;&lt;p&gt;Em seguida, verifique qual é o mais próximo. Como {{T1}} está a {{T4}} centésimos de {{T2}} e {{T5}} centésimos de {{T3}}, a resposta é {{A1}}.&lt;/p&gt;","seed":{"parameters":[{"name":"Q1","label":null,"min":1,"max":99,"step":1},{"name":"Q2","list":[2,3,4,6,7,8]}],"calculated":[{"name":"T1","function":"Lemonlib.round({{Q1}}/10 + {{Q2}}/100, 2)","temp":true},{"name":"T6","function":"Lemonlib.round({{T1}}, 1)","temp":true},{"name":"A1","label":"{{function}}","function":"Lemonlib.round({{T6}}, 1)"},{"name":"A2","label":"{{function}}","function":"Lemonlib.round({{T6}}+0.1, 1)","incorrect":true},{"name":"A3","label":"{{function}}","function":"Lemonlib.round({{T6}}-0.1, 1)","incorrect":true},{"name":"A4","label":"{{function}}","function":"Lemonlib.round({{T6}}+0.2, 1)","incorrect":true},{"name":"A5","label":"{{function}}","function":"Lemonlib.round({{T6}}-0.2, 1)","incorrect":true},{"name":"T2","function":"Lemonlib.round(math.floor({{T1}}*10)/10, 1)","temp":true},{"name":"T3","function":"Lemonlib.round(math.ceil({{T1}}*10)/10, 1)","temp":true},{"name":"T4","function":"Lemonlib.round(({{T1}}-{{T2}})*100, 2)","temp":true},{"name":"T5","function":"Lemonlib.round(({{T3}}-{{T1}})*100, 2)","temp":true}],"uniques":true},"algorithm":{"name":"trueFalse","template":"Multiple choice – standard","params":{"countCorrect":1,"countIncorrect":2,"showCheckIcon":false,
            "columns": 3
        }
    }
}</v>
      </c>
      <c r="D419" s="184" t="str">
        <f t="shared" si="2"/>
        <v>#REF!</v>
      </c>
    </row>
    <row r="420" ht="15.75" customHeight="1">
      <c r="A420" s="184" t="str">
        <f>Seeds!AB306</f>
        <v>M4-NyO-31a-E-1</v>
      </c>
      <c r="B420" s="184" t="str">
        <f t="shared" si="131"/>
        <v>#REF!</v>
      </c>
      <c r="C420" s="184" t="str">
        <f>Seeds!AA306</f>
        <v>{"id":"M4-NyO-31a-E-1","stimulus":"&lt;p&gt;Arredonde para décimos.&lt;/p&gt;","template":"&lt;p style=\"text-align: center\"&gt;{{T1}} → {{response}}&lt;/p&gt;","hint":"&lt;p&gt;Para aproximar um número a décimos, basta descobrir entre quais dois décimos ele está e escolher o mais próximo.&lt;/p&gt;","feedback":"&lt;p&gt;Para aproximar o número {{T1}} a décimos, descubra entre quais dois décimos ele se encontra. Neste caso, entre {{T2}} e {{T3}}.&lt;/p&gt;&lt;p&gt;Em seguida, verifique qual é o mais próximo. Como {{T1}} está a {{T4}} centésimos de {{T2}} e {{T5}} centésimos de {{T3}}, a resposta é {{A1}}.&lt;/p&gt;","seed":{"parameters":[{"name":"Q1","label":null,"min":1,"max":99,"step":1},{"name":"Q2","list":[2,3,4,6,7,8]}],"calculated":[{"name":"T1","function":"Lemonlib.round({{Q1}}/10 + {{Q2}}/100, 2)","temp":true},{"name":"A1","function":"Lemonlib.round({{T1}}, 1)"},{"name":"T2","function":"math.floor({{T1}}*10)/10","temp":true},{"name":"T3","function":"math.ceil({{T1}}*10)/10","temp":true},{"name":"T4","function":"Lemonlib.round(({{T1}}-{{T2}})*100, 2)","temp":true},{"name":"T5","function":"Lemonlib.round(({{T3}}-{{T1}})*100, 2)","temp":true}],"uniques":true},"algorithm":{"name":"calculateOperation","params":{"method":"equivLiteral","keyboard":"INTERMEDIATE"}}}</v>
      </c>
      <c r="D420" s="184" t="str">
        <f t="shared" si="2"/>
        <v>#REF!</v>
      </c>
    </row>
    <row r="421" ht="15.75" customHeight="1">
      <c r="A421" s="184" t="str">
        <f>Seeds!AB307</f>
        <v>M4-NyO-31a-A-1</v>
      </c>
      <c r="B421" s="184" t="str">
        <f t="shared" si="131"/>
        <v>#REF!</v>
      </c>
      <c r="C421" s="184" t="str">
        <f>Seeds!AA307</f>
        <v>{"id":"M4-NyO-31a-A-1","stimulus":"&lt;p&gt;A árvore mais antiga de um parque de uma cidade do interior mede {{T1}} m. Aproxime essa altura para décimos.&lt;/p&gt;","template":"&lt;p&gt;A altura da árvore é de aproximadamente {{response}} m.&lt;/p&gt;","hint":"&lt;p&gt;Para aproximar um número a décimos, basta descobrir entre quais dois décimos ele está e escolher o mais próximo.&lt;/p&gt;","feedback":"&lt;p&gt;Para aproximar o número {{T1}} a décimos, descubra entre quais dois décimos ele se encontra. Neste caso, entre {{T2}} e {{T3}}.&lt;/p&gt;&lt;p&gt;Em seguida, verifique qual é o mais próximo. Como {{T1}} está a {{T4}} centésimos de {{T2}} e {{T5}} centésimos de {{T3}}, a resposta é {{A1}}.&lt;/p&gt;","seed":{"parameters":[{"name":"Q1","label":null,"min":150,"max":300,"step":1},{"name":"Q2","list":[2,3,4,6,7,8]}],"calculated":[{"name":"T1","function":"Lemonlib.round({{Q1}}/10 + {{Q2}}/100, 2)","temp":true},{"name":"A1","function":"Lemonlib.round({{T1}}, 1)"},{"name":"T2","function":"math.floor({{T1}}*10)/10","temp":true},{"name":"T3","function":"math.ceil({{T1}}*10)/10","temp":true},{"name":"T4","function":"Lemonlib.round(({{T1}}-{{T2}})*100, 2)","temp":true},{"name":"T5","function":"Lemonlib.round(({{T3}}-{{T1}})*100, 2)","temp":true}],"uniques":true},"algorithm":{"name":"calculateOperation","params":{"method":"equivLiteral","keyboard":"INTERMEDIATE"}}}</v>
      </c>
      <c r="D421" s="184" t="str">
        <f t="shared" si="2"/>
        <v>#REF!</v>
      </c>
    </row>
    <row r="422" ht="15.75" customHeight="1">
      <c r="A422" s="184" t="str">
        <f>Seeds!AB308</f>
        <v>M4-NyO-31a-A-2</v>
      </c>
      <c r="B422" s="184" t="str">
        <f t="shared" si="131"/>
        <v>#REF!</v>
      </c>
      <c r="C422" s="184" t="str">
        <f>Seeds!AA308</f>
        <v>{"id":"M4-NyO-31a-A-2","stimulus":"&lt;p&gt;Carmen fez uma compra no supermercado e pagou R$ {{T1}} por ela. Arredonde esse valor para décimos.&lt;/p&gt;","template":"&lt;p&gt;Ela pagou aproximadamente R$ {{response}}.&lt;/p&gt;","hint":"&lt;p&gt;Para aproximar um número a décimos, basta descobrir entre quais dois décimos ele está e escolher o mais próximo.&lt;/p&gt;","feedback":"&lt;p&gt;Para aproximar o número {{T1}} a décimos, descubra entre quais dois décimos ele se encontra. Neste caso, entre {{T2}} e {{T3}}.&lt;/p&gt;&lt;p&gt;Em seguida, verifique qual é o mais próximo. Como {{T1}} está a {{T4}} centésimos de {{T2}} e {{T5}} centésimos de {{T3}}, a resposta é {{A1}}.&lt;/p&gt;","seed":{"parameters":[{"name":"Q1","label":null,"min":50,"max":200,"step":1},{"name":"Q2","list":[2,3,4,6,7,8]}],"calculated":[{"name":"T1","function":"Lemonlib.round({{Q1}}/10 + {{Q2}}/100, 2)","temp":true},{"name":"A1","function":"Lemonlib.round({{T1}}, 1)"},{"name":"T2","function":"math.floor({{T1}}*10)/10","temp":true},{"name":"T3","function":"math.ceil({{T1}}*10)/10","temp":true},{"name":"T4","function":"Lemonlib.round(({{T1}}-{{T2}})*100, 2)","temp":true},{"name":"T5","function":"Lemonlib.round(({{T3}}-{{T1}})*100, 2)","temp":true}],"uniques":true},"algorithm":{"name":"calculateOperation","params":{"method":"equivLiteral","keyboard":"INTERMEDIATE"}}}</v>
      </c>
      <c r="D422" s="184" t="str">
        <f t="shared" si="2"/>
        <v>#REF!</v>
      </c>
    </row>
    <row r="423" ht="15.75" customHeight="1">
      <c r="A423" s="184" t="str">
        <f>Seeds!AB309</f>
        <v>M4-NyO-31a-A-3</v>
      </c>
      <c r="B423" s="184" t="str">
        <f t="shared" si="131"/>
        <v>#REF!</v>
      </c>
      <c r="C423" s="184" t="str">
        <f>Seeds!AA309</f>
        <v>{"id":"M4-NyO-31a-A-3","stimulus":"&lt;p&gt;Melissa bebeu {{T1}} l de água hoje. Arredonde esse valor para décimos.&lt;/p&gt;","template":"&lt;p&gt;Ela bebeu aproximadamente {{response}} l.&lt;/p&gt;","hint":"&lt;p&gt;Para aproximar um número a décimos, basta descobrir entre quais dois décimos ele está e escolher o mais próximo.&lt;/p&gt;","feedback":"&lt;p&gt;Para aproximar o número {{T1}} a décimos, descubra entre quais dois décimos ele se encontra. Neste caso, entre {{T2}} e {{T3}}.&lt;/p&gt;&lt;p&gt;Em seguida, verifique qual é o mais próximo. Como {{T1}} está a {{T4}} centésimos de {{T2}} e {{T5}} centésimos de {{T3}}, a resposta é {{A1}}.&lt;/p&gt;","seed":{"parameters":[{"name":"Q1","label":null,"min":10,"max":20,"step":1},{"name":"Q2","list":[2,3,4,6,7,8]}],"calculated":[{"name":"T1","function":"Lemonlib.round({{Q1}}/10 + {{Q2}}/100, 2)","temp":true},{"name":"A1","function":"Lemonlib.round({{T1}}, 1)"},{"name":"T2","function":"math.floor({{T1}}*10)/10","temp":true},{"name":"T3","function":"math.ceil({{T1}}*10)/10","temp":true},{"name":"T4","function":"Lemonlib.round(({{T1}}-{{T2}})*100, 2)","temp":true},{"name":"T5","function":"Lemonlib.round(({{T3}}-{{T1}})*100, 2)","temp":true}],"uniques":true},"algorithm":{"name":"calculateOperation","params":{"method":"equivLiteral","keyboard":"INTERMEDIATE"}}}</v>
      </c>
      <c r="D423" s="184" t="str">
        <f t="shared" si="2"/>
        <v>#REF!</v>
      </c>
    </row>
    <row r="424" ht="15.75" customHeight="1">
      <c r="A424" s="184" t="str">
        <f>Seeds!AB310</f>
        <v>M4-NyO-43a-I-1</v>
      </c>
      <c r="B424" s="184" t="str">
        <f t="shared" si="131"/>
        <v>#REF!</v>
      </c>
      <c r="C424" s="184" t="str">
        <f>Seeds!AA310</f>
        <v>{"id":"M4-NyO-43a-I-1","stimulus":"&lt;p&gt;Escolha o resultado da seguinte adição.&lt;/p&gt;&lt;p style=\"text-align: center\"&gt;{{T1}} + {{T2}} = ...&lt;/p&gt;","hint":"&lt;div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{{T3}}&lt;/span&gt;&lt;span class=\"lemo-graphie-label\" style=\"position: absolute; right: 15%; top: 35%;\"&gt;{{T2}}&lt;/span&gt;&lt;span class=\"lemo-graphie-label\" style=\"position: absolute; right: 15%; top: 8%;\"&gt;{{T1}}&lt;/span&gt;&lt;/div&gt;&lt;/div&gt;&lt;/div&gt;","feedback":"&lt;p&gt;O resultado desta adição é:&lt;/p&gt;&lt;div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1.1,"max":99.9,"step":0.1},{"name":"Q2","label":null,"min":1.1,"max":99.9,"step":0.1},{"name":"Q3","label":null,"list":[0.01,0.03,0.05,0.07,0.09]},{"name":"Q4","label":null,"list":[0.02,0.04,0.06,0.08]},{"name":"Q5","label":null,"min":0.02,"max":0.98,"step":0.02},{"name":"Q6","label":null,"min":0.02,"max":0.98,"step":0.02}],"calculated":[{"name":"T1","label":"{{function}}","function":"Lemonlib.round({{Q1}}+{{Q3}},2)","temp":true},{"name":"T2","label":"{{function}}","function":"Lemonlib.round({{Q2}}+{{Q4}},2)","temp":true},{"name":"T3","label":"{{function}}","function":"Lemonlib.round({{T1}}+{{T2}}-math.floor({{T1}}/10+{{T2}}/10)*10,2)","temp":true},{"name":"A1","label":"{{function}}","function":"Lemonlib.round({{T1}}+{{T2}},2)"},{"name":"A2","label":"{{function}}","function":"Lemonlib.round({{T1}}+{{T2}}+{{Q5}},2)","incorrect":true},{"name":"A3","label":"{{function}}","function":"Lemonlib.round({{T1}}+{{T2}}+{{Q6}},2)","incorrect":true}],"uniques":true},"algorithm":{"name":"trueFalse","template":"Multiple choice – standard","params":{"countCorrect":1,"countIncorrect":2,"showCheckIcon":false,
            "columns": 3
        }
    }
}</v>
      </c>
      <c r="D424" s="184" t="str">
        <f t="shared" si="2"/>
        <v>#REF!</v>
      </c>
    </row>
    <row r="425" ht="15.75" customHeight="1">
      <c r="A425" s="184" t="str">
        <f>Seeds!AB311</f>
        <v>M4-NyO-43a-E-1</v>
      </c>
      <c r="B425" s="184" t="str">
        <f t="shared" si="131"/>
        <v>#REF!</v>
      </c>
      <c r="C425" s="184" t="str">
        <f>Seeds!AA311</f>
        <v>{"id":"M4-NyO-43a-E-1","stimulus":"&lt;p&gt;Calcule esta adição.&lt;/p&gt;","template":"&lt;p style=\"text-align: center\"&gt;{{T1}} + {{T2}} = {{response}}&lt;/p&gt;","hint":"&lt;div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{{T3}}&lt;/span&gt;&lt;span class=\"lemo-graphie-label\" style=\"position: absolute; right: 15%; top: 35%;\"&gt;{{T2}}&lt;/span&gt;&lt;span class=\"lemo-graphie-label\" style=\"position: absolute; right: 15%; top: 8%;\"&gt;{{T1}}&lt;/span&gt;&lt;/div&gt;&lt;/div&gt;&lt;/div&gt;","feedback":"&lt;p&gt;O resultado desta adição é:&lt;/p&gt;&lt;div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1.1,"max":99.9,"step":0.1},{"name":"Q2","label":null,"min":1.1,"max":99.9,"step":0.1},{"name":"Q3","label":null,"list":[0.01,0.03,0.05,0.07,0.09]},{"name":"Q4","label":null,"list":[0.02,0.04,0.06,0.08]}],"calculated":[{"name":"T1","label":"{{function}}","function":"Lemonlib.round({{Q1}}+{{Q3}},2)","temp":true},{"name":"T2","label":"{{function}}","function":"Lemonlib.round({{Q2}}+{{Q4}},2)","temp":true},{"name":"T3","label":"{{function}}","function":"Lemonlib.round({{T1}}+{{T2}}-math.floor({{T1}}/10+{{T2}}/10)*10,2)","temp":true},{"name":"A1","label":"{{function}}","function":"Lemonlib.round({{T1}}+{{T2}},2)"}],"uniques":true},"algorithm":{"name":"calculateOperation","params":{"method":"equivLiteral","keyboard":"INTERMEDIATE"}}}</v>
      </c>
      <c r="D425" s="184" t="str">
        <f t="shared" si="2"/>
        <v>#REF!</v>
      </c>
    </row>
    <row r="426" ht="15.75" customHeight="1">
      <c r="A426" s="184" t="str">
        <f>Seeds!AB312</f>
        <v>M4-NyO-43a-A-1</v>
      </c>
      <c r="B426" s="184" t="str">
        <f t="shared" si="131"/>
        <v>#REF!</v>
      </c>
      <c r="C426" s="184" t="str">
        <f>Seeds!AA312</f>
        <v>{"id":"M4-NyO-43a-A-1","stimulus":"&lt;p&gt;Guilherme comprou em uma loja um boné por R$ {{T1}} e um moletom por R$ {{T2}}. Quanto ele pagou pelos dois produtos?&lt;/p&gt;","template":"&lt;p&gt;Guilherme pagou R$ {{response}}.&lt;/p&gt;","hint":"&lt;div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{{T3}}&lt;/span&gt;&lt;span class=\"lemo-graphie-label\" style=\"position: absolute; right: 15%; top: 35%;\"&gt;{{T2}}&lt;/span&gt;&lt;span class=\"lemo-graphie-label\" style=\"position: absolute; right: 15%; top: 8%;\"&gt;{{T1}}&lt;/span&gt;&lt;/div&gt;&lt;/div&gt;&lt;/div&gt;","feedback":"&lt;p&gt;O cálculo do preço total é:&lt;/p&gt;&lt;div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20.1,"max":39.9,"step":0.1},{"name":"Q2","label":null,"min":40.1,"max":59.9,"step":0.1},{"name":"Q3","label":null,"list":[0.01,0.03,0.05,0.07,0.09]},{"name":"Q4","label":null,"list":[0.02,0.04,0.06,0.08]}],"calculated":[{"name":"T1","label":"{{function}}","function":"Lemonlib.round({{Q1}}+{{Q3}},2)","temp":true},{"name":"T2","label":"{{function}}","function":"Lemonlib.round({{Q2}}+{{Q4}},2)","temp":true},{"name":"T3","label":"{{function}}","function":"Lemonlib.round({{T1}}+{{T2}}-math.floor({{T1}}/10+{{T2}}/10)*10,2)","temp":true},{"name":"A1","label":"{{function}}","function":"Lemonlib.round({{T1}}+{{T2}}, 2)"}],"uniques":true},"algorithm":{"name":"calculateOperation","params":{"method":"equivLiteral","keyboard":"INTERMEDIATE"}}}</v>
      </c>
      <c r="D426" s="184" t="str">
        <f t="shared" si="2"/>
        <v>#REF!</v>
      </c>
    </row>
    <row r="427" ht="15.75" customHeight="1">
      <c r="A427" s="184" t="str">
        <f>Seeds!AB313</f>
        <v>M4-NyO-43a-A-2</v>
      </c>
      <c r="B427" s="184" t="str">
        <f t="shared" si="131"/>
        <v>#REF!</v>
      </c>
      <c r="C427" s="184" t="str">
        <f>Seeds!AA313</f>
        <v>{"id":"M4-NyO-43a-A-2","stimulus":"&lt;p&gt;Em um dia, uma joaninha percorreu {{T1}} dm até encontrar comida e, no dia seguinte, ela percorreu {{T2}} dm. Quantos decímetros totais ela percorreu nesses dois dias?&lt;/p&gt;","template":"&lt;p&gt;A joaninha percorreu {{response}} dm.&lt;/p&gt;","hint":"&lt;div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{{T3}}&lt;/span&gt;&lt;span class=\"lemo-graphie-label\" style=\"position: absolute; right: 15%; top: 35%;\"&gt;{{T2}}&lt;/span&gt;&lt;span class=\"lemo-graphie-label\" style=\"position: absolute; right: 15%; top: 8%;\"&gt;{{T1}}&lt;/span&gt;&lt;/div&gt;&lt;/div&gt;&lt;/div&gt;","feedback":"&lt;p&gt;O total de decímetros percorridos pela joaninha para encontrar comida são:&lt;/p&gt;&lt;div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10.1,"max":99.9,"step":0.1},{"name":"Q2","label":null,"min":10.1,"max":99.9,"step":0.1},{"name":"Q3","label":null,"list":[0.01,0.03,0.05,0.07,0.09]},{"name":"Q4","label":null,"list":[0.02,0.04,0.06,0.08]}],"calculated":[{"name":"T1","label":"{{function}}","function":"Lemonlib.round({{Q1}}+{{Q3}},2)","temp":true},{"name":"T2","label":"{{function}}","function":"Lemonlib.round({{Q2}}+{{Q4}},2)","temp":true},{"name":"T3","label":"{{function}}","function":"Lemonlib.round({{T1}}+{{T2}}-math.floor({{T1}}/10+{{T2}}/10)*10,2)","temp":true},{"name":"A1","label":"{{function}}","function":"Lemonlib.round({{T1}}+{{T2}},2)"}],"uniques":true},"algorithm":{"name":"calculateOperation","params":{"method":"equivLiteral","keyboard":"INTERMEDIATE"}}}</v>
      </c>
      <c r="D427" s="184" t="str">
        <f t="shared" si="2"/>
        <v>#REF!</v>
      </c>
    </row>
    <row r="428" ht="15.75" customHeight="1">
      <c r="A428" s="184" t="str">
        <f>Seeds!AB314</f>
        <v>M4-NyO-43a-A-3</v>
      </c>
      <c r="B428" s="184" t="str">
        <f t="shared" si="131"/>
        <v>#REF!</v>
      </c>
      <c r="C428" s="184" t="str">
        <f>Seeds!AA314</f>
        <v>{"id":"M4-NyO-43a-A-3","stimulus":"&lt;p&gt;Samantha cortou {{T1}} kg de morangos e Gabriel cortou {{T2}} kg de ameixas para a produção de tortinhas de frutas em uma oficina de culinária. Ao todo, quantos quilos de frutas os dois cortaram juntos?&lt;/p&gt;","template":"&lt;p&gt;Eles cortaram {{response}} kg de frutas.&lt;/p&gt;","hint":"&lt;div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{{T3}}&lt;/span&gt;&lt;span class=\"lemo-graphie-label\" style=\"position: absolute; right: 15%; top: 35%;\"&gt;{{T2}}&lt;/span&gt;&lt;span class=\"lemo-graphie-label\" style=\"position: absolute; right: 15%; top: 8%;\"&gt;{{T1}}&lt;/span&gt;&lt;/div&gt;&lt;/div&gt;&lt;/div&gt;","feedback":"&lt;p&gt;O total, em quilogramas, de frutas que eles cortaram foi de:&lt;/p&gt;&lt;div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1.1,"max":9.9,"step":0.1},{"name":"Q2","label":null,"min":1.1,"max":9.9,"step":0.1},{"name":"Q3","label":null,"list":[0.01,0.03,0.05,0.07,0.09]},{"name":"Q4","label":null,"list":[0.02,0.04,0.06,0.08]}],"calculated":[{"name":"T1","label":"{{function}}","function":"Lemonlib.round({{Q1}}+{{Q3}},2)","temp":true},{"name":"T2","label":"{{function}}","function":"Lemonlib.round({{Q2}}+{{Q4}},2)","temp":true},{"name":"T3","label":"{{function}}","function":"Lemonlib.round({{T1}}+{{T2}}-math.floor({{T1}}/10+{{T2}}/10)*10,2)","temp":true},{"name":"A1","label":"{{function}}","function":"Lemonlib.round({{T1}}+{{T2}},2)"}],"uniques":true},"algorithm":{"name":"calculateOperation","params":{"method":"equivSymbolic","keyboard":"INTERMEDIATE"}}}</v>
      </c>
      <c r="D428" s="184" t="str">
        <f t="shared" si="2"/>
        <v>#REF!</v>
      </c>
    </row>
    <row r="429" ht="15.75" customHeight="1">
      <c r="A429" s="184" t="str">
        <f>Seeds!AB315</f>
        <v>M4-NyO-44a-I-1</v>
      </c>
      <c r="B429" s="184" t="str">
        <f t="shared" si="131"/>
        <v>#REF!</v>
      </c>
      <c r="C429" s="184" t="str">
        <f>Seeds!AA315</f>
        <v> {
    "id": "M4-NyO-44a-I-1",
    "stimulus": "&lt;p&gt;Arraste o resultado da subtração a seguir.&lt;/p&gt;",
    "template": "&lt;p style=\"text-align: center\"&gt;{{T3}} − {{T2}} = {{response}}&lt;/p&gt;",
    "hint": "&lt;div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{{T4}}&lt;/span&gt;&lt;span class=\"lemo-graphie-label\" style=\"position:absolute; right: 15%; top: 35%;\"&gt;{{T2}}&lt;/span&gt;&lt;span class=\"lemo-graphie-label\" style=\"position: absolute; right: 15%; top:8%;\"&gt;{{T3}}&lt;/span&gt;&lt;/div&gt;&lt;/div&gt;&lt;/div&gt;",
    "feedback": "&lt;p&gt;O resultado dessa subtração é:&lt;/p&gt;&lt;div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top:8%;\"&gt;{{T3}}&lt;/span&gt;&lt;/div&gt;&lt;/div&gt;&lt;/div&gt;",
    "seed": {
        "parameters": [
            {
                "name": "Q1",
                "label": null,
                "min": 1.1,
                "max": 99.9,
                "step": 0.1
            },
            {
                "name": "Q2",
                "label": null,
                "min": 1.1,
                "max": 99.9,
                "step": 0.1
            },
            {
                "name": "Q3",
                "label": null,
                "list": [
                    0.01,
                    0.03,
                    0.05,
                    0.07,
                    0.09
                ]
            },
            {
                "name": "Q4",
                "label": null,
                "list": [
                    0.02,
                    0.04,
                    0.06,
                    0.08
                ]
            },
            {
                "name": "Q5",
                "label": null,
                "min": 0.02,
                "max": 0.98,
                "step": 0.02
            },
            {
                "name": "Q6",
                "label": null,
                "min": 0.02,
                "max": 0.98,
                "step": 0.02
            }
        ],
        "calculated": [
            {
                "name": "T1",
                "label": "{{function}}",
                "function": "Lemonlib.round({{Q1}}+{{Q3}},2)",
                "temp": true
            },
            {
                "name": "T2",
                "label": "{{function}}",
                "function": "Lemonlib.round({{Q2}}+{{Q4}},2)",
                "temp": true
            },
            {
                "name": "T3",
                "function": "Lemonlib.round({{T1}}+{{T2}}, 2)",
                "temp": true
            },
            {
                "name": "T4",
                "function": "Lemonlib.round({{T3}}-{{T2}}-math.floor({{T3}}/10-{{T2}}/10)*10,2)",
                "temp": true
            },
            {
                "name": "A1",
                "label": "{{T1}}",
                "function": "{{T1}}"
            },
            {
                "name": "A2",
                "label": "{{function}}",
                "function": "Lemonlib.round({{T1}}+{{Q5}}, 2)",
                "incorrect": true
            },
            {
                "name": "A3",
                "label": "{{function}}",
                "function": "Lemonlib.round({{T1}}+{{Q6}}, 2)",
                "incorrect": true
            }
        ],
        "uniques": true
    },
    "algorithm": {
        "name": "calculateOperation",
        "template": "Cloze with drag &amp; drop",
        "params": {
            "keyboard": "INTERMEDIATE"
        }
    }
}</v>
      </c>
      <c r="D429" s="184" t="str">
        <f t="shared" si="2"/>
        <v>#REF!</v>
      </c>
    </row>
    <row r="430" ht="15.75" customHeight="1">
      <c r="A430" s="184" t="str">
        <f>Seeds!AB316</f>
        <v>M4-NyO-44a-E-1</v>
      </c>
      <c r="B430" s="184" t="str">
        <f t="shared" si="131"/>
        <v>#REF!</v>
      </c>
      <c r="C430" s="184" t="str">
        <f>Seeds!AA316</f>
        <v>{"id":"M4-NyO-44a-E-1","stimulus":"&lt;p&gt;Calcule esta subtração.&lt;/p&gt;","template":"&lt;p style=\"text-align: center\"&gt;{{T3}} − {{T2}} = {{response}}&lt;/p&gt;","hint":"&lt;div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{{T4}}&lt;/span&gt;&lt;span class=\"lemo-graphie-label\" style=\"position:absolute; right: 15%; top: 35%;\"&gt;{{T2}}&lt;/span&gt;&lt;span class=\"lemo-graphie-label\" style=\"position: absolute; right: 15%; top:8%;\"&gt;{{T3}}&lt;/span&gt;&lt;/div&gt;&lt;/div&gt;&lt;/div&gt;","feedback":"&lt;p&gt;O resultado desta subtração é:&lt;/p&gt;&lt;div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3}}&lt;/span&gt;&lt;/div&gt;&lt;/div&gt;&lt;/div&gt;","seed":{"parameters":[{"name":"Q1","label":null,"min":1.1,"max":99.9,"step":0.1},{"name":"Q2","label":null,"min":1.1,"max":99.9,"step":0.1},{"name":"Q3","label":null,"list":[0.01,0.03,0.05,0.07,0.09]},{"name":"Q4","label":null,"list":[0.02,0.04,0.06,0.08]}],"calculated":[{"name":"T1","label":"{{function}}","function":"Lemonlib.round({{Q1}}+{{Q3}},2)","temp":true},{"name":"T2","label":"{{function}}","function":"Lemonlib.round({{Q2}}+{{Q4}},2)","temp":true},{"name":"T3","function":"Lemonlib.round({{T1}}+{{T2}}, 2)","temp":true},{"name":"T4","function":"Lemonlib.round({{T3}}-{{T2}}-math.floor({{T3}}/10-{{T2}}/10)*10,2)","temp":true},{"name":"A1","label":"{{T1}}","function":"{{T1}}"}],"uniques":true},"algorithm":{"name":"calculateOperation","params":{"method":"equivLiteral","keyboard":"INTERMEDIATE"}}}</v>
      </c>
      <c r="D430" s="184" t="str">
        <f t="shared" si="2"/>
        <v>#REF!</v>
      </c>
    </row>
    <row r="431" ht="15.75" customHeight="1">
      <c r="A431" s="184" t="str">
        <f>Seeds!AB317</f>
        <v>M4-NyO-44a-A-1</v>
      </c>
      <c r="B431" s="184" t="str">
        <f t="shared" si="131"/>
        <v>#REF!</v>
      </c>
      <c r="C431" s="184" t="str">
        <f>Seeds!AA317</f>
        <v>{"id":"M4-NyO-44a-A-1","stimulus":"&lt;p&gt;Natália e Raul estão comparando as notas que eles obtiveram em uma atividade de matemática. Natália obteve {{T3}} e Raul obteve {{T2}}. Qual é a diferença entre os dois números?&lt;/p&gt;","template":"&lt;p&gt;A diferença é de {{response}}.&lt;/p&gt;","hint":"&lt;div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{{T4}}&lt;/span&gt;&lt;span class=\"lemo-graphie-label\" style=\"position: absolute; right: 20%; top: 35%;\"&gt;{{T2}}&lt;/span&gt;&lt;span class=\"lemo-graphie-label\" style=\"position: absolute; right: 20%; top: 8%;\"&gt;{{T3}}&lt;/span&gt;&lt;/div&gt;&lt;/div&gt;&lt;/div&gt;","feedback":"&lt;p&gt;A diferença entre os dois números é:&lt;/p&gt;&lt;div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3}}&lt;/span&gt;&lt;/div&gt;&lt;/div&gt;&lt;/div&gt;","seed":{"parameters":[{"name":"Q1","label":null,"min":1.1,"max":99.9,"step":0.1},{"name":"Q2","label":null,"min":1.1,"max":99.9,"step":0.1},{"name":"Q3","label":null,"list":[0.01,0.03,0.05,0.07,0.09]},{"name":"Q4","label":null,"list":[0.02,0.04,0.06,0.08]}],"calculated":[{"name":"T1","label":"{{function}}","function":"Lemonlib.round({{Q1}} + {{Q3}},2)","temp":true},{"name":"T2","label":"{{function}}","function":"Lemonlib.round({{Q2}} + {{Q4}},2)","temp":true},{"name":"T3","label":"{{function}}","function":"Lemonlib.round({{T1}} + {{T2}},2)","temp":true},{"name":"T4","label":"{{function}}","function":"Lemonlib.round({{T3}}-{{T2}}-math.floor({{T3}}/10-{{T2}}/10)*10,2)","temp":true},{"name":"A1","label":"{{function}}","function":"{{T1}}"}],"uniques":true},"algorithm":{"name":"calculateOperation","params":{"method":"equivSymbolic","keyboard":"INTERMEDIATE"}}}</v>
      </c>
      <c r="D431" s="184" t="str">
        <f t="shared" si="2"/>
        <v>#REF!</v>
      </c>
    </row>
    <row r="432" ht="15.75" customHeight="1">
      <c r="A432" s="184" t="str">
        <f>Seeds!AB318</f>
        <v>M4-NyO-44a-A-2</v>
      </c>
      <c r="B432" s="184" t="str">
        <f t="shared" si="131"/>
        <v>#REF!</v>
      </c>
      <c r="C432" s="184" t="str">
        <f>Seeds!AA318</f>
        <v>{"id":"M4-NyO-44a-A-2","stimulus":"&lt;p&gt;Simone está percorrendo uma trilha de {{T3}} km e vai levar alguns dias para concluí-la. Se ela já percorreu {{T2}} km, quantos quilômetros faltam para chegar ao destino?&lt;/p&gt;","template":"&lt;p&gt;Ela ainda tem {{response}} km a percorrer.&lt;/p&gt;","hint":"&lt;div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{{T4}}&lt;/span&gt;&lt;span class=\"lemo-graphie-label\" style=\"position: absolute; right: 20%; top: 35%;\"&gt;{{T2}}&lt;/span&gt;&lt;span class=\"lemo-graphie-label\" style=\"position: absolute; right: 20%; top: 8%;\"&gt;{{T3}}&lt;/span&gt;&lt;/div&gt;&lt;/div&gt;&lt;/div&gt;","feedback":"&lt;p&gt;Os quilômetros que faltam são:&lt;/p&gt;&lt;div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3}}&lt;/span&gt;&lt;/div&gt;&lt;/div&gt;&lt;/div&gt;","seed":{"parameters":[{"name":"Q1","label":null,"min":20.1,"max":99.9,"step":0.1},{"name":"Q2","label":null,"min":20.1,"max":99.9,"step":0.1},{"name":"Q3","label":null,"list":[0.01,0.03,0.05,0.07,0.09]},{"name":"Q4","label":null,"list":[0.02,0.04,0.06,0.08]}],"calculated":[{"name":"T1","label":"{{function}}","function":"Lemonlib.round({{Q1}} + {{Q3}},2)","temp":true},{"name":"T2","label":"{{function}}","function":"Lemonlib.round({{Q2}} + {{Q4}},2)","temp":true},{"name":"T3","label":"{{function}}","function":"Lemonlib.round({{T1}} + {{T2}},2)","temp":true},{"name":"T4","label":"{{function}}","function":"Lemonlib.round({{T3}}-{{T2}}-math.floor({{T3}}/10-{{T2}}/10)*10,2)","temp":true},{"name":"A1","label":"{{function}}","function":"{{T1}}"}],"uniques":true},"algorithm":{"name":"calculateOperation","params":{"method":"equivSymbolic","keyboard":"INTERMEDIATE"}}}</v>
      </c>
      <c r="D432" s="184" t="str">
        <f t="shared" si="2"/>
        <v>#REF!</v>
      </c>
    </row>
    <row r="433" ht="15.75" customHeight="1">
      <c r="A433" s="184" t="str">
        <f>Seeds!AB319</f>
        <v>M4-NyO-44a-A-3</v>
      </c>
      <c r="B433" s="184" t="str">
        <f t="shared" si="131"/>
        <v>#REF!</v>
      </c>
      <c r="C433" s="184" t="str">
        <f>Seeds!AA319</f>
        <v>{"id":"M4-NyO-44a-A-3","stimulus":"&lt;p&gt;Oliver precisa despejar {{T3}} l de água em uma bacia para fazer uma massa de isca para pesca. Se até agora ele despejou {{T2}} l, quantos litros faltam para ele completar?&lt;/p&gt;","template":"&lt;p&gt;Faltam despejar {{response}} l.&lt;/p&gt;","hint":"&lt;div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.{{T4}}&lt;/span&gt;&lt;span class=\"lemo-graphie-label\" style=\"position: absolute; right: 30%; top: 35%;\"&gt;{{T2}}&lt;/span&gt;&lt;span class=\"lemo-graphie-label\" style=\"position: absolute; right: 30%; top: 8%;\"&gt;{{T3}}&lt;/span&gt;&lt;/div&gt;&lt;/div&gt;&lt;/div&gt;","feedback":"&lt;p&gt;Os litros restantes para despejar são:&lt;/p&gt;&lt;div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3}}&lt;/span&gt;&lt;/div&gt;&lt;/div&gt;&lt;/div&gt;","seed":{"parameters":[{"name":"Q1","label":null,"min":0.1,"max":4.9,"step":0.1},{"name":"Q2","label":null,"min":0.1,"max":4.9,"step":0.1},{"name":"Q3","label":null,"list":[0.01,0.03,0.05,0.07,0.09]},{"name":"Q4","label":null,"list":[0.02,0.04,0.06,0.08]}],"calculated":[{"name":"T1","label":"{{function}}","function":"Lemonlib.round({{Q1}} + {{Q3}},2)","temp":true},{"name":"T2","label":"{{function}}","function":"Lemonlib.round({{Q2}} + {{Q4}},2)","temp":true},{"name":"T3","label":"{{function}}","function":"Lemonlib.round({{T1}} + {{T2}},2)","temp":true},{"name":"T4","label":"{{function}}","function":"Lemonlib.round(({{T3}}-{{T2}}-math.floor({{T3}}-{{T2}}))*100,2)","temp":true},{"name":"A1","label":"{{function}}","function":"{{T1}}"}],"uniques":true},"algorithm":{"name":"calculateOperation","params":{"method":"equivSymbolic","keyboard":"INTERMEDIATE"}}}</v>
      </c>
      <c r="D433" s="184" t="str">
        <f t="shared" si="2"/>
        <v>#REF!</v>
      </c>
    </row>
    <row r="434" ht="15.75" customHeight="1">
      <c r="A434" s="184" t="str">
        <f>Seeds!AB320</f>
        <v>M4-NyO-32a-I-1</v>
      </c>
      <c r="B434" s="184" t="str">
        <f t="shared" si="131"/>
        <v>#REF!</v>
      </c>
      <c r="C434" s="184" t="str">
        <f>Seeds!AA320</f>
        <v>{"id":"M4-NyO-32a-I-1","stimulus":"&lt;p&gt;Selecione o resultado desta multiplicação.&lt;/p&gt;&lt;p style=\"text-align: center\"&gt;{{Q1}} × {{Q2}} = ...&lt;/p&gt;","hint":"&lt;p&gt;O resultado tem tantas casas decimais quanto o número total de casas decimais no primeiro fator.&lt;/p&gt;","feedback":"&lt;p&gt;Primeiramente, multiplique os fatores como se fossem números naturais.&lt;/p&gt;&lt;p style=\"text-align: center\"&gt;{{T1}} × {{Q2}} = {{T2}}&lt;/p&gt;&lt;p&gt;Em seguida, separe a partir da direita tantas casas decimais quantas houver no primeiro fator. Como neste caso são 2, a vírgula é movida 2 posições.&lt;/p&gt;&lt;p style=\"text-align: center\"&gt;{{T2}} → {{A1}}&lt;/p&gt;","seed":{"parameters":[{"name":"Q1","label":null,"min":1.01,"max":99.99,"step":0.02},{"name":"Q2","label":null,"min":2,"max":99,"step":1},{"name":"Q3","label":null,"min":2,"max":99,"step":1},{"name":"Q4","label":null,"min":2,"max":99,"step":1},{"name":"Q5","label":null,"min":2,"max":99,"step":1}],"calculated":[{"name":"A1","label":"{{function}}","function":"Lemonlib.round({{Q1}}*{{Q2}}, 2)"},{"name":"A2","label":"{{function}}","function":"Lemonlib.round({{Q1}}+{{Q2}}, 2)","incorrect":true},{"name":"A3","label":"{{function}}","function":"Lemonlib.round({{Q1}}*{{Q2}}+{{Q3}}, 2)","incorrect":true},{"name":"A4","label":"{{function}}","function":"Lemonlib.round({{Q1}}*{{Q2}}+{{Q4}}, 2)","incorrect":true},{"name":"A5","label":"{{function}}","function":"Lemonlib.round({{Q1}}*{{Q2}}-{{Q5}}, 2)","incorrect":true},{"name":"T1","function":"{{Q1}}*100","temp":true},{"name":"T2","function":"{{T1}}*{{Q2}}","temp":true}],"uniques":true},"algorithm":{"name":"trueFalse","template":"Multiple choice – standard","params":{"countCorrect":1,"countIncorrect":2,"showCheckIcon":false,
            "columns": 3
        }
    }
}</v>
      </c>
      <c r="D434" s="184" t="str">
        <f t="shared" si="2"/>
        <v>#REF!</v>
      </c>
    </row>
    <row r="435" ht="15.75" customHeight="1">
      <c r="A435" s="184" t="str">
        <f>Seeds!AB321</f>
        <v>M4-NyO-32a-E-1</v>
      </c>
      <c r="B435" s="184" t="str">
        <f t="shared" si="131"/>
        <v>#REF!</v>
      </c>
      <c r="C435" s="184" t="str">
        <f>Seeds!AA321</f>
        <v>{"id":"M4-NyO-32a-E-1","stimulus":"&lt;p&gt;Calcule esta multiplicação.&lt;/p&gt;","template":"&lt;p style=\"text-align: center\"&gt;{{Q1}} × {{Q2}} = {{response}}&lt;/p&gt;","hint":"&lt;p&gt;O resultado tem tantas casas decimais quanto o número total de casas decimais no primeiro fator.&lt;/p&gt;","feedback":"&lt;p&gt;Primeiramente, multiplique os fatores como se fossem números naturais.&lt;/p&gt;&lt;p style=\"text-align: center\"&gt;{{T1}} × {{Q2}} = {{T2}}&lt;/p&gt;&lt;p&gt;Em seguida, separe a partir da direita tantas casas decimais quantas houver no primeiro fator. Como neste caso são 2, a vírgula é movida 2 posições.&lt;/p&gt;&lt;p style=\"text-align: center\"&gt;{{T2}} → {{A1}}&lt;/p&gt;","seed":{"parameters":[{"name":"Q1","label":null,"min":1.01,"max":99.99,"step":0.02},{"name":"Q2","label":null,"min":2,"max":99,"step":1}],"calculated":[{"name":"T1","function":"{{Q1}}*100","temp":true},{"name":"T2","function":" {{T1}}*{{Q2}}","temp":true},{"name":"A1","label":"{{function}}","function":" Lemonlib.round({{Q1}}*{{Q2}}, 2)"}],"uniques":true},"algorithm":{"name":"calculateOperation","params":{"method":"equivLiteral","keyboard":"INTERMEDIATE"}}}</v>
      </c>
      <c r="D435" s="184" t="str">
        <f t="shared" si="2"/>
        <v>#REF!</v>
      </c>
    </row>
    <row r="436" ht="15.75" customHeight="1">
      <c r="A436" s="184" t="str">
        <f>Seeds!AB322</f>
        <v>M4-NyO-32a-A-1</v>
      </c>
      <c r="B436" s="184" t="str">
        <f t="shared" si="131"/>
        <v>#REF!</v>
      </c>
      <c r="C436" s="184" t="str">
        <f>Seeds!AA322</f>
        <v>{"id":"M4-NyO-32a-A-1","stimulus":"&lt;p&gt;Joana faz uma caminhada de {{Q1}} km todos os dias. Quantos quilômetros totais ela caminha em {{Q2}} dias?&lt;/p&gt;","template":"&lt;p&gt;Ela caminha {{response}} km.&lt;/p&gt;","hint":"&lt;p&gt;O resultado tem tantas casas decimais quanto o número total de casas decimais no primeiro fator.&lt;/p&gt;","feedback":"&lt;p&gt;Primeiramente, multiplique os fatores como se fossem números naturais.&lt;/p&gt;&lt;p style=\"text-align: center\"&gt;{{T1}} × {{Q2}} = {{T2}}&lt;/p&gt;&lt;p&gt;Em seguida, separe a partir da direita tantas casas decimais quantas houver no primeiro fator. Como neste caso são 2, a vírgula é movida 2 posições.&lt;/p&gt;&lt;p style=\"text-align: center\"&gt;{{T2}} → {{A1}}&lt;/p&gt;","seed":{"parameters":[{"name":"Q1","label":null,"min":1.01,"max":14.99,"step":0.02},{"name":"Q2","label":null,"min":2,"max":99,"step":1}],"calculated":[{"name":"T1","function":"Lemonlib.round({{Q1}}*100,2)","temp":true},{"name":"T2","function":"Lemonlib.round({{T1}}*{{Q2}},2)","temp":true},{"name":"A1","label":"{{function}}","function":"Lemonlib.round({{Q1}}*{{Q2}},2)"}],"uniques":true},"algorithm":{"name":"calculateOperation","params":{"method":"equivLiteral","keyboard":"INTERMEDIATE"}}}</v>
      </c>
      <c r="D436" s="184" t="str">
        <f t="shared" si="2"/>
        <v>#REF!</v>
      </c>
    </row>
    <row r="437" ht="15.75" customHeight="1">
      <c r="A437" s="184" t="str">
        <f>Seeds!AB323</f>
        <v>M4-NyO-32a-A-2</v>
      </c>
      <c r="B437" s="184" t="str">
        <f t="shared" si="131"/>
        <v>#REF!</v>
      </c>
      <c r="C437" s="184" t="str">
        <f>Seeds!AA323</f>
        <v>{"id":"M4-NyO-32a-A-2","stimulus":"&lt;p&gt;Em um supermercado há {{Q2}} refrigeradores que refrigeram {{Q1}} kg de pescados cada um. Quantos quilos de pescados existem ao todo neste supermercado?&lt;/p&gt;","template":"&lt;p&gt;No total há {{response}} kg de pescados.&lt;/p&gt;","hint":"&lt;p&gt;O resultado tem tantas casas decimais quanto o número total de casas decimais no primeiro fator.&lt;/p&gt;","feedback":"&lt;p&gt;Primeiramente, multiplique os fatores como se fossem números naturais.&lt;/p&gt;&lt;p style=\"text-align: center\"&gt;{{T1}} × {{Q2}} = {{T2}}&lt;/p&gt;&lt;p&gt;Em seguida, separe a partir da direita tantas casas decimais quantas houver no primeiro fator. Como neste caso são 2, a vírgula é movida 2 posições.&lt;/p&gt;&lt;p style=\"text-align: center\"&gt;{{T2}} → {{A1}}&lt;/p&gt;","seed":{"parameters":[{"name":"Q1","label":null,"min":10.01,"max":99.99,"step":0.02},{"name":"Q2","label":null,"min":2,"max":99,"step":1}],"calculated":[{"name":"T1","function":"{{Q1}}*100","temp":true},{"name":"T2","function":" {{T1}}*{{Q2}}","temp":true},{"name":"A1","label":"{{function}}","function":" Lemonlib.round({{Q1}}*{{Q2}}, 2)"}],"uniques":true},"algorithm":{"name":"calculateOperation","params":{"method":"equivLiteral","keyboard":"INTERMEDIATE"}}}</v>
      </c>
      <c r="D437" s="184" t="str">
        <f t="shared" si="2"/>
        <v>#REF!</v>
      </c>
    </row>
    <row r="438" ht="15.75" customHeight="1">
      <c r="A438" s="184" t="str">
        <f>Seeds!AB324</f>
        <v>M4-NyO-32a-A-3</v>
      </c>
      <c r="B438" s="184" t="str">
        <f t="shared" si="131"/>
        <v>#REF!</v>
      </c>
      <c r="C438" s="184" t="str">
        <f>Seeds!AA324</f>
        <v>{"id":"M4-NyO-32a-A-3","stimulus":"&lt;p&gt;Núbia foi à mercearia do bairro comprar leite. Se o litro do leite custava R$ {{Q1}}, quanto ela precisou pagar por {{Q2}} l?&lt;/p&gt;","template":"&lt;p&gt;Ela pagou R$ {{response}}.&lt;/p&gt;","hint":"&lt;p&gt;O resultado tem tantas casas decimais quanto o número total de casas decimais no primeiro fator.&lt;/p&gt;","feedback":"&lt;p&gt;Primeiramente, multiplique os fatores como se fossem números naturais.&lt;/p&gt;&lt;p style=\"text-align: center\"&gt;{{T1}} × {{Q2}} = {{T2}}&lt;/p&gt;&lt;p&gt;Em seguida, separe a partir da direita tantas casas decimais quantas houver no primeiro fator. Como neste caso são 2, a vírgula é movida 2 posições.&lt;/p&gt;&lt;p style=\"text-align: center\"&gt;{{T2}} → {{A1}}&lt;/p&gt;","seed":{"parameters":[{"name":"Q1","label":null,"min":2.31,"max":4.59,"step":0.02},{"name":"Q2","label":null,"min":2,"max":50,"step":1}],"calculated":[{"name":"T1","function":"{{Q1}}*100","temp":true},{"name":"T2","function":" {{T1}}*{{Q2}}","temp":true},{"name":"A1","label":"{{function}}","function":" Lemonlib.round({{Q1}}*{{Q2}}, 2)"}],"uniques":true},"algorithm":{"name":"calculateOperation","params":{"method":"equivLiteral","keyboard":"INTERMEDIATE"}}}</v>
      </c>
      <c r="D438" s="184" t="str">
        <f t="shared" si="2"/>
        <v>#REF!</v>
      </c>
    </row>
    <row r="439" ht="15.75" customHeight="1">
      <c r="A439" s="184" t="str">
        <f>Seeds!AB325</f>
        <v>M4-NyO-33a-I-1</v>
      </c>
      <c r="B439" s="184" t="str">
        <f t="shared" si="131"/>
        <v>#REF!</v>
      </c>
      <c r="C439" s="184" t="str">
        <f>Seeds!AA325</f>
        <v>{"id":"M4-NyO-33a-I-1","stimulus":"&lt;p&gt;Selecione o resultado desta divisão.&lt;/p&gt;&lt;p style=\"text-align: center\"&gt;{{T1}} : {{Q1}} = ...&lt;/p&gt;","hint":"&lt;p&gt;Quando terminar de dividir a parte inteira, coloque uma vírgula no quociente e continue a divisão.&lt;/p&gt;","feedback":"&lt;p&gt;Quando terminar de dividir a parte inteira, coloque uma vírgula no quociente e continue a divisão.&lt;/p&gt;","seed":{"parameters":[{"name":"Q1","label":null,"min":2,"max":9,"step":1},{"name":"Q2","label":null,"min":1.01,"max":99.99,"step":0.02},{"name":"Q3","label":null,"min":1.01,"max":99.99,"step":0.01},{"name":"Q4","label":null,"min":1.01,"max":99.99,"step":0.01}],"calculated":[{"name":"T1","label":"{{function}}","function":"Lemonlib.round({{Q1}}*{{Q2}}, 2)","temp":true},{"name":"A1","label":"{{function}}","function":"{{Q2}}"},{"name":"A2","label":"{{function}}","function":"{{Q3}}","incorrect":true},{"name":"A3","label":"{{function}}","function":"{{Q4}}","incorrect":true}],"uniques":true},"algorithm":{"name":"trueFalse","template":"Multiple choice – standard","params":{"countCorrect":1,"countIncorrect":2,"showCheckIcon":false,
            "columns": 3
        }
    }
}</v>
      </c>
      <c r="D439" s="184" t="str">
        <f t="shared" si="2"/>
        <v>#REF!</v>
      </c>
    </row>
    <row r="440" ht="15.75" customHeight="1">
      <c r="A440" s="184" t="str">
        <f>Seeds!AB326</f>
        <v>M4-NyO-33a-E-1</v>
      </c>
      <c r="B440" s="184" t="str">
        <f t="shared" si="131"/>
        <v>#REF!</v>
      </c>
      <c r="C440" s="184" t="str">
        <f>Seeds!AA326</f>
        <v>{"id":"M4-NyO-33a-E-1","stimulus":"&lt;p&gt;Calcule esta divisão.&lt;/p&gt;","template":"&lt;p style=\"text-align: center\"&gt;{{T1}} : {{Q1}} = {{response}}.&lt;/p&gt;","hint":"&lt;p&gt;Quando terminar de dividir a parte inteira, coloque uma vírgula no quociente e continue a divisão.&lt;/p&gt;","feedback":"&lt;p&gt;Quando terminar de dividir a parte inteira, coloque uma vírgula no quociente e continue a divisão.&lt;/p&gt;","seed":{"parameters":[{"name":"Q1","label":null,"min":2,"max":9,"step":1},{"name":"Q2","label":null,"min":1.01,"max":99.99,"step":0.02}],"calculated":[{"name":"T1","function":"Lemonlib.round({{Q1}}*{{Q2}}, 2)","temp":true},{"name":"A1","label":"{{function}}","function":" {{Q2}}"}],"uniques":true},"algorithm":{"name":"calculateOperation","params":{"method":"equivLiteral","keyboard":"INTERMEDIATE"}}}</v>
      </c>
      <c r="D440" s="184" t="str">
        <f t="shared" si="2"/>
        <v>#REF!</v>
      </c>
    </row>
    <row r="441" ht="15.75" customHeight="1">
      <c r="A441" s="184" t="str">
        <f>Seeds!AB327</f>
        <v>M4-NyO-33a-A-1</v>
      </c>
      <c r="B441" s="184" t="str">
        <f t="shared" si="131"/>
        <v>#REF!</v>
      </c>
      <c r="C441" s="184" t="str">
        <f>Seeds!AA327</f>
        <v>{"id":"M4-NyO-33a-A-1","stimulus":"&lt;p&gt;Lucas comprou {{Q1}} jogos de videogame por R$ {{T1}}. Se todos os jogos custaram o mesmo preço, quanto custou cada jogo?&lt;/p&gt;","template":"&lt;p&gt;Cada jogo custou {{response}}.&lt;/p&gt;","hint":"&lt;p&gt;Quando terminar de dividir a parte inteira, coloque uma vírgula no quociente e continue a divisão.&lt;/p&gt;","feedback":"&lt;p&gt;Quando terminar de dividir a parte inteira, coloque uma vírgula no quociente e continue a divisão.&lt;/p&gt;&lt;p style=\"text-align: center\"&gt;{{T1}} : {{Q1}} = {{A1}}&lt;/p&gt;","seed":{"parameters":[{"name":"Q1","label":null,"min":2,"max":9,"step":1},{"name":"Q2","label":null,"min":10.05,"max":50.95,"step":0.1}],"calculated":[{"name":"T1","function":"Lemonlib.round({{Q1}}*{{Q2}}, 2)","temp":true},{"name":"A1","label":"{{function}}","function":" {{Q2}}"}],"uniques":true},"algorithm":{"name":"calculateOperation","params":{"method":"equivLiteral","keyboard":"INTERMEDIATE"}}}</v>
      </c>
      <c r="D441" s="184" t="str">
        <f t="shared" si="2"/>
        <v>#REF!</v>
      </c>
    </row>
    <row r="442" ht="15.75" customHeight="1">
      <c r="A442" s="184" t="str">
        <f>Seeds!AB328</f>
        <v>M4-NyO-33a-A-2</v>
      </c>
      <c r="B442" s="184" t="str">
        <f t="shared" si="131"/>
        <v>#REF!</v>
      </c>
      <c r="C442" s="184" t="str">
        <f>Seeds!AA328</f>
        <v>{"id":"M4-NyO-33a-A-2","stimulus":"&lt;p&gt;Nanda quer vender alguns brinquedos repetidos do irmão dela, pois ele tem {{Q1}} versões do mesmo brinquedo. Sendo assim, ela mediu a massa de todos esses brinquedos e obteve um total de {{T1}} g. Quantas gramas pesa cada brinquedo?&lt;/p&gt;","template":"&lt;p&gt;Cada brinquedo pesa {{response}} g.&lt;/p&gt;","hint":"&lt;p&gt;Quando terminar de dividir a parte inteira, coloque uma vírgula no quociente e continue a divisão.&lt;/p&gt;","feedback":"&lt;p&gt;Quando terminar de dividir a parte inteira, coloque uma vírgula no quociente e continue a divisão.&lt;/p&gt;&lt;p style=\"text-align: center\"&gt;{{T1}} : {{Q1}} = {{A1}}&lt;/p&gt;","seed":{"parameters":[{"name":"Q1","label":null,"min":2,"max":9,"step":1},{"name":"Q2","label":null,"min":10.05,"max":50.95,"step":0.1}],"calculated":[{"name":"T1","function":"Lemonlib.round({{Q1}}*{{Q2}}, 2)","temp":true},{"name":"A1","label":"{{function}}","function":" {{Q2}}"}],"uniques":true},"algorithm":{"name":"calculateOperation","params":{"method":"equivLiteral","keyboard":"INTERMEDIATE"}}}</v>
      </c>
      <c r="D442" s="184" t="str">
        <f t="shared" si="2"/>
        <v>#REF!</v>
      </c>
    </row>
    <row r="443" ht="15.75" customHeight="1">
      <c r="A443" s="184" t="str">
        <f>Seeds!AB329</f>
        <v>M4-NyO-33a-A-3</v>
      </c>
      <c r="B443" s="184" t="str">
        <f t="shared" si="131"/>
        <v>#REF!</v>
      </c>
      <c r="C443" s="184" t="str">
        <f>Seeds!AA329</f>
        <v>{"id":"M4-NyO-33a-A-3","stimulus":"&lt;p&gt;Miguel preparou {{T1}} cl de uma batida de morando para comemorar o aniversário da avó dele. Como ele distribuiu a batida igualmente em {{Q1}} copos, quantos centilitros ficou em cada um?&lt;/p&gt;","template":"&lt;p&gt;Cada copo ficou com {{response}} cl.&lt;/p&gt;","hint":"&lt;p&gt;Quando terminar de dividir a parte inteira, coloque uma vírgula no quociente e continue a divisão.&lt;/p&gt;","feedback":"&lt;p&gt;Quando terminar de dividir a parte inteira, coloque uma vírgula no quociente e continue a divisão.&lt;/p&gt;&lt;p style=\"text-align: center\"&gt;{{T1}} : {{Q1}} = {{A1}}&lt;/p&gt;","seed":{"parameters":[{"name":"Q1","label":null,"min":2,"max":9,"step":1},{"name":"Q2","label":null,"min":10.05,"max":50.95,"step":0.1}],"calculated":[{"name":"T1","function":"Lemonlib.round({{Q1}}*{{Q2}}, 2)","temp":true},{"name":"A1","label":"{{function}}","function":" {{Q2}}"}],"uniques":true},"algorithm":{"name":"calculateOperation","params":{"method":"equivLiteral","keyboard":"INTERMEDIATE"}}}</v>
      </c>
      <c r="D443" s="184" t="str">
        <f t="shared" si="2"/>
        <v>#REF!</v>
      </c>
    </row>
    <row r="444" ht="15.75" customHeight="1">
      <c r="A444" s="184" t="str">
        <f>Seeds!AB330</f>
        <v>M4-NyO-33b-I-1</v>
      </c>
      <c r="B444" s="184" t="str">
        <f t="shared" si="131"/>
        <v>#REF!</v>
      </c>
      <c r="C444" s="184" t="str">
        <f>Seeds!AA330</f>
        <v>{"id":"M4-NyO-33b-I-1","stimulus":"&lt;p&gt;Selecione o resultado desta divisão.&lt;/p&gt;&lt;p style=\"text-align: center\"&gt;{{T1}} : {{T2}} = ...&lt;/p&gt;","hint":"&lt;p&gt;Quando terminar de dividir a parte inteira, coloque uma vírgula no quociente e continue a divisão.&lt;/p&gt;","feedback":"&lt;p&gt;Quando terminar de dividir a parte inteira, coloque uma vírgula no quociente e continue a divisão.&lt;/p&gt;","seed":{"parameters":[{"name":"Q1","label":null,"min":1,"max":21,"step":2},{"name":"Q2","label":null,"min":2,"max":9,"step":1},{"name":"Q3","list":[2,4,5]},{"name":"Q4","label":null,"min":2,"max":9,"step":1},{"name":"Q5","label":null,"min":2,"max":9,"step":1}],"calculated":[{"name":"T1","function":"{{Q1}}*{{Q2}}","temp":true},{"name":"T2","function":"{{Q2}}*{{Q3}}","temp":true},{"name":"A1","label":"{{function}}","function":"Lemonlib.round({{Q1}}/{{Q3}}, 2)"},{"name":"A2","label":"{{function}}","function":"Lemonlib.round({{Q1}}/{{Q4}}, 2)","incorrect":true},{"name":"A3","label":"{{function}}","function":"Lemonlib.round({{Q1}}/{{Q5}}, 2)","incorrect":true}],"uniques":true},"algorithm":{"name":"trueFalse","template":"Multiple choice – standard","params":{"countCorrect":1,"countIncorrect":2,"showCheckIcon":false,
            "columns": 3
        }
    }
}</v>
      </c>
      <c r="D444" s="184" t="str">
        <f t="shared" si="2"/>
        <v>#REF!</v>
      </c>
    </row>
    <row r="445" ht="15.75" customHeight="1">
      <c r="A445" s="184" t="str">
        <f>Seeds!AB331</f>
        <v>M4-NyO-33b-E-1</v>
      </c>
      <c r="B445" s="184" t="str">
        <f t="shared" si="131"/>
        <v>#REF!</v>
      </c>
      <c r="C445" s="184" t="str">
        <f>Seeds!AA331</f>
        <v>{"id":"M4-NyO-33b-E-1","stimulus":"&lt;p&gt;Calcule esta divisão.&lt;/p&gt;","template":"&lt;p style=\"text-align: center\"&gt;{{T1}} : {{T2}} = {{response}}&lt;/p&gt;","hint":"&lt;p&gt;Quando terminar de dividir a parte inteira, coloque uma vírgula no quociente e continue a divisão.&lt;/p&gt;","feedback":"&lt;p&gt;Quando terminar de dividir a parte inteira, coloque uma vírgula no quociente e continue a divisão.&lt;/p&gt;","seed":{"parameters":[{"name":"Q1","label":null,"min":1,"max":21,"step":2},{"name":"Q2","label":null,"min":2,"max":9,"step":1},{"name":"Q3","list":[2,4,5]}],"calculated":[{"name":"T1","function":"{{Q1}}*{{Q2}}","temp":true},{"name":"T2","function":"{{Q2}}*{{Q3}}","temp":true},{"name":"A1","label":"{{function}}","function":"Lemonlib.round({{Q1}}/{{Q3}}, 2)"}],"uniques":true},"algorithm":{"name":"calculateOperation","params":{"method":"equivLiteral","keyboard":"INTERMEDIATE"}}}</v>
      </c>
      <c r="D445" s="184" t="str">
        <f t="shared" si="2"/>
        <v>#REF!</v>
      </c>
    </row>
    <row r="446" ht="15.75" customHeight="1">
      <c r="A446" s="184" t="str">
        <f>Seeds!AB332</f>
        <v>M4-NyO-33b-A-1</v>
      </c>
      <c r="B446" s="184" t="str">
        <f t="shared" si="131"/>
        <v>#REF!</v>
      </c>
      <c r="C446" s="184" t="str">
        <f>Seeds!AA332</f>
        <v>{"id":"M4-NyO-33b-A-1","stimulus":"&lt;p&gt;Na escola de Túlio foram usados {{T1}} l de tinta acrílica para pintar {{T2}} murais. Como todos os murais são do mesmo tamanho e receberam a mesma quantidade de tinta, quantos litros foram usados em cada um?&lt;/p&gt;","template":"&lt;p&gt;Foram usados {{response}} l em cada mural.&lt;/p&gt;","hint":"&lt;p&gt;Quando terminar de dividir a parte inteira, coloque uma vírgula no quociente e continue a divisão.&lt;/p&gt;","feedback":"&lt;p&gt;Quando terminar de dividir a parte inteira, coloque uma vírgula no quociente e continue a divisão.&lt;/p&gt;&lt;p style=\"text-align: center\"&gt;{{T1}} : {{T2}} = {{A1}}&lt;/p&gt;","seed":{"parameters":[{"name":"Q1","label":null,"min":1,"max":21,"step":2},{"name":"Q2","label":null,"min":2,"max":9,"step":1},{"name":"Q3","list":[2,4,5]}],"calculated":[{"name":"T1","function":"{{Q1}}*{{Q2}}","temp":true},{"name":"T2","function":"{{Q2}}*{{Q3}}","temp":true},{"name":"A1","label":"{{function}}","function":"Lemonlib.round({{Q1}}/{{Q3}}, 2)"}],"uniques":true},"algorithm":{"name":"calculateOperation","params":{"method":"equivLiteral","keyboard":"INTERMEDIATE"}}}</v>
      </c>
      <c r="D446" s="184" t="str">
        <f t="shared" si="2"/>
        <v>#REF!</v>
      </c>
    </row>
    <row r="447" ht="15.75" customHeight="1">
      <c r="A447" s="184" t="str">
        <f>Seeds!AB333</f>
        <v>M4-NyO-33b-A-2</v>
      </c>
      <c r="B447" s="184" t="str">
        <f t="shared" si="131"/>
        <v>#REF!</v>
      </c>
      <c r="C447" s="184" t="str">
        <f>Seeds!AA333</f>
        <v>{"id":"M4-NyO-33b-A-2","stimulus":"&lt;p&gt;Em um concurso de rádio, Alberto e seu pai obtiveram {{T1}} pontos após responderem {{T2}} perguntas. Quantos pontos eles ganharam em cada questão?&lt;/p&gt;","template":"&lt;p&gt;Eles conseguiram {{response}} pontos por pergunta.&lt;/p&gt;","hint":"&lt;p&gt;Quando terminar de dividir a parte inteira, coloque uma vírgula no quociente e continue a divisão.&lt;/p&gt;","feedback":"&lt;p&gt;Quando terminar de dividir a parte inteira, coloque uma vírgula no quociente e continue a divisão.&lt;/p&gt;&lt;p style=\"text-align: center\"&gt;{{T1}} : {{T2}} = {{A1}}&lt;/p&gt;","seed":{"parameters":[{"name":"Q1","label":null,"min":1,"max":21,"step":2},{"name":"Q2","label":null,"min":2,"max":9,"step":1},{"name":"Q3","list":[2,4,5]}],"calculated":[{"name":"T1","function":"{{Q1}}*{{Q2}}","temp":true},{"name":"T2","function":"{{Q2}}*{{Q3}}","temp":true},{"name":"A1","label":"{{function}}","function":"Lemonlib.round({{Q1}}/{{Q3}}, 2)"}],"uniques":true},"algorithm":{"name":"calculateOperation","params":{"method":"equivLiteral","keyboard":"INTERMEDIATE"}}}</v>
      </c>
      <c r="D447" s="184" t="str">
        <f t="shared" si="2"/>
        <v>#REF!</v>
      </c>
    </row>
    <row r="448" ht="15.75" customHeight="1">
      <c r="A448" s="184" t="str">
        <f>Seeds!AB334</f>
        <v>M4-NyO-33b-A-3</v>
      </c>
      <c r="B448" s="184" t="str">
        <f t="shared" si="131"/>
        <v>#REF!</v>
      </c>
      <c r="C448" s="184" t="str">
        <f>Seeds!AA334</f>
        <v>{"id":"M4-NyO-33b-A-3","stimulus":"&lt;p&gt;Uma comedoria de um cinema recebeu um pacote pesando {{T1}} hg e contendo {{T2}} sacos de pipoca. Quantos hectogramas cada saco pesa?&lt;/p&gt;","template":"&lt;p&gt;Cada saco pesa {{response}} hg.&lt;/p&gt;","hint":"&lt;p&gt;Ao terminar de dividir a parte inteira, coloque uma vírgula no quociente e continue dividindo.&lt;/p&gt;","feedback":"&lt;p&gt;Quando terminar de dividir a parte inteira, coloque uma vírgula no quociente e continue dividindo.&lt;/p&gt;&lt;p style=\"text-align: center\"&gt;{{T1}} : {{T2}} = {{A1}}&lt;/p&gt;","seed":{"parameters":[{"name":"Q1","label":null,"min":1,"max":21,"step":2},{"name":"Q2","label":null,"min":2,"max":9,"step":1},{"name":"Q3","list":[2,4,5]}],"calculated":[{"name":"T1","function":"{{Q1}}*{{Q2}}","temp":true},{"name":"T2","function":"{{Q2}}*{{Q3}}","temp":true},{"name":"A1","label":"{{function}}","function":"Lemonlib.round({{Q1}}/{{Q3}}, 2)"}],"uniques":true},"algorithm":{"name":"calculateOperation","params":{"method":"equivLiteral","keyboard":"INTERMEDIATE"}}}</v>
      </c>
      <c r="D448" s="184" t="str">
        <f t="shared" si="2"/>
        <v>#REF!</v>
      </c>
    </row>
    <row r="449" ht="15.75" customHeight="1">
      <c r="A449" s="184" t="str">
        <f>Seeds!AB335</f>
        <v>M4-NyO-33c-I-1</v>
      </c>
      <c r="B449" s="184" t="str">
        <f t="shared" si="131"/>
        <v>#REF!</v>
      </c>
      <c r="C449" s="184" t="str">
        <f>Seeds!AA335</f>
        <v>{"id":"M4-NyO-33c-I-1","stimulus":"&lt;p&gt;Selecione a divisão que é equivalente à seguinte:&lt;/p&gt;&lt;p style=\"text-align: center\"&gt;{{T1}} : {{Q3}}&lt;/p&gt;","hint":"&lt;p&gt;Para obter uma divisão equivalente, multiplique ou divida o dividendo e o divisor pelo mesmo número.&lt;/p&gt;","feedback":"&lt;p&gt;Para obter uma divisão equivalente, pode-se multiplicar ou dividir o dividendo e o divisor pelo mesmo número.&lt;/p&gt;&lt;p&gt;O resultado das duas divisões é o mesmo.&lt;/p&gt;&lt;p style=\"text-align: center\"&gt;{{T1}} : {{Q3}} = {{T7}}&lt;/p&gt;&lt;p&gt;{{T3}} : {{T6}} = {{T7}}&lt;/p&gt;","seed":{"parameters":[{"name":"Q1","label":null,"min":1,"max":9,"step":1},{"name":"Q2","label":null,"min":1,"max":99,"step":1},{"name":"Q3","label":null,"min":2,"max":9,"step":1}],"calculated":[{"name":"T1","label":"{{function}}","function":"Lemonlib.round({{Q1}}+{{Q2}}/100, 2)","temp":true},{"name":"T2","label":"{{function}}","function":"Lemonlib.round({{Q1}}*10+{{Q2}}/10, 1)","temp":true},{"name":"T3","label":"{{function}}","function":"{{Q1}}*100+{{Q2}}","temp":true},{"name":"T4","label":"{{function}}","function":"{{Q1}}*1000+{{Q2}}*10","temp":true},{"name":"T5","label":"{{function}}","function":"{{Q3}}*10","temp":true},{"name":"T6","label":"{{function}}","function":"{{Q3}}*100","temp":true},{"name":"T7","label":"{{function}}","function":"Lemonlib.round({{T1}}/{{Q2}}, 2)","temp":true},{"name":"A1","label":"{{T3}} : {{T6}}"},{"name":"A2","label":"{{T2}} : {{T6}}","incorrect":true},{"name":"A3","label":"{{T3}} : {{T5}}","incorrect":true},{"name":"A4","label":"{{T4}} : {{T5}}","incorrect":true},{"name":"A5","label":"{{T4}} : {{T6}}","incorrect":true}],"uniques":true},"algorithm":{"name":"trueFalse","template":"Multiple choice – standard","params":{"countCorrect":1,"countIncorrect":2,"showCheckIcon":false,
            "columns": 3
        }
    }
}</v>
      </c>
      <c r="D449" s="184" t="str">
        <f t="shared" si="2"/>
        <v>#REF!</v>
      </c>
    </row>
    <row r="450" ht="15.75" customHeight="1">
      <c r="A450" s="184" t="str">
        <f>Seeds!AB336</f>
        <v>M4-NyO-33c-E-1</v>
      </c>
      <c r="B450" s="184" t="str">
        <f t="shared" si="131"/>
        <v>#REF!</v>
      </c>
      <c r="C450" s="184" t="str">
        <f>Seeds!AA336</f>
        <v>{"id":"M4-NyO-33c-E-1","stimulus":"&lt;p&gt;Complete a seguinte divisão para que fique equivalente a esta:&lt;/p&gt;&lt;p style=\"text-align: center\"&gt;{{T1}} : {{Q3}}&lt;/p&gt;","template":"&lt;p&gt;{{T2}} : {{response}}&lt;/p&gt;","hint":"&lt;p&gt;Para obter uma divisão equivalente, multiplique ou divida o dividendo e o divisor pelo mesmo número.&lt;/p&gt;","feedback":"&lt;p&gt;Para obter uma divisão equivalente, multiplique ou divida o dividendo e o divisor pelo mesmo número.&lt;/p&gt;&lt;p&gt;O resultado das duas divisões será o mesmo.&lt;/p&gt;&lt;p style=\"text-align: center\"&gt;{{T1}} : {{Q3}} = {{T3}}&lt;/p&gt;&lt;p&gt;{{T2}} : {{A1}} = {{T3}}&lt;/p&gt;","seed":{"parameters":[{"name":"Q1","label":null,"min":1,"max":9,"step":1},{"name":"Q2","label":null,"min":1,"max":99,"step":1},{"name":"Q3","label":null,"min":2,"max":9,"step":1}],"calculated":[{"name":"T1","label":"{{function}}","function":"Lemonlib.round({{Q1}}+{{Q2}}/100, 2)","temp":true},{"name":"T2","label":"{{function}}","function":"{{Q1}}*100+{{Q2}}","temp":true},{"name":"T3","label":"{{function}}","function":"Lemonlib.round({{T1}}/{{Q3}}, 3)","temp":true},{"name":"A1","label":"{{function}}","function":"{{Q3}}*100"}],"uniques":true},"algorithm":{"name":"calculateOperation","params":{"method":"equivLiteral","keyboard":"INTERMEDIATE"}}}</v>
      </c>
      <c r="D450" s="184" t="str">
        <f t="shared" si="2"/>
        <v>#REF!</v>
      </c>
    </row>
    <row r="451" ht="15.75" customHeight="1">
      <c r="A451" s="184" t="str">
        <f>Seeds!AB337</f>
        <v>M4-NyO-33c-E-2</v>
      </c>
      <c r="B451" s="184" t="str">
        <f t="shared" si="131"/>
        <v>#REF!</v>
      </c>
      <c r="C451" s="184" t="str">
        <f>Seeds!AA337</f>
        <v>{"id":"M4-NyO-33c-E-2","stimulus":"&lt;p&gt;Complete a seguinte divisão para que fique equivalente a esta:&lt;/p&gt;&lt;p style=\"text-align: center\"&gt;{{T1}} : {{Q3}}&lt;/p&gt;","template":"&lt;p style=\"text-align: center\"&gt;{{response}} : {{T2}}&lt;/p&gt;","hint":"&lt;p&gt;Para obter uma divisão equivalente, multiplique ou divida o dividendo e o divisor pelo mesmo número.&lt;/p&gt;","feedback":"&lt;p&gt;Para obter uma divisão equivalente, multiplique ou divida o dividendo e o divisor pelo mesmo número.&lt;/p&gt;&lt;p&gt;O resultado das duas divisões será o mesmo.&lt;/p&gt;&lt;p style=\"text-align: center\"&gt;{{T1}} : {{Q3}} = {{T3}}&lt;/p&gt;&lt;p&gt;{{T2}} : {{A1}} = {{T3}}&lt;/p&gt;","seed":{"parameters":[{"name":"Q1","label":null,"min":1,"max":9,"step":1},{"name":"Q2","label":null,"min":1,"max":99,"step":1},{"name":"Q3","label":null,"min":2,"max":9,"step":1}],"calculated":[{"name":"T1","label":"{{function}}","function":"Lemonlib.round({{Q1}}+{{Q2}}/100, 2)","temp":true},{"name":"T2","label":"{{function}}","function":"{{Q3}}*100","temp":true},{"name":"T3","label":"{{function}}","function":"Lemonlib.round({{T1}}/{{Q3}}, 2)","temp":true},{"name":"A1","label":"{{function}}","function":"{{Q1}}*100+{{Q2}}"}],"uniques":true},"algorithm":{"name":"calculateOperation","params":{"method":"equivLiteral","keyboard":"INTERMEDIATE"}}}</v>
      </c>
      <c r="D451" s="184" t="str">
        <f t="shared" si="2"/>
        <v>#REF!</v>
      </c>
    </row>
    <row r="452" ht="15.75" customHeight="1">
      <c r="A452" s="184" t="str">
        <f>Seeds!AB338</f>
        <v>M4-NyO-33d-I-1</v>
      </c>
      <c r="B452" s="184" t="str">
        <f t="shared" si="131"/>
        <v>#REF!</v>
      </c>
      <c r="C452" s="184" t="str">
        <f>Seeds!AA338</f>
        <v>{"id":"M4-NyO-33d-I-1","stimulus":"&lt;p&gt;Selecione o resultado desta divisão.&lt;/p&gt;","template":"&lt;p style=\"text-align: center\"&gt;{{T1}} : {{T2}} = {{response}}&lt;/p&gt;","hint":"&lt;p&gt;Para resolver uma divisão com decimais no divisor, resolva uma divisão equivalente sem decimais. Neste caso:&lt;/p&gt;&lt;p style=\"text-align: center\"&gt;{{T3}} : {{T4}}&lt;/p&gt;","feedback":"&lt;p&gt;Para resolver uma divisão com decimais no divisor, resolva uma divisão equivalente sem decimais. Neste caso:&lt;/p&gt;&lt;p style=\"text-align: center\"&gt;{{T3}} : {{T4}} = {{A1}}&lt;/p&gt;","seed":{"parameters":[{"name":"Q1","list":["1","2","3","4","5"]},{"name":"Q2","list":["1","2","3","4","5"]},{"name":"Q3","list":["2","4","8"]},{"name":"Q4","list":["3","5","7","9"]},{"name":"Q5","list":["3","5","7","9"]}],"calculated":[{"name":"T1","function":"Lemonlib.round(({{Q1}}+0.5)*({{Q2}}+{{Q3}}/10), 2)","temp":true},{"name":"T2","function":"{{Q1}}+0.5","temp":true},{"name":"T3","function":"Lemonlib.round(({{Q1}}+0.5)*({{Q2}}+{{Q3}}/10)*10, 1)","temp":true},{"name":"T4","function":"({{Q1}}+0.5)*10","temp":true},{"name":"A1","label":"{{function}}","function":"{{Q2}}+{{Q3}}/10"},{"name":"A2","label":"{{function}}","function":"{{Q2}}+{{Q4}}/10","incorrect":true},{"name":"A3","label":"{{function}}","function":"{{Q2}}+{{Q5}}/10","incorrect":true}],"uniques":true},"algorithm":{"name":"groupResponses","template":"Cloze with drop down"}}</v>
      </c>
      <c r="D452" s="184" t="str">
        <f t="shared" si="2"/>
        <v>#REF!</v>
      </c>
    </row>
    <row r="453" ht="15.75" customHeight="1">
      <c r="A453" s="184" t="str">
        <f>Seeds!AB339</f>
        <v>M4-NyO-33d-E-1</v>
      </c>
      <c r="B453" s="184" t="str">
        <f t="shared" si="131"/>
        <v>#REF!</v>
      </c>
      <c r="C453" s="184" t="str">
        <f>Seeds!AA339</f>
        <v>{"id":"M4-NyO-33d-E-1","stimulus":"&lt;p&gt;Calcule esta divisão.&lt;/p&gt;","template":"&lt;p style=\"text-align: center\"&gt;{{T1}} : {{T2}} = {{response}}&lt;/p&gt;","hint":"&lt;p&gt;Para resolver uma divisão com decimais no divisor, resolva uma divisão equivalente sem decimais. Neste caso:&lt;/p&gt;&lt;p style=\"text-align: center\"&gt;{{T3}} : {{T4}}&lt;/p&gt;","feedback":"&lt;p&gt;Para resolver uma divisão com decimais no divisor, resolva uma divisão equivalente sem decimais. Neste caso:&lt;/p&gt;&lt;p style=\"text-align: center\"&gt;{{T3}} : {{T4}} = {{A1}}&lt;/p&gt;","seed":{"parameters":[{"name":"Q1","list":["1","2","3","4","5"]},{"name":"Q2","list":["1","2","3","4","5"]},{"name":"Q3","list":["2","4","8"]}],"calculated":[{"name":"T1","function":"Lemonlib.round(({{Q1}}+0.5)*({{Q2}}+{{Q3}}/10), 2)","temp":true},{"name":"T2","function":"{{Q1}}+0.5","temp":true},{"name":"T3","function":"Lemonlib.round(({{Q1}}+0.5)*({{Q2}}+{{Q3}}/10)*10, 1)","temp":true},{"name":"T4","function":"({{Q1}}+0.5)*10","temp":true},{"name":"A1","label":"{{function}}","function":"{{Q2}}+{{Q3}}/10"}],"uniques":true},"algorithm":{"name":"calculateOperation","params":{"method":"equivLiteral","keyboard":"INTERMEDIATE"}}}</v>
      </c>
      <c r="D453" s="184" t="str">
        <f t="shared" si="2"/>
        <v>#REF!</v>
      </c>
    </row>
    <row r="454" ht="15.75" customHeight="1">
      <c r="A454" s="184" t="str">
        <f>Seeds!AB340</f>
        <v>M4-NyO-33d-A-1</v>
      </c>
      <c r="B454" s="184" t="str">
        <f t="shared" si="131"/>
        <v>#REF!</v>
      </c>
      <c r="C454" s="184" t="str">
        <f>Seeds!AA340</f>
        <v>{"id":"M4-NyO-33d-A-1","stimulus":"&lt;p&gt;Kaike tem {{T1}} dl de molho que ele quer dividir igualmente em tigelas com capacidade de {{T2}} dl. Quantas tigelas ele poderá encher?&lt;/p&gt;","template":"&lt;p&gt;Ele poderá encher {{response}} tigelas.&lt;/p&gt;","hint":"&lt;p&gt;Para resolver uma divisão com decimais no divisor, resolva uma divisão equivalente sem decimais. Neste caso:&lt;/p&gt;&lt;p style=\"text-align: center\"&gt;{{T3}} : {{T4}}&lt;/p&gt;","feedback":"&lt;p&gt;Para resolver uma divisão com decimais no divisor, resolva uma divisão equivalente sem decimais. Neste caso:&lt;/p&gt;&lt;p style=\"text-align: center\"&gt;{{T3}} : {{T4}} = {{A1}}&lt;/p&gt;","seed":{"parameters":[{"name":"Q1","list":["1","2","3","4","5"]},{"name":"Q2","list":["1","2","3","4","5"]},{"name":"Q3","list":["2","4","8"]}],"calculated":[{"name":"T1","function":"Lemonlib.round(({{Q1}}+0.5)*({{Q2}}+{{Q3}}/10), 2)","temp":true},{"name":"T2","function":"{{Q1}}+0.5","temp":true},{"name":"T3","function":"Lemonlib.round(({{Q1}}+0.5)*({{Q2}}+{{Q3}}/10)*10, 1)","temp":true},{"name":"T4","function":"({{Q1}}+0.5)*10","temp":true},{"name":"A1","label":"{{function}}","function":"{{Q2}}+{{Q3}}/10"}],"uniques":true},"algorithm":{"name":"calculateOperation","params":{"method":"equivLiteral","keyboard":"INTERMEDIATE"}}}</v>
      </c>
      <c r="D454" s="184" t="str">
        <f t="shared" si="2"/>
        <v>#REF!</v>
      </c>
    </row>
    <row r="455" ht="15.75" customHeight="1">
      <c r="A455" s="184" t="str">
        <f>Seeds!AB341</f>
        <v>M4-NyO-33d-A-2</v>
      </c>
      <c r="B455" s="184" t="str">
        <f t="shared" si="131"/>
        <v>#REF!</v>
      </c>
      <c r="C455" s="184" t="str">
        <f>Seeds!AA341</f>
        <v>{"id":"M4-NyO-33d-A-2","stimulus":"&lt;p&gt;Uma ONG arrecadou {{T1}} kg de alimentos para doar a diferentes associações. Se cada associação recebeu {{T2}} kg, quantas associações foram ajudadas?&lt;/p&gt;","template":"&lt;p style=\"text-align: center\"&gt;{{response}} associações receberam as doações de alimentos.&lt;/p&gt;","hint":"&lt;p&gt;Para resolver uma divisão com decimais no divisor, resolva uma divisão equivalente sem decimais. Neste caso:&lt;/p&gt;&lt;p style=\"text-align: center\"&gt;{{T3}} : {{T4}}&lt;/p&gt;","feedback":"&lt;p&gt;Para resolver uma divisão com decimais no divisor, resolva uma divisão equivalente sem decimais. Neste caso:&lt;/p&gt;&lt;p style=\"text-align: center\"&gt;{{T3}} : {{T4}} = {{A1}}&lt;/p&gt;","seed":{"parameters":[{"name":"Q1","list":["1","2","3","4","5"]},{"name":"Q2","list":["1","2","3","4","5"]},{"name":"Q3","list":["2","4","8"]}],"calculated":[{"name":"T1","function":"Lemonlib.round(({{Q1}}+0.5)*({{Q2}}+{{Q3}}/10), 2)","temp":true},{"name":"T2","function":"{{Q1}}+0.5","temp":true},{"name":"T3","function":"Lemonlib.round(({{Q1}}+0.5)*({{Q2}}+{{Q3}}/10)*10, 1)","temp":true},{"name":"T4","function":"({{Q1}}+0.5)*10","temp":true},{"name":"A1","label":"{{function}}","function":"{{Q2}}+{{Q3}}/10"}],"uniques":true},"algorithm":{"name":"calculateOperation","params":{"method":"equivLiteral","keyboard":"INTERMEDIATE"}}}</v>
      </c>
      <c r="D455" s="184" t="str">
        <f t="shared" si="2"/>
        <v>#REF!</v>
      </c>
    </row>
    <row r="456" ht="15.75" customHeight="1">
      <c r="A456" s="184" t="str">
        <f>Seeds!AB342</f>
        <v>M4-NyO-33d-A-3</v>
      </c>
      <c r="B456" s="184" t="str">
        <f t="shared" si="131"/>
        <v>#REF!</v>
      </c>
      <c r="C456" s="184" t="str">
        <f>Seeds!AA342</f>
        <v>{"id":"M4-NyO-33d-A-3","stimulus":"&lt;p&gt;Todos os dias, Danilo corre {{T1}} km em {{T2}} horas. Quantos quilômetros ele corre em uma hora?&lt;/p&gt;","template":"&lt;p&gt;Ele percorre {{response}} km em uma hora.&lt;/p&gt;","hint":"&lt;p&gt;Para resolver uma divisão com decimais no divisor, resolva uma divisão equivalente sem decimais. Neste caso:&lt;/p&gt;&lt;p style=\"text-align: center\"&gt;{{T3}} : {{T4}}&lt;/p&gt;","feedback":"&lt;p&gt;Para resolver uma divisão com decimais no divisor, resolva uma divisão equivalente sem decimais. Neste caso:&lt;/p&gt;&lt;p style=\"text-align: center\"&gt;{{T3}} : {{T4}} = {{A1}}&lt;/p&gt;","seed":{"parameters":[{"name":"Q1","list":["1","2","3"]},{"name":"Q2","list":["1","2","3","4","5"]},{"name":"Q3","list":["2","4","8"]}],"calculated":[{"name":"T1","function":"Lemonlib.round(({{Q1}}+0.5)*({{Q2}}+{{Q3}}/10), 2)","temp":true},{"name":"T2","function":"{{Q1}}+0.5","temp":true},{"name":"T3","function":"Lemonlib.round(({{Q1}}+0.5)*({{Q2}}+{{Q3}}/10)*10, 1)","temp":true},{"name":"T4","function":"({{Q1}}+0.5)*10","temp":true},{"name":"A1","label":"{{function}}","function":"{{Q2}}+{{Q3}}/10"}],"uniques":true},"algorithm":{"name":"calculateOperation","params":{"method":"equivLiteral","keyboard":"INTERMEDIATE"}}}</v>
      </c>
      <c r="D456" s="184" t="str">
        <f t="shared" si="2"/>
        <v>#REF!</v>
      </c>
    </row>
    <row r="457" ht="15.75" customHeight="1">
      <c r="A457" s="184" t="str">
        <f>Seeds!AB343</f>
        <v>M4-NyO-33e-I-1</v>
      </c>
      <c r="B457" s="184" t="str">
        <f t="shared" si="131"/>
        <v>#REF!</v>
      </c>
      <c r="C457" s="184" t="str">
        <f>Seeds!AA343</f>
        <v>{"id":"M4-NyO-33e-I-1","stimulus":"&lt;p&gt;Arraste o resultado correto desta divisão.&lt;/p&gt;","template":"&lt;p style=\"text-align: center\"&gt;{{T1}} : {{T2}} = {{response}}&lt;/p&gt;","hint":"&lt;p&gt;Quando terminar de dividir a parte inteira, adicione uma vírgula ao quociente e continue a divisão.&lt;/p&gt;","feedback":"&lt;p&gt;Quando terminar de dividir a parte inteira, adicione uma vírgula ao quociente e continue a divisão.&lt;/p&gt;","seed":{"parameters":[{"name":"Q1","label":null,"min":10,"max":99,"step":1},{"name":"Q2","label":null,"min":10,"max":99,"step":1},{"name":"Q3","label":null,"min":10,"max":99,"step":1},{"name":"Q4","label":null,"min":10,"max":99,"step":1}],"calculated":[{"name":"T1","label":"{{function}}","function":"Lemonlib.round({{Q1}}*{{Q2}}/100, 2)","temp":true},{"name":"T2","label":"{{function}}","function":"{{Q1}}/10","temp":true},{"name":"A1","label":"{{function}}","function":"{{Q2}}/10"},{"name":"A2","label":"{{function}}","function":"{{Q3}}/10","incorrect":true},{"name":"A3","label":"{{function}}","function":"{{Q4}}/10","incorrect":true}],"uniques":true},"algorithm":{"name":"calculateOperation","template":"Cloze with drag &amp; drop","params":{"keyboard":"INTERMEDIATE"}}}</v>
      </c>
      <c r="D457" s="184" t="str">
        <f t="shared" si="2"/>
        <v>#REF!</v>
      </c>
    </row>
    <row r="458" ht="15.75" customHeight="1">
      <c r="A458" s="184" t="str">
        <f>Seeds!AB344</f>
        <v>M4-NyO-33e-E-1</v>
      </c>
      <c r="B458" s="184" t="str">
        <f t="shared" si="131"/>
        <v>#REF!</v>
      </c>
      <c r="C458" s="184" t="str">
        <f>Seeds!AA344</f>
        <v>{"id":"M4-NyO-33e-E-1","stimulus":"&lt;p&gt;Calcule esta divisão.&lt;/p&gt;","template":"&lt;p style=\"text-align: center\"&gt;{{T1}} : {{T2}} = {{response}}&lt;/p&gt;","hint":"&lt;p&gt;Quando terminar de dividir a parte inteira, adicione uma vírgula ao quociente e continue a divisão.&lt;/p&gt;","feedback":"&lt;p&gt;Quando terminar de dividir a parte inteira, adicione uma vírgula ao quociente e continue a divisão.&lt;/p&gt;","seed":{"parameters":[{"name":"Q1","label":null,"min":10,"max":99,"step":1},{"name":"Q2","label":null,"min":10,"max":99,"step":1}],"calculated":[{"name":"T1","label":"{{function}}","function":"Lemonlib.round({{Q1}}*{{Q2}}/100, 2)","temp":true},{"name":"T2","label":"{{function}}","function":"{{Q1}}/10","temp":true},{"name":"A1","label":"{{function}}","function":"{{Q2}}/10"}],"uniques":true},"algorithm":{"name":"calculateOperation","params":{"method":"equivLiteral","keyboard":"INTERMEDIATE"}}}</v>
      </c>
      <c r="D458" s="184" t="str">
        <f t="shared" si="2"/>
        <v>#REF!</v>
      </c>
    </row>
    <row r="459" ht="15.75" customHeight="1">
      <c r="A459" s="184" t="str">
        <f>Seeds!AB345</f>
        <v>M4-NyO-33e-A-1</v>
      </c>
      <c r="B459" s="184" t="str">
        <f t="shared" si="131"/>
        <v>#REF!</v>
      </c>
      <c r="C459" s="184" t="str">
        <f>Seeds!AA345</f>
        <v>{"id":"M4-NyO-33e-A-1","stimulus":"&lt;p&gt;O drone de Érica leva {{T1}} s para subir a uma altura de {{T2}} m acima do solo. Quanto tempo ele levará para voar a uma altura de um metro?&lt;/p&gt;","template":"&lt;p&gt;O avião leva {{response}} s para subir um metro.&lt;/p&gt;","hint":"&lt;p&gt;Quando terminar de dividir a parte inteira, adicione uma vírgula ao quociente e continue a divisão.&lt;/p&gt;","feedback":"&lt;p&gt;Quando terminar de dividir a parte inteira, adicione uma vírgula ao quociente e continue a divisão.&lt;/p&gt;&lt;p style=\"text-align: center\"&gt;{{T1}} : {{T2}} = {{A1}}&lt;/p&gt;","seed":{"parameters":[{"name":"Q1","label":null,"min":3,"max":21,"step":2},{"name":"Q2","label":null,"min":201,"max":499,"step":2}],"calculated":[{"name":"T1","label":"{{function}}","function":"Lemonlib.round({{Q1}}*{{Q2}}/100, 2)","temp":true},{"name":"T2","label":"{{function}}","function":"{{Q1}}/10","temp":true},{"name":"A1","label":"{{function}}","function":"{{Q2}}/10"}],"uniques":true},"algorithm":{"name":"calculateOperation","params":{"method":"equivSymbolic","keyboard":"INTERMEDIATE"}}}</v>
      </c>
      <c r="D459" s="184" t="str">
        <f t="shared" si="2"/>
        <v>#REF!</v>
      </c>
    </row>
    <row r="460" ht="15.75" customHeight="1">
      <c r="A460" s="184" t="str">
        <f>Seeds!AB346</f>
        <v>M4-NyO-33e-A-2</v>
      </c>
      <c r="B460" s="184" t="str">
        <f t="shared" si="131"/>
        <v>#REF!</v>
      </c>
      <c r="C460" s="184" t="str">
        <f>Seeds!AA346</f>
        <v>{"id":"M4-NyO-33e-A-2","stimulus":"&lt;p&gt;No aniversário de Jorge, os pais dele compraram {{T2}} kg de doces, que custaram um total de R$ {{T1}}. Quanto custa um quilo desses doces?&lt;/p&gt;","template":"&lt;p&gt;1 kg de doces custa {{response}}.&lt;/p&gt;","hint":"&lt;p&gt;Quando terminar de dividir a parte inteira, adicione uma vírgula ao quociente e continue a divisão.&lt;/p&gt;","feedback":"&lt;p&gt;Quando terminar de dividir a parte inteira, adicione uma vírgula ao quociente e continue a divisão.&lt;/p&gt;&lt;p style=\"text-align: center\"&gt;{{T1}} : {{T2}} = {{A1}}&lt;/p&gt;","seed":{"parameters":[{"name":"Q1","label":null,"min":1,"max":21,"step":2},{"name":"Q2","label":null,"min":201,"max":499,"step":2}],"calculated":[{"name":"T1","label":"{{function}}","function":"Lemonlib.round({{Q1}}*{{Q2}}/100, 2)","temp":true},{"name":"T2","label":"{{function}}","function":"{{Q1}}/10","temp":true},{"name":"A1","label":"{{function}}","function":"{{Q2}}/10"}],"uniques":true},"algorithm":{"name":"calculateOperation","params":{"method":"equivSymbolic","keyboard":"INTERMEDIATE"}}}</v>
      </c>
      <c r="D460" s="184" t="str">
        <f t="shared" si="2"/>
        <v>#REF!</v>
      </c>
    </row>
    <row r="461" ht="15.75" customHeight="1">
      <c r="A461" s="184" t="str">
        <f>Seeds!AB347</f>
        <v>M4-NyO-33e-A-3</v>
      </c>
      <c r="B461" s="184" t="str">
        <f t="shared" si="131"/>
        <v>#REF!</v>
      </c>
      <c r="C461" s="184" t="str">
        <f>Seeds!AA347</f>
        <v>{"id":"M4-NyO-33e-A-3","stimulus":"&lt;p&gt;Uma fábrica produz {{T1}} l de leite a cada {{T2}} horas. Quantos litros de leite são produzidos por hora?&lt;/p&gt;","template":"&lt;p&gt;A fábrica produz {{response}} l de leite a cada hora.&lt;/p&gt;","hint":"&lt;p&gt;Quando terminar de dividir a parte inteira, adicione uma vírgula ao quociente e continue a divisão.&lt;/p&gt;","feedback":"&lt;p&gt;Quando terminar de dividir a parte inteira, adicione uma vírgula ao quociente e continue a divisão.&lt;/p&gt;&lt;p style=\"text-align: center\"&gt;{{T1}} : {{T2}} = {{A1}}&lt;/p&gt;","seed":{"parameters":[{"name":"Q1","label":null,"min":3,"max":21,"step":2},{"name":"Q2","label":null,"min":201,"max":499,"step":2}],"calculated":[{"name":"T1","label":"{{function}}","function":"Lemonlib.round({{Q1}}*{{Q2}}/100, 2)","temp":true},{"name":"T2","label":"{{function}}","function":"{{Q1}}/10","temp":true},{"name":"A1","label":"{{function}}","function":"{{Q2}}/10"}],"uniques":true},"algorithm":{"name":"calculateOperation","params":{"method":"equivSymbolic","keyboard":"INTERMEDIATE"}}}</v>
      </c>
      <c r="D461" s="184" t="str">
        <f t="shared" si="2"/>
        <v>#REF!</v>
      </c>
    </row>
    <row r="462" ht="15.75" customHeight="1">
      <c r="A462" s="184" t="str">
        <f t="shared" ref="A462:C462" si="132">#REF!</f>
        <v>#REF!</v>
      </c>
      <c r="B462" s="184" t="str">
        <f t="shared" si="132"/>
        <v>#REF!</v>
      </c>
      <c r="C462" s="184" t="str">
        <f t="shared" si="132"/>
        <v>#REF!</v>
      </c>
      <c r="D462" s="184" t="str">
        <f t="shared" si="2"/>
        <v>#REF!</v>
      </c>
    </row>
    <row r="463" ht="15.75" customHeight="1">
      <c r="A463" s="184" t="str">
        <f t="shared" ref="A463:C463" si="133">#REF!</f>
        <v>#REF!</v>
      </c>
      <c r="B463" s="184" t="str">
        <f t="shared" si="133"/>
        <v>#REF!</v>
      </c>
      <c r="C463" s="184" t="str">
        <f t="shared" si="133"/>
        <v>#REF!</v>
      </c>
      <c r="D463" s="184" t="str">
        <f t="shared" si="2"/>
        <v>#REF!</v>
      </c>
    </row>
    <row r="464" ht="15.75" customHeight="1">
      <c r="A464" s="184" t="str">
        <f t="shared" ref="A464:C464" si="134">#REF!</f>
        <v>#REF!</v>
      </c>
      <c r="B464" s="184" t="str">
        <f t="shared" si="134"/>
        <v>#REF!</v>
      </c>
      <c r="C464" s="184" t="str">
        <f t="shared" si="134"/>
        <v>#REF!</v>
      </c>
      <c r="D464" s="184" t="str">
        <f t="shared" si="2"/>
        <v>#REF!</v>
      </c>
    </row>
    <row r="465" ht="15.75" customHeight="1">
      <c r="A465" s="184" t="str">
        <f t="shared" ref="A465:C465" si="135">#REF!</f>
        <v>#REF!</v>
      </c>
      <c r="B465" s="184" t="str">
        <f t="shared" si="135"/>
        <v>#REF!</v>
      </c>
      <c r="C465" s="184" t="str">
        <f t="shared" si="135"/>
        <v>#REF!</v>
      </c>
      <c r="D465" s="184" t="str">
        <f t="shared" si="2"/>
        <v>#REF!</v>
      </c>
    </row>
    <row r="466" ht="15.75" customHeight="1">
      <c r="A466" s="184" t="str">
        <f t="shared" ref="A466:C466" si="136">#REF!</f>
        <v>#REF!</v>
      </c>
      <c r="B466" s="184" t="str">
        <f t="shared" si="136"/>
        <v>#REF!</v>
      </c>
      <c r="C466" s="184" t="str">
        <f t="shared" si="136"/>
        <v>#REF!</v>
      </c>
      <c r="D466" s="184" t="str">
        <f t="shared" si="2"/>
        <v>#REF!</v>
      </c>
    </row>
    <row r="467" ht="15.75" customHeight="1">
      <c r="A467" s="184" t="str">
        <f t="shared" ref="A467:C467" si="137">#REF!</f>
        <v>#REF!</v>
      </c>
      <c r="B467" s="184" t="str">
        <f t="shared" si="137"/>
        <v>#REF!</v>
      </c>
      <c r="C467" s="184" t="str">
        <f t="shared" si="137"/>
        <v>#REF!</v>
      </c>
      <c r="D467" s="184" t="str">
        <f t="shared" si="2"/>
        <v>#REF!</v>
      </c>
    </row>
    <row r="468" ht="15.75" customHeight="1">
      <c r="A468" s="184" t="str">
        <f t="shared" ref="A468:C468" si="138">#REF!</f>
        <v>#REF!</v>
      </c>
      <c r="B468" s="184" t="str">
        <f t="shared" si="138"/>
        <v>#REF!</v>
      </c>
      <c r="C468" s="184" t="str">
        <f t="shared" si="138"/>
        <v>#REF!</v>
      </c>
      <c r="D468" s="184" t="str">
        <f t="shared" si="2"/>
        <v>#REF!</v>
      </c>
    </row>
    <row r="469" ht="15.75" customHeight="1">
      <c r="A469" s="184" t="str">
        <f t="shared" ref="A469:C469" si="139">#REF!</f>
        <v>#REF!</v>
      </c>
      <c r="B469" s="184" t="str">
        <f t="shared" si="139"/>
        <v>#REF!</v>
      </c>
      <c r="C469" s="184" t="str">
        <f t="shared" si="139"/>
        <v>#REF!</v>
      </c>
      <c r="D469" s="184" t="str">
        <f t="shared" si="2"/>
        <v>#REF!</v>
      </c>
    </row>
    <row r="470" ht="15.75" customHeight="1">
      <c r="A470" s="184" t="str">
        <f t="shared" ref="A470:C470" si="140">#REF!</f>
        <v>#REF!</v>
      </c>
      <c r="B470" s="184" t="str">
        <f t="shared" si="140"/>
        <v>#REF!</v>
      </c>
      <c r="C470" s="184" t="str">
        <f t="shared" si="140"/>
        <v>#REF!</v>
      </c>
      <c r="D470" s="184" t="str">
        <f t="shared" si="2"/>
        <v>#REF!</v>
      </c>
    </row>
    <row r="471" ht="15.75" customHeight="1">
      <c r="A471" s="184" t="str">
        <f t="shared" ref="A471:C471" si="141">#REF!</f>
        <v>#REF!</v>
      </c>
      <c r="B471" s="184" t="str">
        <f t="shared" si="141"/>
        <v>#REF!</v>
      </c>
      <c r="C471" s="184" t="str">
        <f t="shared" si="141"/>
        <v>#REF!</v>
      </c>
      <c r="D471" s="184" t="str">
        <f t="shared" si="2"/>
        <v>#REF!</v>
      </c>
    </row>
    <row r="472" ht="15.75" customHeight="1">
      <c r="A472" s="184" t="str">
        <f>Seeds!AB348</f>
        <v>M4-NyO-38a-I-1</v>
      </c>
      <c r="B472" s="184" t="str">
        <f t="shared" ref="B472:B518" si="142">#REF!</f>
        <v>#REF!</v>
      </c>
      <c r="C472" s="184" t="str">
        <f>Seeds!AA348</f>
        <v>{
    "id": "M4-NyO-38a-I-1",
    "stimulus": "&lt;p&gt;Ernesto tem essas camisas e calças no armário. Quantas combinações diferentes de camisa e calça ele pode usar?&lt;/p&gt;&lt;div style=\"display:flex; justify-content:center;\"&gt;&lt;img src=\"https://blueberry-assets.oneclick.es/M4_NyO_38a_1.svg\" width=\"600\"&gt;&lt;/img&gt;&lt;/div&gt;",
    "hint": "&lt;p&gt;Conte todas as combinações possíveis: camisa amarela com calça azul, camisa amarela com calça marrom...&lt;/p&gt;",
    "feedback": "&lt;p&gt;Todas as combinações são:&lt;/p&gt;&lt;ul&gt;&lt;li&gt;Camisa amarela com calça azul.&lt;/li&gt;&lt;li&gt;Camisa amarela com calça marrom.&lt;/li&gt;&lt;li&gt;Camisa branca com calça azul.&lt;/li&gt;&lt;li&gt;Camisa branca com calça marrom.&lt;/li&gt;&lt;li&gt;Camisa verde com calça azul.&lt;/li&gt;&lt;li&gt;Camisa verde com calça marrom.&lt;/li&gt;&lt;/ul&gt;",
    "seed": {
        "parameters": [
            {
                "name": "Q1",
                "label": null,
                "list": [
                    3,
                    4,
                    5,
                    7,
                    8
                ]
            },
            {
                "name": "Q2",
                "label": null,
                "list": [
                    3,
                    4,
                    5,
                    7,
                    8
                ]
            }
        ],
        "calculated": [
            {
                "name": "A1",
                "label": "{{function}}",
                "function": "6"
            },
            {
                "name": "A2",
                "label": "{{function}}",
                "function": "{{Q1}}",
                "incorrect": true
            },
            {
                "name": "A3",
                "label": "{{function}}",
                "function": "{{Q2}}",
                "incorrect": true
            }
        ],
        "uniques": true
    },
    "algorithm": {
        "name": "trueFalse",
        "template": "Multiple choice – standard",
        "params": {
            "countCorrect": 1,
            "countIncorrect": 2,
            "showCheckIcon": false,
            "columns": 3
        }
    }
}</v>
      </c>
      <c r="D472" s="184" t="str">
        <f t="shared" si="2"/>
        <v>#REF!</v>
      </c>
    </row>
    <row r="473" ht="15.75" customHeight="1">
      <c r="A473" s="184" t="str">
        <f>Seeds!AB349</f>
        <v>M4-NyO-38a-I-2</v>
      </c>
      <c r="B473" s="184" t="str">
        <f t="shared" si="142"/>
        <v>#REF!</v>
      </c>
      <c r="C473" s="184" t="str">
        <f>Seeds!AA349</f>
        <v>{
    "id": "M4-NyO-38a-I-2",
    "stimulus": "&lt;p&gt;Ernesto tem essas camisas e calças no armário. Quantas combinações diferentes de camisa e calça ele pode usar?&lt;/p&gt;&lt;div style=\"display:flex; justify-content:center;\"&gt;&lt;img src=\"https://blueberry-assets.oneclick.es/M4_NyO_38a_2.svg\" width=\"600\"&gt;&lt;/img&gt;&lt;/div&gt;",
    "hint": "&lt;p&gt;Conte todas as combinações possíveis: camisa amarela com calça azul, camisa amarela com calça marrom...&lt;/p&gt;",
    "feedback": "&lt;p&gt;Todas as combinações são:&lt;/p&gt;&lt;ul&gt;&lt;li&gt;Camisa amarela com calça azul.&lt;/li&gt;&lt;li&gt;Camisa amarela com calça marrom.&lt;/li&gt;&lt;li&gt;Camisa amarela com calça preta.&lt;/li &gt; &lt;li&gt;Camisa amarela com calça verde.&lt;/li&gt;&lt;li&gt;Camisa branca com calça azul.&lt;/li&gt;&lt;li&gt;Camisa branca com calça marrom.&lt;/li&gt;&lt;li&gt;Camisa branca com calça preta.&lt;/li&gt;&lt;li&gt;Camisa branca com calça verde.&lt;/li&gt;&lt;/ul&gt;",
    "seed": {
        "parameters": [
            {
                "name": "Q1",
                "label": null,
                "list": [
                    5,
                    6,
                    7,
                    9,
                    10,
                    11,
                    12
                ]
            },
            {
                "name": "Q2",
                "label": null,
                "list": [
                    5,
                    6,
                    7,
                    9,
                    10,
                    11,
                    12
                ]
            }
        ],
        "calculated": [
            {
                "name": "A1",
                "label": "{{function}}",
                "function": "8"
            },
            {
                "name": "A2",
                "label": "{{function}}",
                "function": "{{Q1}}",
                "incorrect": true
            },
            {
                "name": "A3",
                "label": "{{function}}",
                "function": "{{Q2}}",
                "incorrect": true
            }
        ],
        "uniques": true
    },
    "algorithm": {
        "name": "trueFalse",
        "template": "Multiple choice – standard",
        "params": {
            "countCorrect": 1,
            "countIncorrect": 2,
            "showCheckIcon": false,
            "columns": 3
        }
    }
}</v>
      </c>
      <c r="D473" s="184" t="str">
        <f t="shared" si="2"/>
        <v>#REF!</v>
      </c>
    </row>
    <row r="474" ht="15.75" customHeight="1">
      <c r="A474" s="184" t="str">
        <f>Seeds!AB350</f>
        <v>M4-NyO-38a-I-3</v>
      </c>
      <c r="B474" s="184" t="str">
        <f t="shared" si="142"/>
        <v>#REF!</v>
      </c>
      <c r="C474" s="184" t="str">
        <f>Seeds!AA350</f>
        <v>{
    "id": "M4-NyO-38a-I-3",
    "stimulus": "&lt;p&gt;O menu de um restaurante traz as seguintes opções de prato principal e de sobremesa. Quantas combinações podem ser formadas ao se escolher um prato principal e uma sobremesa?&lt;/p&gt;&lt;div style=\"display:flex; justify-content:center;\"&gt;&lt;div class=\"lemo-fixed-to-responsive\" style=\"max-width: 600px;max-height: 250px;position: relative;width: 100%;display: inline-block;\"&gt;&lt;img src=\"https://blueberry-assets.oneclick.es/M4_NyO_38a_3.svg\" alt=\"\" tabindex=\"0\"&gt;&lt;/img&gt;&lt;div class=\"lemo-graphie-container\" style=\"position: absolute;top: 0;left: 0;width: 100%;height: 100%;\"&gt;&lt;div class=\"lemo-graphie\" style=\"position: relative; width: 100%; height: 100%;\"&gt;&lt;span class=\"lemo-graphie-label\" style=\"position: absolute; left: 20%; top: 6%;\"&gt;Principais&lt;/span&gt;&lt;span class=\"lemo-graphie-label\" style=\"position: absolute; left: 66%; top: 6%;\"&gt;De sobremesa&lt;/span&gt;&lt;/div&gt;&lt;/div&gt;&lt;/div&gt;&lt;/div&gt;",
    "hint": "&lt;p&gt;Conte todas as combinações possíveis: peixe e banana, peixe e maçã...&lt;/p&gt;",
    "feedback": "&lt;p&gt;Todas as combinações são:&lt;/p&gt;&lt;ul&gt;&lt;li&gt;Peixe e banana.&lt;/li&gt;&lt;li&gt;Peixe e maçã.&lt;/li&gt;&lt;li&gt;Peixe e pudim.&lt;/li&gt;&lt;li &gt;Salada e banana.&lt;/li&gt;&lt;li&gt;Salada e maçã.&lt;/li&gt;&lt;li&gt;Salada e pudim.&lt;/li&gt;&lt;/ul&gt;",
    "seed": {
        "parameters": [
            {
                "name": "Q1",
                "label": null,
                "list": [
                    3,
                    4,
                    5,
                    7,
                    8
                ]
            },
            {
                "name": "Q2",
                "label": null,
                "list": [
                    3,
                    4,
                    5,
                    7,
                    8
                ]
            }
        ],
        "calculated": [
            {
                "name": "A1",
                "label": "{{function}}",
                "function": "6"
            },
            {
                "name": "A2",
                "label": "{{function}}",
                "function": "{{Q1}}",
                "incorrect": true
            },
            {
                "name": "A3",
                "label": "{{function}}",
                "function": "{{Q2}}",
                "incorrect": true
            }
        ],
        "uniques": true
    },
    "algorithm": {
        "name": "trueFalse",
        "template": "Multiple choice – standard",
        "params": {
            "countCorrect": 1,
            "countIncorrect": 2,
            "showCheckIcon": false,
            "columns": 3
        }
    }
}</v>
      </c>
      <c r="D474" s="184" t="str">
        <f t="shared" si="2"/>
        <v>#REF!</v>
      </c>
    </row>
    <row r="475" ht="15.75" customHeight="1">
      <c r="A475" s="184" t="str">
        <f>Seeds!AB351</f>
        <v>M4-NyO-38a-I-4</v>
      </c>
      <c r="B475" s="184" t="str">
        <f t="shared" si="142"/>
        <v>#REF!</v>
      </c>
      <c r="C475" s="184" t="str">
        <f>Seeds!AA351</f>
        <v>{
    "id": "M4-NyO-38a-I-4",
    "stimulus": "&lt;p&gt;O menu de um restaurante traz as seguintes opções de prato principal e de sobremesa. Quantas combinações podem ser formadas ao se escolher um prato principal e uma sobremesa?&lt;/p&gt;&lt;div style=\"display:flex; justify-content:center;\"&gt;&lt;div class=\"lemo-fixed-to-responsive\" style=\"max-width: 600px;max-height: 250px;position: relative;width: 100%;display: inline-block;\"&gt;&lt;img src=\"https://blueberry-assets.oneclick.es/M4_NyO_38a_4.svg\" alt=\"\" tabindex=\"0\"&gt;&lt;/img&gt;&lt;div class=\"lemo-graphie-container\" style=\"position: absolute;top: 0;left: 0;width: 100%;height: 100%;\"&gt;&lt;div class=\"lemo-graphie\" style=\"position: relative; width: 100%; height: 100%;\"&gt;&lt;span class=\"lemo-graphie-label\" style=\"position: absolute; left: 20%; top: 6%;\"&gt;Principais&lt;/span&gt;&lt;span class=\"lemo-graphie-label\" style=\"position: absolute; left: 66%; top: 6%;\"&gt;De sobremesa&lt;/span&gt;&lt;/div&gt;&lt;/div&gt;&lt;/div&gt;&lt;/div&gt;",
    "hint": "&lt;p&gt;Conte todas as combinações possíveis: peixe e banana, peixe e maçã...&lt;/p&gt;",
    "feedback": "&lt;p&gt;Todas as combinações são:&lt;/p&gt;&lt;ul&gt;&lt;li&gt;Peixe e banana.&lt;/li&gt;&lt;li&gt;Peixe e maçã.&lt;/li&gt;&lt;li&gt;Peixe e pudim.&lt;/li&gt;&lt;li &gt;Salada e banana.&lt;/li&gt;&lt;li&gt;Salada e maçã.&lt;/li&gt;&lt;li&gt;Salada e pudim.&lt;/li&gt;&lt;li&gt;Macarrão e banana.&lt;/li&gt;&lt;li&gt;Macarrão e maçã.&lt;/li&gt;&lt;li&gt;Macarrão e pudim.&lt;/li&gt;&lt;/ul&gt;",
    "seed": {
        "parameters": [
            {
                "name": "Q1",
                "label": null,
                "list": [
                    5,
                    6,
                    7,
                    8,
                    10,
                    11,
                    12
                ]
            },
            {
                "name": "Q2",
                "label": null,
                "list": [
                    5,
                    6,
                    7,
                    8,
                    10,
                    11,
                    12
                ]
            }
        ],
        "calculated": [
            {
                "name": "A1",
                "label": "{{function}}",
                "function": "9"
            },
            {
                "name": "A2",
                "label": "{{function}}",
                "function": "{{Q1}}",
                "incorrect": true
            },
            {
                "name": "A3",
                "label": "{{function}}",
                "function": "{{Q2}}",
                "incorrect": true
            }
        ],
        "uniques": true
    },
    "algorithm": {
        "name": "trueFalse",
        "template": "Multiple choice – standard",
        "params": {
            "countCorrect": 1,
            "countIncorrect": 2,
            "showCheckIcon": false,
            "columns": 3
        }
    }
}</v>
      </c>
      <c r="D475" s="184" t="str">
        <f t="shared" si="2"/>
        <v>#REF!</v>
      </c>
    </row>
    <row r="476" ht="15.75" customHeight="1">
      <c r="A476" s="184" t="str">
        <f>Seeds!AB352</f>
        <v>M4-NyO-38a-E-1</v>
      </c>
      <c r="B476" s="184" t="str">
        <f t="shared" si="142"/>
        <v>#REF!</v>
      </c>
      <c r="C476" s="184" t="str">
        <f>Seeds!AA352</f>
        <v>{"id":"M4-NyO-38a-E-1","stimulus":"&lt;p&gt;Em uma cafeteria são servidos {{Q1}} tipos de sucos e {{Q2}} tipos de chás. Ao pedir no café da manhã um suco e um chá nessa cafeteria, quantas combinações diferentes podem ser formadas?&lt;/p&gt;","template":"&lt;p&gt;Podem ser formadas {{response}} combinações.&lt;/p&gt;","hint":"&lt;p&gt;Conte todas as combinações possíveis: suco 1 com chá 1, suco 1 com chá 2...&lt;/p&gt;","feedback":"&lt;p&gt;Para obter todas as combinações, desenhe um diagrama de árvore em seu caderno com todas as possibilidades.&lt;/p&gt;","seed":{"parameters":[{"name":"Q1","label":null,"list":[2,3,4,5,6]},{"name":"Q2","label":null,"list":[2,3,4,5,6]}],"calculated":[{"name":"A1","label":"{{function}}","function":"{{Q1}}*{{Q2}}"}],"uniques":true},"algorithm":{"name":"calculateOperation","params":{"method":"equivLiteral","keyboard":"NUMERICAL"}}}</v>
      </c>
      <c r="D476" s="184" t="str">
        <f t="shared" si="2"/>
        <v>#REF!</v>
      </c>
    </row>
    <row r="477" ht="15.75" customHeight="1">
      <c r="A477" s="184" t="str">
        <f>Seeds!AB353</f>
        <v>M4-NyO-38a-E-2</v>
      </c>
      <c r="B477" s="184" t="str">
        <f t="shared" si="142"/>
        <v>#REF!</v>
      </c>
      <c r="C477" s="184" t="str">
        <f>Seeds!AA353</f>
        <v>{"id":"M4-NyO-38a-E-2","stimulus":"&lt;p&gt;Para uma competição de xadrez em uma escola, a professora de uma classe irá formar uma dupla de alunos formada por uma menina e um menino. Se na classe há {{Q1}} meninos e {{Q2}} meninas, quantas possibilidades de duplas diferentes poderão ser formados?&lt;/p&gt;","template":"&lt;p&gt;Poderão ser formadas {{response}} duplas diferentes.&lt;/p&gt;","hint":"&lt;p&gt;Conte todas as combinações possíveis: menino 1 com menina 1, menino 1 com menina 2...&lt;/p&gt;","feedback":"&lt;p&gt;Para obter todas as combinações, desenhe um diagrama de árvore em seu caderno com todas as possibilidades.&lt;/p&gt;","seed":{"parameters":[{"name":"Q1","label":null,"list":[5,6,7,8]},{"name":"Q2","label":null,"list":[5,6,7,8]}],"calculated":[{"name":"A1","label":"{{function}}","function":"{{Q1}}*{{Q2}}"}],"uniques":true},"algorithm":{"name":"calculateOperation","params":{"method":"equivLiteral","keyboard":"NUMERICAL"}}}</v>
      </c>
      <c r="D477" s="184" t="str">
        <f t="shared" si="2"/>
        <v>#REF!</v>
      </c>
    </row>
    <row r="478" ht="15.75" customHeight="1">
      <c r="A478" s="184" t="str">
        <f>Seeds!AB354</f>
        <v>M4-NyO-38a-E-3</v>
      </c>
      <c r="B478" s="184" t="str">
        <f t="shared" si="142"/>
        <v>#REF!</v>
      </c>
      <c r="C478" s="184" t="str">
        <f>Seeds!AA354</f>
        <v>{"id":"M4-NyO-38a-E-3","stimulus":"&lt;p&gt;No refeitório do escritório, Marina pode escolher entre {{Q1}} tipos de sanduíches e {{Q2}} tipos de suco. Quantas combinações possíveis de sanduíche e suco ela pode escolher?&lt;/p&gt;","template":"&lt;p&gt;Ela pode escolher entre {{response}} combinações possíveis.&lt;/p&gt;","hint":"&lt;p&gt;Conte todas as combinações possíveis: sanduíche 1 e suco 1, sanduíche 1 e suco 2...&lt;/p&gt;","feedback":"&lt;p&gt;Para obter todas as combinações, desenhe um diagrama de árvore em seu caderno com todas as possibilidades.&lt;/p&gt;","seed":{"parameters":[{"name":"Q1","label":null,"list":[2,3,4,5,6]},{"name":"Q2","label":null,"list":[2,3,4,5,6]}],"calculated":[{"name":"A1","label":"{{function}}","function":"{{Q1}}*{{Q2}}"}],"uniques":true},"algorithm":{"name":"calculateOperation","params":{"method":"equivLiteral","keyboard":"NUMERICAL"}}}</v>
      </c>
      <c r="D478" s="184" t="str">
        <f t="shared" si="2"/>
        <v>#REF!</v>
      </c>
    </row>
    <row r="479" ht="15.75" customHeight="1">
      <c r="A479" s="184" t="str">
        <f>Seeds!AB355</f>
        <v>M4-NyO-39a-I-1</v>
      </c>
      <c r="B479" s="184" t="str">
        <f t="shared" si="142"/>
        <v>#REF!</v>
      </c>
      <c r="C479" s="184" t="str">
        <f>Seeds!AA355</f>
        <v>{"id":"M4-NyO-39a-I-1","stimulus":"&lt;p&gt;Em qual das opções a seguir foi pintado &lt;span class=\"fr-math-v2 fr-draggable\" contenteditable=\"false\" data-original-math=\"\\(\\frac{1}{2}\\)\" draggable=\"true\"&gt;\\(\\frac{1}{2}\\)&lt;/span&gt; da figura?&lt;/p&gt;","hint":"&lt;p&gt;O &lt;b&gt;denominador&lt;/b&gt; da fração representa número de partes em que o todo foi dividido. O &lt;b&gt;numerador&lt;/b&gt; representa o número de partes pintadas.&lt;/p&gt;","feedback":"&lt;p&gt;O &lt;b&gt;denominador&lt;/b&gt; da fração representa número de partes em que o todo foi dividido. O &lt;b&gt;numerador&lt;/b&gt; representa o número de partes pintadas.&lt;/p&gt;","seed":{"parameters":[],"calculated":[{"name":"A1","label":"&lt;div style=\"display:flex; justify-content:center;\"&gt;&lt;img src=\"https://blueberry-assets.oneclick.es/M4_NyO_39a_1.svg\" width=\"300\"&gt;&lt;/img&gt;&lt;/div&gt;"},{"name":"A2","label":"&lt;div style=\"display:flex; justify-content:center;\"&gt;&lt;img src=\"https://blueberry-assets.oneclick.es/M4_NyO_39a_2.svg\" width=\"300\"&gt;&lt;/img&gt;&lt;/div&gt;"},{"name":"A3","label":"&lt;div style=\"display:flex; justify-content:center;\"&gt;&lt;img src=\"https://blueberry-assets.oneclick.es/M4_NyO_39a_3.svg\" width=\"300\"&gt;&lt;/img&gt;&lt;/div&gt;","incorrect":true},{"name":"A4","label":"&lt;div style=\"display:flex; justify-content:center;\"&gt;&lt;img src=\"https://blueberry-assets.oneclick.es/M4_NyO_39a_4.svg\" width=\"300\"&gt;&lt;/img&gt;&lt;/div&gt;","incorrect":true},{"name":"A5","label":"&lt;div style=\"display:flex; justify-content:center;\"&gt;&lt;img src=\"https://blueberry-assets.oneclick.es/M4_NyO_39a_5.svg\" width=\"300\"&gt;&lt;/img&gt;&lt;/div&gt;","incorrect":true},{"name":"A6","label":"&lt;div style=\"display:flex; justify-content:center;\"&gt;&lt;img src=\"https://blueberry-assets.oneclick.es/M4_NyO_39a_6.svg\" width=\"300\"&gt;&lt;/img&gt;&lt;/div&gt;","incorrect":true},{"name":"A7","label":"&lt;div style=\"display:flex; justify-content:center;\"&gt;&lt;img src=\"https://blueberry-assets.oneclick.es/M4_NyO_39a_7.svg\" width=\"300\"&gt;&lt;/img&gt;&lt;/div&gt;","incorrect":true},{"name":"A8","label":"&lt;div style=\"display:flex; justify-content:center;\"&gt;&lt;img src=\"https://blueberry-assets.oneclick.es/M4_NyO_39a_8.svg\" width=\"300\"&gt;&lt;/img&gt;&lt;/div&gt;","incorrect":true},{"name":"A9","label":"&lt;div style=\"display:flex; justify-content:center;\"&gt;&lt;img src=\"https://blueberry-assets.oneclick.es/M4_NyO_39a_9.svg\" width=\"300\"&gt;&lt;/img&gt;&lt;/div&gt;","incorrect":true}],"uniques":true},"algorithm":{"name":"trueFalse","template":"Multiple choice – standard","params":{"countCorrect":1,"countIncorrect":3,"showCheckIcon":false,"columns":4}}}</v>
      </c>
      <c r="D479" s="184" t="str">
        <f t="shared" si="2"/>
        <v>#REF!</v>
      </c>
    </row>
    <row r="480" ht="15.75" customHeight="1">
      <c r="A480" s="184" t="str">
        <f>Seeds!AB356</f>
        <v>M4-NyO-39a-I-2</v>
      </c>
      <c r="B480" s="184" t="str">
        <f t="shared" si="142"/>
        <v>#REF!</v>
      </c>
      <c r="C480" s="184" t="str">
        <f>Seeds!AA356</f>
        <v>{"id":"M4-NyO-39a-I-2","stimulus":"&lt;p&gt;Em qual das opções a seguir foi pintado &lt;span class=\"fr-math-v2 fr-draggable\" contenteditable=\"false\" data-original-math=\"\\(\\frac{1}{3}\\)\" draggable=\"true\"&gt;\\(\\frac{1}{3}\\)&lt;/span&gt; da figura?&lt;/p&gt;","hint":"&lt;p&gt;O &lt;b&gt;denominador&lt;/b&gt; da fração representa número de partes em que o todo foi dividido. O &lt;b&gt;numerador&lt;/b&gt; representa o número de partes pintadas.&lt;/p&gt;","feedback":"&lt;p&gt;O &lt;b&gt;denominador&lt;/b&gt; da fração representa número de partes em que o todo foi dividido. O &lt;b&gt;numerador&lt;/b&gt; representa o número de partes pintadas.&lt;/p&gt;","seed":{"parameters":[],"calculated":[{"name":"A1","label":"&lt;div style=\"display:flex; justify-content:center;\"&gt;&lt;img src=\"https://blueberry-assets.oneclick.es/M4_NyO_39a_1.svg\" width=\"300\"&gt;&lt;/img&gt;&lt;/div&gt;","incorrect":true},{"name":"A2","label":"&lt;div style=\"display:flex; justify-content:center;\"&gt;&lt;img src=\"https://blueberry-assets.oneclick.es/M4_NyO_39a_2.svg\" width=\"300\"&gt;&lt;/img&gt;&lt;/div&gt;","incorrect":true},{"name":"A3","label":"&lt;div style=\"display:flex; justify-content:center;\"&gt;&lt;img src=\"https://blueberry-assets.oneclick.es/M4_NyO_39a_3.svg\" width=\"300\"&gt;&lt;/img&gt;&lt;/div&gt;"},{"name":"A4","label":"&lt;div style=\"display:flex; justify-content:center;\"&gt;&lt;img src=\"https://blueberry-assets.oneclick.es/M4_NyO_39a_4.svg\" width=\"300\"&gt;&lt;/img&gt;&lt;/div&gt;"},{"name":"A5","label":"&lt;div style=\"display:flex; justify-content:center;\"&gt;&lt;img src=\"https://blueberry-assets.oneclick.es/M4_NyO_39a_5.svg\" width=\"300\"&gt;&lt;/img&gt;&lt;/div&gt;","incorrect":true},{"name":"A6","label":"&lt;div style=\"display:flex; justify-content:center;\"&gt;&lt;img src=\"https://blueberry-assets.oneclick.es/M4_NyO_39a_6.svg\" width=\"300\"&gt;&lt;/img&gt;&lt;/div&gt;","incorrect":true},{"name":"A7","label":"&lt;div style=\"display:flex; justify-content:center;\"&gt;&lt;img src=\"https://blueberry-assets.oneclick.es/M4_NyO_39a_7.svg\" width=\"300\"&gt;&lt;/img&gt;&lt;/div&gt;","incorrect":true},{"name":"A8","label":"&lt;div style=\"display:flex; justify-content:center;\"&gt;&lt;img src=\"https://blueberry-assets.oneclick.es/M4_NyO_39a_8.svg\" width=\"300\"&gt;&lt;/img&gt;&lt;/div&gt;","incorrect":true},{"name":"A9","label":"&lt;div style=\"display:flex; justify-content:center;\"&gt;&lt;img src=\"https://blueberry-assets.oneclick.es/M4_NyO_39a_9.svg\" width=\"300\"&gt;&lt;/img&gt;&lt;/div&gt;","incorrect":true}],"uniques":true},"algorithm":{"name":"trueFalse","template":"Multiple choice – standard","params":{"countCorrect":1,"countIncorrect":3,"showCheckIcon":false,"columns":4}}}</v>
      </c>
      <c r="D480" s="184" t="str">
        <f t="shared" si="2"/>
        <v>#REF!</v>
      </c>
    </row>
    <row r="481" ht="15.75" customHeight="1">
      <c r="A481" s="184" t="str">
        <f>Seeds!AB357</f>
        <v>M4-NyO-39a-I-3</v>
      </c>
      <c r="B481" s="184" t="str">
        <f t="shared" si="142"/>
        <v>#REF!</v>
      </c>
      <c r="C481" s="184" t="str">
        <f>Seeds!AA357</f>
        <v>{"id":"M4-NyO-39a-I-3","stimulus":"&lt;p&gt;Em qual das opções a seguir foi pintado &lt;span class=\"fr-math-v2 fr-draggable\" contenteditable=\"false\" data-original-math=\"\\(\\frac{1}{5}\\)\" draggable=\"true\"&gt;\\(\\frac{1}{5}\\)&lt;/span&gt; de la figura?&lt;/p&gt;","hint":"&lt;p&gt;O &lt;b&gt;denominador&lt;/b&gt; da fração representa número de partes em que o todo foi dividido. O &lt;b&gt;numerador&lt;/b&gt; representa o número de partes pintadas.&lt;/p&gt;","feedback":"&lt;p&gt;O &lt;b&gt;denominador&lt;/b&gt; da fração representa número de partes em que o todo foi dividido. O &lt;b&gt;numerador&lt;/b&gt; representa o número de partes pintadas.&lt;/p&gt;","seed":{"parameters":[],"calculated":[{"name":"A1","label":"&lt;div style=\"display:flex; justify-content:center;\"&gt;&lt;img src=\"https://blueberry-assets.oneclick.es/M4_NyO_39a_1.svg\" width=\"300\"&gt;&lt;/img&gt;&lt;/div&gt;","incorrect":true},{"name":"A2","label":"&lt;div style=\"display:flex; justify-content:center;\"&gt;&lt;img src=\"https://blueberry-assets.oneclick.es/M4_NyO_39a_2.svg\" width=\"300\"&gt;&lt;/img&gt;&lt;/div&gt;","incorrect":true},{"name":"A3","label":"&lt;div style=\"display:flex; justify-content:center;\"&gt;&lt;img src=\"https://blueberry-assets.oneclick.es/M4_NyO_39a_3.svg\" width=\"300\"&gt;&lt;/img&gt;&lt;/div&gt;","incorrect":true},{"name":"A4","label":"&lt;div style=\"display:flex; justify-content:center;\"&gt;&lt;img src=\"https://blueberry-assets.oneclick.es/M4_NyO_39a_4.svg\" width=\"300\"&gt;&lt;/img&gt;&lt;/div&gt;","incorrect":true},{"name":"A5","label":"&lt;div style=\"display:flex; justify-content:center;\"&gt;&lt;img src=\"https://blueberry-assets.oneclick.es/M4_NyO_39a_5.svg\" width=\"300\"&gt;&lt;/img&gt;&lt;/div&gt;","incorrect":true},{"name":"A6","label":"&lt;div style=\"display:flex; justify-content:center;\"&gt;&lt;img src=\"https://blueberry-assets.oneclick.es/M4_NyO_39a_6.svg\" width=\"300\"&gt;&lt;/img&gt;&lt;/div&gt;","incorrect":true},{"name":"A7","label":"&lt;div style=\"display:flex; justify-content:center;\"&gt;&lt;img src=\"https://blueberry-assets.oneclick.es/M4_NyO_39a_7.svg\" width=\"300\"&gt;&lt;/img&gt;&lt;/div&gt;","incorrect":true},{"name":"A8","label":"&lt;div style=\"display:flex; justify-content:center;\"&gt;&lt;img src=\"https://blueberry-assets.oneclick.es/M4_NyO_39a_8.svg\" width=\"300\"&gt;&lt;/img&gt;&lt;/div&gt;"},{"name":"A9","label":"&lt;div style=\"display:flex; justify-content:center;\"&gt;&lt;img src=\"https://blueberry-assets.oneclick.es/M4_NyO_39a_9.svg\" width=\"300\"&gt;&lt;/img&gt;&lt;/div&gt;"}],"uniques":true},"algorithm":{"name":"trueFalse","template":"Multiple choice – standard","params":{"countCorrect":1,"countIncorrect":3,"showCheckIcon":false,"columns":4}}}</v>
      </c>
      <c r="D481" s="184" t="str">
        <f t="shared" si="2"/>
        <v>#REF!</v>
      </c>
    </row>
    <row r="482" ht="15.75" customHeight="1">
      <c r="A482" s="184" t="str">
        <f>Seeds!AB358</f>
        <v>M4-NyO-39a-E-1</v>
      </c>
      <c r="B482" s="184" t="str">
        <f t="shared" si="142"/>
        <v>#REF!</v>
      </c>
      <c r="C482" s="184" t="str">
        <f>Seeds!AA358</f>
        <v>{
    "id": "M4-NyO-39a-E-1",
    "stimulus": "&lt;p&gt;Que fração representa a parte colorida da figura?&lt;/p&gt;&lt;div style=\"display:flex; justify-content:center;\"&gt;&lt;img src=\"https://blueberry-assets.oneclick.es/{{Q1}}\" width=\"300\"&gt;&lt;/img&gt;&lt;/div&gt;",
    "template": "&lt;p&gt;A parte colorida corresponde a {{response}} do total da figura.&lt;/p&gt;",
    "hint": "&lt;p&gt;O &lt;b&gt;denominador&lt;/b&gt; da fração representa número de partes em que o todo foi dividido. O &lt;b&gt;numerador&lt;/b&gt; representa o número de partes pintadas.&lt;/p&gt;",
    "feedback": "&lt;p&gt;O &lt;b&gt;denominador&lt;/b&gt; da fração representa número de partes em que o todo foi dividido. O &lt;b&gt;numerador&lt;/b&gt; representa o número de partes pintadas.&lt;/p&gt;",
    "seed": {
        "parameters": [
            {
                "name": "Q1",
                "label": null,
                "list": [
                    "M4_NyO_39a_3.svg",
                    "M4_NyO_39a_4.svg"
                ]
            }
        ],
        "calculated": [
            {
                "name": "A1",
                "label": "{{function}}",
                "function": "\\frac{1}{3}"
            }
        ],
        "uniques": true
    },
    "algorithm": {
        "name": "calculateOperation",
        "params": {
            "method": "equivLiteral",
            "keyboard": "INTERMEDIATE"
        }
    }
}</v>
      </c>
      <c r="D482" s="184" t="str">
        <f t="shared" si="2"/>
        <v>#REF!</v>
      </c>
    </row>
    <row r="483" ht="15.75" customHeight="1">
      <c r="A483" s="184" t="str">
        <f>Seeds!AB359</f>
        <v>M4-NyO-39a-E-2</v>
      </c>
      <c r="B483" s="184" t="str">
        <f t="shared" si="142"/>
        <v>#REF!</v>
      </c>
      <c r="C483" s="184" t="str">
        <f>Seeds!AA359</f>
        <v>{
    "id": "M4-NyO-39a-E-2",
    "stimulus": "&lt;p&gt;Que fração representa a parte colorida da figura?&lt;/p&gt;&lt;div style=\"display:flex; justify-content:center;\"&gt;&lt;img src=\"https://blueberry-assets.oneclick.es/{{Q1}}\" width=\"300\"&gt;&lt;/img&gt;&lt;/div&gt;",
    "template": "&lt;p&gt;A parte colorida corresponde a {{response}} do total da figura.&lt;/p&gt;",
    "hint": "&lt;p&gt;O &lt;b&gt;denominador&lt;/b&gt; da fração representa número de partes em que o todo foi dividido. O &lt;b&gt;numerador&lt;/b&gt; representa o número de partes pintadas.&lt;/p&gt;",
    "feedback": "&lt;p&gt;O &lt;b&gt;denominador&lt;/b&gt; da fração representa número de partes em que o todo foi dividido. O &lt;b&gt;numerador&lt;/b&gt; representa o número de partes pintadas.&lt;/p&gt;",
    "seed": {
        "parameters": [
            {
                "name": "Q1",
                "label": null,
                "list": [
                    "M4_NyO_39a_5.svg",
                    "M4_NyO_39a_6.svg",
                    "M4_NyO_39a_7.svg"
                ]
            }
        ],
        "calculated": [
            {
                "name": "A1",
                "label": "{{function}}",
                "function": "\\frac{1}{4}"
            }
        ],
        "uniques": true
    },
    "algorithm": {
        "name": "calculateOperation",
        "params": {
            "method": "equivLiteral",
            "keyboard": "INTERMEDIATE"
        }
    }
}</v>
      </c>
      <c r="D483" s="184" t="str">
        <f t="shared" si="2"/>
        <v>#REF!</v>
      </c>
    </row>
    <row r="484" ht="15.75" customHeight="1">
      <c r="A484" s="184" t="str">
        <f>Seeds!AB360</f>
        <v>M4-NyO-39a-E-3</v>
      </c>
      <c r="B484" s="184" t="str">
        <f t="shared" si="142"/>
        <v>#REF!</v>
      </c>
      <c r="C484" s="184" t="str">
        <f>Seeds!AA360</f>
        <v>{
    "id": "M4-NyO-39a-E-3",
    "stimulus": "&lt;p&gt;Que fração representa a parte colorida da figura?&lt;/p&gt;&lt;div style=\"display:flex; justify-content:center;\"&gt;&lt;img src=\"https://blueberry-assets.oneclick.es/{{Q1}}\" width=\"300\"&gt;&lt;/img&gt;&lt;/div&gt;",
    "template": "&lt;p&gt;A parte colorida corresponde a {{response}} do total da figura.&lt;/p&gt;",
    "hint": "&lt;p&gt;O &lt;b&gt;denominador&lt;/b&gt; da fração representa número de partes em que o todo foi dividido. O &lt;b&gt;numerador&lt;/b&gt; representa o número de partes pintadas.&lt;/p&gt;",
    "feedback": "&lt;p&gt;O &lt;b&gt;denominador&lt;/b&gt; da fração representa número de partes em que o todo foi dividido. O &lt;b&gt;numerador&lt;/b&gt; representa o número de partes pintadas.&lt;/p&gt;",
    "seed": {
        "parameters": [
            {
                "name": "Q1",
                "label": null,
                "list": [
                    "M4_NyO_39a_8.svg",
                    "M4_NyO_39a_9.svg"
                ]
            }
        ],
        "calculated": [
            {
                "name": "A1",
                "label": "{{function}}",
                "function": "\\frac{1}{5}"
            }
        ],
        "uniques": true
    },
    "algorithm": {
        "name": "calculateOperation",
        "params": {
            "method": "equivLiteral",
            "keyboard": "INTERMEDIATE"
        }
    }
}</v>
      </c>
      <c r="D484" s="184" t="str">
        <f t="shared" si="2"/>
        <v>#REF!</v>
      </c>
    </row>
    <row r="485" ht="15.75" customHeight="1">
      <c r="A485" s="184" t="str">
        <f>Seeds!AB361</f>
        <v>M4-NyO-39c-I-1</v>
      </c>
      <c r="B485" s="184" t="str">
        <f t="shared" si="142"/>
        <v>#REF!</v>
      </c>
      <c r="C485" s="184" t="str">
        <f>Seeds!AA361</f>
        <v>{"id":"M4-NyO-39c-I-1","stimulus":"&lt;p&gt;Arraste a resposta do seguinte cálculo.&lt;/p&gt;","template":"&lt;p style=\"text-align: center\"&gt;&lt;span class=\"fr-math-v2 fr-draggable\" contenteditable=\"false\" data-original-math=\"\\(\\frac{1}{{{Q1}}}\\)\" draggable=\"true\"&gt;\\(\\frac{1}{{{Q1}}}\\)&lt;/span&gt; de {{T1}} = {{response}}&lt;/p&gt;","hint":"&lt;p&gt;Como o valor do numerador é 1, divida o número pelo denominador.&lt;/p&gt;","feedback":"&lt;p&gt;Para calcular a fração de um número, se o valor do numerador for 1, basta dividir o número pelo denominador.&lt;/p&gt;&lt;p style=\"text-align: center\"&gt;{{T1}} : {{Q1}} = {{Q2}}&lt;/p&gt;","seed":{"parameters":[{"name":"Q1","label":null,"list":[2,3,4,5,10,100]},{"name":"Q2","label":null,"min":5,"max":20,"step":1},{"name":"Q3","label":null,"min":5,"max":20,"step":1},{"name":"Q4","label":null,"min":5,"max":20,"step":1}],"calculated":[{"name":"T1","label":"{{function}}","function":"{{Q2}}*{{Q1}}","temp":true},{"name":"A1","label":"{{function}}","function":"{{Q2}}"},{"name":"A2","label":"{{function}}","function":"{{Q3}}","incorrect":true},{"name":"A3","label":"{{function}}","function":"{{Q4}}","incorrect":true}],"uniques":true},"algorithm":{"name":"calculateOperation","template":"Cloze with drag &amp; drop","params":{"keyboard":"INTERMEDIATE"}}}</v>
      </c>
      <c r="D485" s="184" t="str">
        <f t="shared" si="2"/>
        <v>#REF!</v>
      </c>
    </row>
    <row r="486" ht="15.75" customHeight="1">
      <c r="A486" s="184" t="str">
        <f>Seeds!AB362</f>
        <v>M4-NyO-39c-E-1</v>
      </c>
      <c r="B486" s="184" t="str">
        <f t="shared" si="142"/>
        <v>#REF!</v>
      </c>
      <c r="C486" s="184" t="str">
        <f>Seeds!AA362</f>
        <v>{"id":"M4-NyO-39c-E-1","stimulus":"&lt;p&gt;Calcule quanto vale &lt;span class=\"fr-math-v2 fr-draggable\" contenteditable=\"false\" data-original-math=\"\\(\\frac{1}{{{Q1}}}\\)\" draggable=\"true\"&gt;\\(\\frac{1}{{{Q1}}}\\)&lt;/span&gt; de {{T1}}.&lt;/p&gt;","template":"&lt;p style=\"text-align: center\"&gt;&lt;span class=\"fr-math-v2 fr-draggable\" contenteditable=\"false\" data-original-math=\"\\(\\frac{1}{{{Q1}}}\\)\" draggable=\"true\"&gt;\\(\\frac{1}{{{Q1}}}\\)&lt;/span&gt; de {{T1}} = {{response}}&lt;/p&gt;","hint":"&lt;p&gt;Como o valor do numerador é 1, divida o número pelo denominador.&lt;/p&gt;","feedback":"&lt;p&gt;Para calcular a fração de um número, se o valor do numerador for 1, basta dividir o número pelo denominador.&lt;/p&gt;&lt;p style=\"text-align: center\"&gt;{{T1}} : {{Q1}} = {{Q2}}&lt;/p&gt;","seed":{"parameters":[{"name":"Q1","label":null,"list":[2,3,4,5,10,100]},{"name":"Q2","label":null,"min":5,"max":20,"step":1}],"calculated":[{"name":"T1","label":"{{function}}","function":"{{Q2}}*{{Q1}}","temp":true},{"name":"A1","label":"{{function}}","function":"{{Q2}}"}],"uniques":true},"algorithm":{"name":"calculateOperation","params":{"method":"equivLiteral","keyboard":"INTERMEDIATE"}}}</v>
      </c>
      <c r="D486" s="184" t="str">
        <f t="shared" si="2"/>
        <v>#REF!</v>
      </c>
    </row>
    <row r="487" ht="15.75" customHeight="1">
      <c r="A487" s="184" t="str">
        <f>Seeds!AB363</f>
        <v>M4-NyO-39c-A-1</v>
      </c>
      <c r="B487" s="184" t="str">
        <f t="shared" si="142"/>
        <v>#REF!</v>
      </c>
      <c r="C487" s="184" t="str">
        <f>Seeds!AA363</f>
        <v>{"id":"M4-NyO-39c-A-1","stimulus":"&lt;p&gt;Devido a uma promoção em uma loja de calçados, alguns sapatos que custavam R$ {{T1}} passaram a custar &lt;span class=\"fr-math-v2 fr-draggable\" contenteditable=\"false\" data-original-math=\"\\(\\frac{1}{{{Q1}}}\\)\" draggable=\"true\"&gt;\\(\\frac{1}{{{Q1}}}\\)&lt;/span&gt; desse valor. Quanto ficou o preço de um sapato com desconto?&lt;/p&gt;","template":"&lt;p style=\"text-align: center\"&gt;&lt;span class=\"fr-math-v2 fr-draggable\" contenteditable=\"false\" data-original-math=\"\\(\\frac{1}{{{Q1}}}\\)\" draggable=\"true\"&gt;\\(\\frac{1}{{{Q1}}}\\)&lt;/span&gt; de R$ {{T1}} = R$ {{response}}&lt;/p&gt;","hint":"&lt;p&gt;Como o valor do numerador é 1, divida o número pelo denominador.&lt;/p&gt;","feedback":"&lt;p&gt;Para calcular a fração de um número, se o valor do numerador for 1, basta dividir o número pelo denominador.&lt;/p&gt;&lt;p style=\"text-align: center\"&gt;{{T1}} : {{Q1}} = {{Q2}}&lt;/p&gt;","seed":{"parameters":[{"name":"Q1","label":null,"list":[2,3,4,5,10,100]},{"name":"Q2","label":null,"min":5,"max":20,"step":1}],"calculated":[{"name":"T1","label":"{{function}}","function":"{{Q2}}*{{Q1}}","temp":true},{"name":"A1","label":"{{function}}","function":"{{Q2}}"}],"uniques":true},"algorithm":{"name":"calculateOperation","params":{"method":"equivLiteral","keyboard":"INTERMEDIATE"}}}</v>
      </c>
      <c r="D487" s="184" t="str">
        <f t="shared" si="2"/>
        <v>#REF!</v>
      </c>
    </row>
    <row r="488" ht="15.75" customHeight="1">
      <c r="A488" s="184" t="str">
        <f>Seeds!AB364</f>
        <v>M4-NyO-39c-A-2</v>
      </c>
      <c r="B488" s="184" t="str">
        <f t="shared" si="142"/>
        <v>#REF!</v>
      </c>
      <c r="C488" s="184" t="str">
        <f>Seeds!AA364</f>
        <v>{"id":"M4-NyO-39c-A-2","stimulus":"&lt;p&gt;Adriano vai comer &lt;span class=\"fr-math-v2 fr-draggable\" contenteditable=\"false\" data-original-math=\"\\(\\frac{1}{{{Q1}}}\\)\" draggable=\"true\"&gt;\\(\\frac{1}{{{Q1}}}\\)&lt;/span&gt; dos {{T1}} morangos que ele colheu no pomar. Quantos morangos ele vai comer?&lt;/p&gt;","template":"&lt;p style=\"text-align: center\"&gt;&lt;span class=\"fr-math-v2 fr-draggable\" contenteditable=\"false\" data-original-math=\"\\(\\frac{1}{{{Q1}}}\\)\" draggable=\"true\"&gt;\\(\\frac{1}{{{Q1}}}\\)&lt;/span&gt; de {{T1}} morangos = {{response}} morangos&lt;/p&gt;","hint":"&lt;p&gt;Como o valor do numerador é 1, divida o número pelo denominador.&lt;/p&gt;","feedback":"&lt;p&gt;Para calcular a fração de um número, se o valor do numerador for 1, basta dividir o número pelo denominador.&lt;/p&gt;&lt;p style=\"text-align: center\"&gt;{{T1}} : {{Q1}} = {{Q2}}&lt;/p&gt;","seed":{"parameters":[{"name":"Q1","label":null,"list":[2,3,4,5,10,100]},{"name":"Q2","label":null,"min":5,"max":20,"step":1}],"calculated":[{"name":"T1","label":"{{function}}","function":"{{Q2}}*{{Q1}}","temp":true},{"name":"A1","label":"{{function}}","function":"{{Q2}}"}],"uniques":true},"algorithm":{"name":"calculateOperation","params":{"method":"equivLiteral","keyboard":"INTERMEDIATE"}}}</v>
      </c>
      <c r="D488" s="184" t="str">
        <f t="shared" si="2"/>
        <v>#REF!</v>
      </c>
    </row>
    <row r="489" ht="15.75" customHeight="1">
      <c r="A489" s="184" t="str">
        <f>Seeds!AB365</f>
        <v>M4-NyO-39c-A-3</v>
      </c>
      <c r="B489" s="184" t="str">
        <f t="shared" si="142"/>
        <v>#REF!</v>
      </c>
      <c r="C489" s="184" t="str">
        <f>Seeds!AA365</f>
        <v>{"id":"M4-NyO-39c-A-3","stimulus":"&lt;p&gt;Em uma loja de brinquedos, &lt;span class=\"fr-math-v2 fr-draggable\" contenteditable=\"false\" data-original-math=\"\\(\\frac{1}{{{Q1}}}\\)\" draggable=\"true\"&gt;\\(\\frac{1}{{{Q1}}}\\)&lt;/span&gt; das {{T1}} bolas que estão à venda são de futebol. Quantas bolas de futebol estão à venda na loja?&lt;/p&gt;","template":"&lt;p style=\"text-align: center\"&gt;&lt;span class=\"fr-math-v2 fr-draggable\" contenteditable=\"false\" data-original-math=\"\\(\\frac{1}{{{Q1}}}\\)\" draggable=\"true\"&gt;\\(\\frac{1}{{{Q1}}}\\)&lt;/span&gt; de {{T1}} bolas = {{response}} bolas de futebol&lt;/p&gt;","hint":"&lt;p&gt;Como o valor do numerador é 1, divida o número pelo denominador.&lt;/p&gt;","feedback":"&lt;p&gt;Para calcular a fração de um número, se o valor do numerador for 1, basta dividir o número pelo denominador.&lt;/p&gt;&lt;p style=\"text-align: center\"&gt;{{T1}} : {{Q1}} = {{Q2}}&lt;/p&gt;","seed":{"parameters":[{"name":"Q1","label":null,"list":[2,3,4,5,10,100]},{"name":"Q2","label":null,"min":5,"max":20,"step":1}],"calculated":[{"name":"T1","label":"{{function}}","function":"{{Q2}}*{{Q1}}","temp":true},{"name":"A1","label":"{{function}}","function":"{{Q2}}"}],"uniques":true},"algorithm":{"name":"calculateOperation","params":{"method":"equivLiteral","keyboard":"INTERMEDIATE"}}}</v>
      </c>
      <c r="D489" s="184" t="str">
        <f t="shared" si="2"/>
        <v>#REF!</v>
      </c>
    </row>
    <row r="490" ht="15.75" customHeight="1">
      <c r="A490" s="184" t="str">
        <f>Seeds!AB366</f>
        <v>M4-NyO-39d-I-1</v>
      </c>
      <c r="B490" s="184" t="str">
        <f t="shared" si="142"/>
        <v>#REF!</v>
      </c>
      <c r="C490" s="184" t="str">
        <f>Seeds!AA366</f>
        <v>{"id":"M4-NyO-39d-I-1","stimulus":"&lt;p&gt;Selecione a fração que &lt;i&gt;não&lt;/i&gt; está expressa corretamente.&lt;/p&gt;","hint":"&lt;p&gt;Para frações, escreva primeiro o numerador e depois o denominador na forma fracionária, por exemplo, meios, terços, quartos ou quintos.&lt;/p&gt;","feedback":"&lt;p&gt;Para frações, escreva primeiro o numerador e depois o denominador na forma fracionária, por exemplo, meios, terços, quartos ou quintos.&lt;/p&gt;","seed":{"parameters":[{"name":"Q1","label":null,"min":2,"max":12,"step":1},{"name":"Q2","label":null,"min":2,"max":12,"step":1},{"name":"Q3","label":null,"min":2,"max":12,"step":1}],"calculated":[{"name":"A1","label":"&lt;span class=\"fr-math-v2 fr-draggable\" contenteditable=\"false\" data-original-math=\"\\(\\frac{1}{{{Q1}}}\\)\" draggable=\"true\"&gt;\\(\\frac{1}{{{Q1}}}\\)&lt;/span&gt; se lê {{function}}.","function":"Lemonlib.fractionToWords(1, {{Q1}}, 'pt')","incorrect":true},{"name":"A2","label":"&lt;span class=\"fr-math-v2 fr-draggable\" contenteditable=\"false\" data-original-math=\"\\(\\frac{1}{{{Q2}}}\\)\" draggable=\"true\"&gt;\\(\\frac{1}{{{Q2}}}\\)&lt;/span&gt; se lê {{function}}.","function":"Lemonlib.fractionToWords(1, {{Q2}}, 'pt')","incorrect":true},{"name":"A3","label":"&lt;span class=\"fr-math-v2 fr-draggable\" contenteditable=\"false\" data-original-math=\"\\(\\frac{1}{{{Q3}}}\\)\" draggable=\"true\"&gt;\\(\\frac{1}{{{Q3}}}\\)&lt;/span&gt; se lê {{function}}.","function":"Lemonlib.fractionToWords(1, {{Q3}}+1, 'pt')"},{"name":"A4","label":"&lt;span class=\"fr-math-v2 fr-draggable\" contenteditable=\"false\" data-original-math=\"\\(\\frac{1}{{{Q3}}}\\)\" draggable=\"true\"&gt;\\(\\frac{1}{{{Q3}}}\\)&lt;/span&gt; se lê {{function}}.","function":"Lemonlib.fractionToWords(1, {{Q3}}+2, 'pt')"}],"uniques":true},"algorithm":{"name":"trueFalse","template":"Multiple choice – standard","params":{"countCorrect":1,"countIncorrect":2,"showCheckIcon":false,
            "columns": 3
        }
    }
}</v>
      </c>
      <c r="D490" s="184" t="str">
        <f t="shared" si="2"/>
        <v>#REF!</v>
      </c>
    </row>
    <row r="491" ht="15.75" customHeight="1">
      <c r="A491" s="184" t="str">
        <f>Seeds!AB367</f>
        <v>M4-NyO-39d-E-1</v>
      </c>
      <c r="B491" s="184" t="str">
        <f t="shared" si="142"/>
        <v>#REF!</v>
      </c>
      <c r="C491" s="184" t="str">
        <f>Seeds!AA367</f>
        <v>{"id":"M4-NyO-39d-E-1","stimulus":"&lt;p&gt;Escreva como se lê a fração &lt;span class=\"fr-math-v2 fr-draggable\" contenteditable=\"false\" data-original-math=\"\\(\\frac{1}{{{Q1}}}\\)\" draggable=\"true\"&gt;\\(\\frac{1}{{{Q1}}}\\)&lt;/span&gt;.&lt;/p&gt;","template":"&lt;p&gt;Lê-se: {{response}}.&lt;/p&gt;","hint":"&lt;p&gt;Para frações, escreva primeiro o numerador e depois o denominador na forma fracionária, por exemplo, meios, terços, quartos ou quintos.&lt;/p&gt;","feedback":"&lt;p&gt;Para frações, escreva primeiro o numerador e depois o denominador na forma fracionária, por exemplo, meios, terços, quartos ou quintos.&lt;/p&gt;","seed":{"parameters":[{"name":"Q1","label":null,"min":2,"max":12,"step":1}],"calculated":[{"name":"A1","label":"{{function}}","function":"Lemonlib.fractionToWords(1, {{Q1}}, 'pt')"}],"uniques":true},"algorithm":{"name":"calculateOperation","template":"Cloze with text"}}</v>
      </c>
      <c r="D491" s="184" t="str">
        <f t="shared" si="2"/>
        <v>#REF!</v>
      </c>
    </row>
    <row r="492" ht="15.75" customHeight="1">
      <c r="A492" s="184" t="str">
        <f>Seeds!AB368</f>
        <v>M4-NyO-39d-A-1</v>
      </c>
      <c r="B492" s="184" t="str">
        <f t="shared" si="142"/>
        <v>#REF!</v>
      </c>
      <c r="C492" s="184" t="str">
        <f>Seeds!AA368</f>
        <v>{"id":"M4-NyO-39d-A-1","stimulus":"&lt;p&gt;Daniela quer comer &lt;span class=\"fr-math-v2 fr-draggable\" contenteditable=\"false\" data-original-math=\"\\(\\frac{1}{{{Q1}}}\\)\" draggable=\"true\"&gt;\\(\\frac{1}{{{Q1}}}\\)&lt;/span&gt; dos morangos que comprou. Como se lê essa fração?&lt;/p&gt;","template":"&lt;p&gt;Lê-se: {{response}}.&lt;/p&gt;","hint":"&lt;p&gt;Para frações, escreva primeiro o numerador e depois o denominador na forma fracionária, por exemplo, meios, terços, quartos ou quintos.&lt;/p&gt;","feedback":"&lt;p&gt;Para frações, escreva primeiro o numerador e depois o denominador na forma fracionária, por exemplo, meios, terços, quartos ou quintos.&lt;/p&gt;","seed":{"parameters":[{"name":"Q1","label":null,"min":2,"max":12,"step":1}],"calculated":[{"name":"A1","label":"{{function}}","function":"Lemonlib.fractionToWords(1, {{Q1}}, 'pt')"}],"uniques":true},"algorithm":{"name":"calculateOperation","template":"Cloze with text"}}</v>
      </c>
      <c r="D492" s="184" t="str">
        <f t="shared" si="2"/>
        <v>#REF!</v>
      </c>
    </row>
    <row r="493" ht="15.75" customHeight="1">
      <c r="A493" s="184" t="str">
        <f>Seeds!AB369</f>
        <v>M4-NyO-39d-A-2</v>
      </c>
      <c r="B493" s="184" t="str">
        <f t="shared" si="142"/>
        <v>#REF!</v>
      </c>
      <c r="C493" s="184" t="str">
        <f>Seeds!AA369</f>
        <v>{"id":"M4-NyO-39d-A-2","stimulus":"&lt;p&gt;Júlio pedalou &lt;span class=\"fr-math-v2 fr-draggable\" contenteditable=\"false\" data-original-math=\"\\(\\frac{1}{{{Q1}}}\\)\" draggable=\"true\"&gt;\\(\\frac{1}{{{Q1}}}\\)&lt;/span&gt; do percurso de uma trilha em um bosque. Como se lê essa fração?&lt;/p&gt;","template":"&lt;p&gt;Lê-se: {{response}}.&lt;/p&gt;","hint":"&lt;p&gt;Para frações, escreva primeiro o numerador e depois o denominador na forma fracionária, por exemplo, meios, terços, quartos ou quintos.&lt;/p&gt;","feedback":"&lt;p&gt;Para frações, escreva primeiro o numerador e depois o denominador na forma fracionária, por exemplo, meios, terços, quartos ou quintos.&lt;/p&gt;","seed":{"parameters":[{"name":"Q1","label":null,"min":1,"max":12,"step":1}],"calculated":[{"name":"A1","label":"{{function}}","function":"Lemonlib.fractionToWords(1, {{Q1}}, 'pt')"}],"uniques":true},"algorithm":{"name":"calculateOperation","template":"Cloze with text"}}</v>
      </c>
      <c r="D493" s="184" t="str">
        <f t="shared" si="2"/>
        <v>#REF!</v>
      </c>
    </row>
    <row r="494" ht="15.75" customHeight="1">
      <c r="A494" s="184" t="str">
        <f>Seeds!AB370</f>
        <v>M4-NyO-39d-A-3</v>
      </c>
      <c r="B494" s="184" t="str">
        <f t="shared" si="142"/>
        <v>#REF!</v>
      </c>
      <c r="C494" s="184" t="str">
        <f>Seeds!AA370</f>
        <v>{"id":"M4-NyO-39d-A-3","stimulus":"&lt;p&gt;Rafaela dedica &lt;span class=\"fr-math-v2 fr-draggable\" contenteditable=\"false\" data-original-math=\"\\(\\frac{1}{{{Q1}}}\\)\" draggable=\"true\"&gt;\\(\\frac{1}{{{Q1}}}\\)&lt;/span&gt; do seu tempo de estudo à tarde para estudar Matemática. Como se lê essa fração?&lt;/p&gt;","template":"&lt;p&gt;Lê-se: {{response}}.&lt;/p&gt;","hint":"&lt;p&gt;Para frações, escreva primeiro o numerador e depois o denominador na forma fracionária, por exemplo, meios, terços, quartos ou quintos.&lt;/p&gt;","feedback":"&lt;p&gt;Para frações, escreva primeiro o numerador e depois o denominador na forma fracionária, por exemplo, meios, terços, quartos ou quintos.&lt;/p&gt;","seed":{"parameters":[{"name":"Q1","label":null,"min":2,"max":12,"step":1}],"calculated":[{"name":"A1","label":"{{function}}","function":"Lemonlib.fractionToWords(1, {{Q1}}, 'pt')"}],"uniques":true},"algorithm":{"name":"calculateOperation","template":"Cloze with text"}}</v>
      </c>
      <c r="D494" s="184" t="str">
        <f t="shared" si="2"/>
        <v>#REF!</v>
      </c>
    </row>
    <row r="495" ht="15.75" customHeight="1">
      <c r="A495" s="184" t="str">
        <f>Seeds!AB371</f>
        <v>M4-NyO-39e-I-1</v>
      </c>
      <c r="B495" s="184" t="str">
        <f t="shared" si="142"/>
        <v>#REF!</v>
      </c>
      <c r="C495" s="184" t="str">
        <f>Seeds!AA371</f>
        <v>{"id":"M4-NyO-39e-I-1","stimulus":"&lt;p&gt;Indique qual das seguintes frações não está escrita corretamente.&lt;/p&gt;","hint":"&lt;p&gt;Para ler uma fração com 1 no numerador, comece dizendo &lt;i&gt;um&lt;/i&gt; seguido do número que indica o denominador.&lt;/p&gt;","feedback":"&lt;p&gt;Alguns exemplos de como ler uma fração com numerador 1 são:&lt;/p&gt;&lt;p&gt;&lt;span class=\"fr-math-v2 fr-draggable\" contenteditable=\"false\" data-original-math=\"\\(\\frac{1}{2}\\)\" draggable=\"true\"&gt;\\(\\frac{1}{2}\\)&lt;/span&gt; se lê como &lt;i&gt;um meio.&lt;/i&gt;&lt;/p&gt;&lt;p&gt;&lt;span class=\"fr-math-v2 fr-draggable\" contenteditable=\"false\" data-original-math=\"\\(\\frac{1}{3}\\)\" draggable=\"true\"&gt;\\(\\frac{1}{3}\\)&lt;/span&gt; se lê como &lt;i&gt;um terço.&lt;/i&gt;&lt;/p&gt;&lt;p&gt;&lt;span class=\"fr-math-v2 fr-draggable\" contenteditable=\"false\" data-original-math=\"\\(\\frac{1}{4}\\)\" draggable=\"true\"&gt;\\(\\frac{1}{4}\\)&lt;/span&gt; se lê como &lt;i&gt;um quarto.&lt;/i&gt;&lt;/p&gt;&lt;p&gt;&lt;span class=\"fr-math-v2 fr-draggable\" contenteditable=\"false\" data-original-math=\"\\(\\frac{1}{5}\\)\" draggable=\"true\"&gt;\\(\\frac{1}{5}\\)&lt;/span&gt; se lê como &lt;i&gt;um quinto.&lt;/i&gt;&lt;/p&gt;","seed":{"parameters":[{"name":"Q1","label":null,"min":2,"max":12,"step":1},{"name":"Q2","label":null,"min":2,"max":12,"step":1},{"name":"Q3","label":null,"min":2,"max":12,"step":1},{"name":"Q4","label":null,"min":2,"max":12,"step":1}],"calculated":[{"name":"A1","label":"&lt;span class=\"fr-math-v2 fr-draggable\" contenteditable=\"false\" data-original-math=\"\\(\\frac{1}{{{Q1}}}\\)\" draggable=\"true\"&gt;\\(\\frac{1}{{{Q1}}}\\)&lt;/span&gt; se lê como &lt;i&gt;{{function}}&lt;/i&gt;.","function":"Lemonlib.fractionToWords(1, {{Q1}}, 'pt')","incorrect":true},{"name":"A2","label":"&lt;span class=\"fr-math-v2 fr-draggable\" contenteditable=\"false\" data-original-math=\"\\(\\frac{1}{{{Q2}}}\\)\" draggable=\"true\"&gt;\\(\\frac{1}{{{Q2}}}\\)&lt;/span&gt; se lê como &lt;i&gt;{{function}}&lt;/i&gt;.","function":"Lemonlib.fractionToWords(1, {{Q2}}, 'pt')","incorrect":true},{"name":"A3","label":"{{Q3}}º se lê como &lt;i&gt;{{function}}&lt;/i&gt;.","function":"Lemonlib.fractionToWords(1, {{Q3}}, 'pt')"},{"name":"A4","label":"&lt;span class=\"fr-math-v2 fr-draggable\" contenteditable=\"false\" data-original-math=\"\\(\\frac{1}{10}\\)\" draggable=\"true\"&gt;\\(\\frac{1}{10}\\)&lt;/span&gt; se lê como &lt;i&gt;um décimo primeiro.&lt;/i&gt;"},{"name":"A5","label":"&lt;span class=\"fr-math-v2 fr-draggable\" contenteditable=\"false\" data-original-math=\"\\(\\frac{1}{{{Q4}}}\\)\" draggable=\"true\"&gt;\\(\\frac{1}{{{Q4}}}\\)&lt;/span&gt; se lê como &lt;i&gt;{{function}}&lt;/i&gt;.","function":"Lemonlib.fractionToWords(1, {{Q3}}+1, 'pt')"}],"uniques":true},"algorithm":{"name":"trueFalse","template":"Multiple choice – standard","params":{"countCorrect":1,"countIncorrect":2,"showCheckIcon":false,
            "columns": 3
        }
    }
}</v>
      </c>
      <c r="D495" s="184" t="str">
        <f t="shared" si="2"/>
        <v>#REF!</v>
      </c>
    </row>
    <row r="496" ht="15.75" customHeight="1">
      <c r="A496" s="184" t="str">
        <f>Seeds!AB372</f>
        <v>M4-NyO-39e-E-1</v>
      </c>
      <c r="B496" s="184" t="str">
        <f t="shared" si="142"/>
        <v>#REF!</v>
      </c>
      <c r="C496" s="184" t="str">
        <f>Seeds!AA372</f>
        <v>{"id":"M4-NyO-39e-E-1","stimulus":"&lt;p&gt;Escreva &lt;i&gt;{{T1}}&lt;/i&gt; em forma de fração.&lt;/p&gt;","template":"&lt;p&gt;A fração é {{response}}.&lt;/p&gt;","hint":"&lt;p&gt;Para ler uma fração com 1 no numerador, comece dizendo &lt;i&gt;um&lt;/i&gt; seguido do número que indica o denominador.&lt;/p&gt;","feedback":"&lt;p&gt;Alguns exemplos de como ler uma fração com numerador 1 são:&lt;/p&gt;&lt;p&gt;&lt;span class=\"fr-math-v2 fr-draggable\" contenteditable=\"false\" data-original-math=\"\\(\\frac{1}{2}\\)\" draggable=\"true\"&gt;\\(\\frac{1}{2}\\)&lt;/span&gt; se lê como &lt;i&gt;um meio.&lt;/i&gt;&lt;/p&gt;&lt;p&gt;&lt;span class=\"fr-math-v2 fr-draggable\" contenteditable=\"false\" data-original-math=\"\\(\\frac{1}{3}\\)\" draggable=\"true\"&gt;\\(\\frac{1}{3}\\)&lt;/span&gt; se lê como &lt;i&gt;um terço.&lt;/i&gt;&lt;/p&gt;&lt;p&gt;&lt;span class=\"fr-math-v2 fr-draggable\" contenteditable=\"false\" data-original-math=\"\\(\\frac{1}{4}\\)\" draggable=\"true\"&gt;\\(\\frac{1}{4}\\)&lt;/span&gt; se lê como &lt;i&gt;um quarto.&lt;/i&gt;&lt;/p&gt;&lt;p&gt;&lt;span class=\"fr-math-v2 fr-draggable\" contenteditable=\"false\" data-original-math=\"\\(\\frac{1}{5}\\)\" draggable=\"true\"&gt;\\(\\frac{1}{5}\\)&lt;/span&gt; se lê como &lt;i&gt;um quinto.&lt;/i&gt;&lt;/p&gt;","seed":{"parameters":[{"name":"Q1","label":null,"min":2,"max":12,"step":1}],"calculated":[{"name":"T1","label":"{{function}}","function":"Lemonlib.fractionToWords(1, {{Q1}}, 'pt')","temp":true},{"name":"A1","label":"{{function}}","function":"\\frac{1}{{{Q1}}}"}],"uniques":true},"algorithm":{"name":"calculateOperation","params":{"method":"equivLiteral","keyboard":"INTERMEDIATE"}}}</v>
      </c>
      <c r="D496" s="184" t="str">
        <f t="shared" si="2"/>
        <v>#REF!</v>
      </c>
    </row>
    <row r="497" ht="15.75" customHeight="1">
      <c r="A497" s="184" t="str">
        <f>Seeds!AB373</f>
        <v>M4-NyO-39e-A-1</v>
      </c>
      <c r="B497" s="184" t="str">
        <f t="shared" si="142"/>
        <v>#REF!</v>
      </c>
      <c r="C497" s="184" t="str">
        <f>Seeds!AA373</f>
        <v>{"id":"M4-NyO-39e-A-1","stimulus":"&lt;p&gt;Marcela passa {{T1}} da tarde dela lendo. Como esse valor é expresso em forma de fração?&lt;/p&gt;","template":"&lt;p&gt;É expresso como {{response}}.&lt;/p&gt;","hint":"&lt;p&gt;Para ler uma fração com 1 no numerador, comece dizendo &lt;i&gt;um&lt;/i&gt; seguido do número que indica o denominador.&lt;/p&gt;","feedback":"&lt;p&gt;Alguns exemplos de como ler uma fração com numerador 1 são:&lt;/p&gt;&lt;p&gt;&lt;span class=\"fr-math-v2 fr-draggable\" contenteditable=\"false\" data-original-math=\"\\(\\frac{1}{2}\\)\" draggable=\"true\"&gt;\\(\\frac{1}{2}\\)&lt;/span&gt; se lê como &lt;i&gt;um meio.&lt;/i&gt;&lt;/p&gt;&lt;p&gt;&lt;span class=\"fr-math-v2 fr-draggable\" contenteditable=\"false\" data-original-math=\"\\(\\frac{1}{3}\\)\" draggable=\"true\"&gt;\\(\\frac{1}{3}\\)&lt;/span&gt; se lê como &lt;i&gt;um terço.&lt;/i&gt;&lt;/p&gt;&lt;p&gt;&lt;span class=\"fr-math-v2 fr-draggable\" contenteditable=\"false\" data-original-math=\"\\(\\frac{1}{4}\\)\" draggable=\"true\"&gt;\\(\\frac{1}{4}\\)&lt;/span&gt; se lê como &lt;i&gt;um quarto.&lt;/i&gt;&lt;/p&gt;&lt;p&gt;&lt;span class=\"fr-math-v2 fr-draggable\" contenteditable=\"false\" data-original-math=\"\\(\\frac{1}{5}\\)\" draggable=\"true\"&gt;\\(\\frac{1}{5}\\)&lt;/span&gt; se lê como &lt;i&gt;um quinto.&lt;/i&gt;&lt;/p&gt;","seed":{"parameters":[{"name":"Q1","label":null,"min":2,"max":12,"step":1}],"calculated":[{"name":"T1","label":"{{function}}","function":"Lemonlib.fractionToWords(1, {{Q1}}, 'pt')","temp":true},{"name":"A1","label":"{{function}}","function":"\\frac{1}{{{Q1}}}"}],"uniques":true},"algorithm":{"name":"calculateOperation","params":{"method":"equivLiteral","keyboard":"INTERMEDIATE"}}}</v>
      </c>
      <c r="D497" s="184" t="str">
        <f t="shared" si="2"/>
        <v>#REF!</v>
      </c>
    </row>
    <row r="498" ht="15.75" customHeight="1">
      <c r="A498" s="184" t="str">
        <f>Seeds!AB374</f>
        <v>M4-NyO-39e-A-2</v>
      </c>
      <c r="B498" s="184" t="str">
        <f t="shared" si="142"/>
        <v>#REF!</v>
      </c>
      <c r="C498" s="184" t="str">
        <f>Seeds!AA374</f>
        <v>{"id":"M4-NyO-39e-A-2","stimulus":"&lt;p&gt;Para fazer um bolo, utiliza-se uma mistura de farinha de trigo e farinha de milho em que a farinha de trigo deve ser {{T1}} da mistura. Como esse valor é expresso em fração?&lt;/p&gt;","template":"&lt;p&gt;É expresso como {{response}}.&lt;/p&gt;","hint":"&lt;p&gt;Para ler uma fração com 1 no numerador, comece dizendo &lt;i&gt;um&lt;/i&gt; seguido do número que indica o denominador.&lt;/p&gt;","feedback":"&lt;p&gt;Alguns exemplos de como ler uma fração com numerador 1 são:&lt;/p&gt;&lt;p&gt;&lt;span class=\"fr-math-v2 fr-draggable\" contenteditable=\"false\" data-original-math=\"\\(\\frac{1}{2}\\)\" draggable=\"true\"&gt;\\(\\frac{1}{2}\\)&lt;/span&gt; se lê como &lt;i&gt;um meio.&lt;/i&gt;&lt;/p&gt;&lt;p&gt;&lt;span class=\"fr-math-v2 fr-draggable\" contenteditable=\"false\" data-original-math=\"\\(\\frac{1}{3}\\)\" draggable=\"true\"&gt;\\(\\frac{1}{3}\\)&lt;/span&gt; se lê como &lt;i&gt;um terço.&lt;/i&gt;&lt;/p&gt;&lt;p&gt;&lt;span class=\"fr-math-v2 fr-draggable\" contenteditable=\"false\" data-original-math=\"\\(\\frac{1}{4}\\)\" draggable=\"true\"&gt;\\(\\frac{1}{4}\\)&lt;/span&gt; se lê como &lt;i&gt;um quarto.&lt;/i&gt;&lt;/p&gt;&lt;p&gt;&lt;span class=\"fr-math-v2 fr-draggable\" contenteditable=\"false\" data-original-math=\"\\(\\frac{1}{5}\\)\" draggable=\"true\"&gt;\\(\\frac{1}{5}\\)&lt;/span&gt; se lê como &lt;i&gt;um quinto.&lt;/i&gt;&lt;/p&gt;","seed":{"parameters":[{"name":"Q1","label":null,"min":2,"max":12,"step":1}],"calculated":[{"name":"T1","label":"{{function}}","function":"Lemonlib.fractionToWords(1, {{Q1}}, 'pt')","temp":true},{"name":"A1","label":"{{function}}","function":"\\frac{1}{{{Q1}}}"}],"uniques":true},"algorithm":{"name":"calculateOperation","params":{"method":"equivLiteral","keyboard":"INTERMEDIATE"}}}</v>
      </c>
      <c r="D498" s="184" t="str">
        <f t="shared" si="2"/>
        <v>#REF!</v>
      </c>
    </row>
    <row r="499" ht="15.75" customHeight="1">
      <c r="A499" s="184" t="str">
        <f>Seeds!AB375</f>
        <v>M4-NyO-39e-A-3</v>
      </c>
      <c r="B499" s="184" t="str">
        <f t="shared" si="142"/>
        <v>#REF!</v>
      </c>
      <c r="C499" s="184" t="str">
        <f>Seeds!AA375</f>
        <v>{"id":"M4-NyO-39e-A-3","stimulus":"&lt;p&gt;Andrea passou {{T1}} da viagem dela a Salvador tirando fotos. Como esse valor é expresso em fração?&lt;/p&gt;","template":"&lt;p&gt;É expresso como {{response}}.&lt;/p&gt;","hint":"&lt;p&gt;Para ler uma fração com 1 no numerador, comece dizendo &lt;i&gt;um&lt;/i&gt; seguido do número que indica o denominador.&lt;/p&gt;","feedback":"&lt;p&gt;Alguns exemplos de como ler uma fração com numerador 1 são:&lt;/p&gt;&lt;p&gt;&lt;span class=\"fr-math-v2 fr-draggable\" contenteditable=\"false\" data-original-math=\"\\(\\frac{1}{2}\\)\" draggable=\"true\"&gt;\\(\\frac{1}{2}\\)&lt;/span&gt; se lê como &lt;i&gt;um meio.&lt;/i&gt;&lt;/p&gt;&lt;p&gt;&lt;span class=\"fr-math-v2 fr-draggable\" contenteditable=\"false\" data-original-math=\"\\(\\frac{1}{3}\\)\" draggable=\"true\"&gt;\\(\\frac{1}{3}\\)&lt;/span&gt; se lê como &lt;i&gt;um terço.&lt;/i&gt;&lt;/p&gt;&lt;p&gt;&lt;span class=\"fr-math-v2 fr-draggable\" contenteditable=\"false\" data-original-math=\"\\(\\frac{1}{4}\\)\" draggable=\"true\"&gt;\\(\\frac{1}{4}\\)&lt;/span&gt; se lê como &lt;i&gt;um quarto.&lt;/i&gt;&lt;/p&gt;&lt;p&gt;&lt;span class=\"fr-math-v2 fr-draggable\" contenteditable=\"false\" data-original-math=\"\\(\\frac{1}{5}\\)\" draggable=\"true\"&gt;\\(\\frac{1}{5}\\)&lt;/span&gt; se lê como &lt;i&gt;um quinto.&lt;/i&gt;&lt;/p&gt;","seed":{"parameters":[{"name":"Q1","label":null,"min":2,"max":12,"step":1}],"calculated":[{"name":"T1","label":"{{function}}","function":"Lemonlib.fractionToWords(1, {{Q1}}, 'pt')","temp":true},{"name":"A1","label":"{{function}}","function":"\\frac{1}{{{Q1}}}"}],"uniques":true},"algorithm":{"name":"calculateOperation","params":{"method":"equivLiteral","keyboard":"INTERMEDIATE"}}}</v>
      </c>
      <c r="D499" s="184" t="str">
        <f t="shared" si="2"/>
        <v>#REF!</v>
      </c>
    </row>
    <row r="500" ht="15.75" customHeight="1">
      <c r="A500" s="184" t="str">
        <f>Seeds!AB376</f>
        <v>M4-MyM-1a-I-1</v>
      </c>
      <c r="B500" s="184" t="str">
        <f t="shared" si="142"/>
        <v>#REF!</v>
      </c>
      <c r="C500" s="184" t="str">
        <f>Seeds!AA376</f>
        <v>{"id":"M4-MyM-1a-I-1","stimulus":"&lt;p&gt;Indique se as seguintes afirmações são verdadeiras ou falsas.&lt;/p&gt;","hint":"&lt;p&gt;As unidades de comprimento são:&lt;/p&gt;&lt;div style=\"margin-top: 10px; display:flex; justify-content:center;\"&gt;&lt;table style=\"width: 100%;\"&gt;&lt;tbody&gt;&lt;tr&gt;&lt;td style=\"width: 14.2857%; text-align: center; background-color: #FEA487; color: white;\"&gt;km&lt;/td&gt;&lt;td style=\"width: 14.2857%; text-align: center; background-color: #FEA487; color: white;\"&gt;hm&lt;/td&gt;&lt;td style=\"width: 14.2857%; text-align: center; background-color: #FEA487; color: white;\"&gt;dam&lt;/td&gt;&lt;td style=\"width: 14.2857%; text-align: center; background-color: #FEA487; color: white;\"&gt;m&lt;/td&gt;&lt;td style=\"width: 14.2857%; text-align: center; background-color: #FEA487; color: white;\"&gt;dm&lt;/td&gt;&lt;td style=\"width: 14.2857%; text-align: center; background-color: #FEA487; color: white;\"&gt;cm&lt;/td&gt;&lt;td style=\"width: 14.2857%; text-align: center; background-color: #FEA487; color: white;\"&gt;mm&lt;/td&gt;&lt;/tr&gt;&lt;/tbody&gt;&lt;/table&gt;&lt;/div&gt;","feedback":"&lt;p&gt;Para estimar unidades de comprimento, lembre-se de que:&lt;/p&gt;&lt;div style=\"display:flex; justify-content:center;\"&gt;&lt;img src=\"https://blueberry-assets.oneclick.es/M4_MyM_1b_1.svg\" width=\"450\"&gt;&lt;/img&gt;&lt;/div&gt;","seed":{"parameters":[{"name":"Q1","label":null,"list":["km","hm","cm","mm"]},{"name":"Q2","label":null,"list":["km","hm","dam","m","dm","cm"]},{"name":"Q3","label":null,"list":["km","hm","dam","m","dm"]},{"name":"Q4","label":null,"list":["km","hm","dam","m","dm","mm"]},{"name":"Q5","label":null,"list":["km","hm","dam","m","cm","mm"]}],"calculated":[{"name":"A1","label":"Um campo de futebol pode medir entre 90 e 120 m de comprimento.","function":""},{"name":"A2","label":"Uma formiga geralmente tem entre 2 e 10 mm de comprimento.","function":""},{"name":"A3","label":"Uma mesa pode ter cerca de 70 cm de altura.","function":""},{"name":"A4","label":"Um lápis geralmente tem entre 10 e 18 cm.","function":""},{"name":"A5","label":"Uma porta pode ter cerca de 20 dm de altura..","function":""},{"name":"A6","label":"Um campo de futebol pode medir entre 90 e 120 {{Q1}} de comprimento.","function":"","incorrect":true,"feedback":"&lt;p&gt;Um campo de futebol geralmente tem entre 90 e 120 m de comprimento.&lt;/p&gt;"},{"name":"A7","label":"Uma formiga geralmente tem entre 2 e 10 {{Q2}} de comprimento.","function":"","incorrect":true,"feedback":"&lt;p&gt;Uma formiga geralmente tem entre 2 e 10 mm de comprimento.&lt;/p&gt;"},{"name":"A8","label":"Uma mesa pode ter cerca de 70 {{Q3}} de altura.","function":"","incorrect":true,"feedback":"&lt;p&gt;Uma mesa geralmente tem cerca de 70 cm de altura.&lt;/p&gt;"},{"name":"A9","label":"Um lápis geralmente mede entre 10 e 18 {{Q4}}.","function":"","incorrect":true,"feedback":"&lt;p&gt;Um lápis geralmente tem entre 10 e 18 cm.&lt;/p&gt;"},{"name":"A10","label":"Uma porta pode ter cerca de 20 {{Q5}} de altura.","function":"","incorrect":true,"feedback":"&lt;p&gt;Uma porta geralmente tem cerca de 20 dm de altura.&lt;/p&gt;"}],"uniques":true},"algorithm":{"name":"trueFalse","template":"Choice matrix – inline","params":{"countCorrect":2,"countIncorrect":1,"options":["Verdadeira","Falsa"]}}}</v>
      </c>
      <c r="D500" s="184" t="str">
        <f t="shared" si="2"/>
        <v>#REF!</v>
      </c>
    </row>
    <row r="501" ht="15.75" customHeight="1">
      <c r="A501" s="184" t="str">
        <f>Seeds!AB377</f>
        <v>M4-MyM-1a-E-1</v>
      </c>
      <c r="B501" s="184" t="str">
        <f t="shared" si="142"/>
        <v>#REF!</v>
      </c>
      <c r="C501" s="184" t="str">
        <f>Seeds!AA377</f>
        <v>{"id":"M4-MyM-1a-E-1","stimulus":"&lt;p&gt;Escreva, na forma abreviada, em qual dessas unidades de comprimento as seguintes medidas são melhor expressas.&lt;/p&gt;&lt;div style=\"margin-top: 10px; display:flex; justify-content:center;\"&gt;&lt;table style=\"width: 50%; background: none !important;\"&gt;&lt;tbody&gt;&lt;tr&gt;&lt;td style=\"width: 33.3%; text-align:center; border: none; background: none !important;\"&gt;quilômetros&lt;/td&gt;&lt;td style=\"width: 33.3%; text-align:center; border: none; background: none !important;\"&gt;metros&lt;/td&gt;&lt;td style=\"width: 33.3%; text-align:center; border: none; background: none !important;\"&gt;milímetros&lt;/td&gt;&lt;/tr&gt;&lt;/tbody&gt;&lt;/table&gt;&lt;/div&gt;","template":"&lt;p&gt;{{Q1}} se expressa em {{response}}.&lt;/p&gt;&lt;p&gt;{{Q2}} se expressa em {{response}}.&lt;/p&gt;&lt;p&gt;{{Q3}} se expressa em {{response}}.&lt;/p&gt;","hint":"&lt;p&gt;As unidades de comprimento são:&lt;/p&gt;&lt;div style=\"margin-top: 10px; display:flex; justify-content:center;\"&gt;&lt;table style=\"width: 100%;\"&gt;&lt;tbody&gt;&lt;tr&gt;&lt;td style=\"width: 14.2857%; text-align: center; background-color: #FEA487; color: white;\"&gt;km&lt;/td&gt;&lt;td style=\"width: 14.2857%; text-align: center; background-color: #FEA487; color: white;\"&gt;hm&lt;/td&gt;&lt;td style=\"width: 14.2857%; text-align: center; background-color: #FEA487; color: white;\"&gt;dam&lt;/td&gt;&lt;td style=\"width: 14.2857%; text-align: center; background-color: #FEA487; color: white;\"&gt;m&lt;/td&gt;&lt;td style=\"width: 14.2857%; text-align: center; background-color: #FEA487; color: white;\"&gt;dm&lt;/td&gt;&lt;td style=\"width: 14.2857%; text-align: center; background-color: #FEA487; color: white;\"&gt;cm&lt;/td&gt;&lt;td style=\"width: 14.2857%; text-align: center; background-color: #FEA487; color: white;\"&gt;mm&lt;/td&gt;&lt;/tr&gt;&lt;/tbody&gt;&lt;/table&gt;&lt;/div&gt;","feedback":"&lt;p&gt;Para estimar unidades de comprimento, lembre-se de que:&lt;/p&gt;&lt;div style=\"display:flex; justify-content:center;\"&gt;&lt;img src=\"https://blueberry-assets.oneclick.es/M4_MyM_1b_1.svg\" width=\"450\"&gt;&lt;/img&gt;&lt;/div&gt;","seed":{"parameters":[{"name":"Q1","label":null,"list":["O comprimento de um parafuso","O diâmetro de uma moeda","O comprimento de um mosquito","O diâmetro de um ovo de codorna"]},{"name":"Q2","label":null,"list":["A altura de uma cachoeira","O comprimento de uma cama","A profundidade de um lago"]},{"name":"Q3","label":null,"list":["O perímetro de uma ilha","O percurso de uma maratona","A distância entre dois países"]}],"calculated":[{"name":"A1","label":"mm"},{"name":"A2","label":"m"},{"name":"A3","label":"km"}],"uniques":true},"algorithm":{"name":"calculateOperation","template":"Cloze with text"}}</v>
      </c>
      <c r="D501" s="184" t="str">
        <f t="shared" si="2"/>
        <v>#REF!</v>
      </c>
    </row>
    <row r="502" ht="15.75" customHeight="1">
      <c r="A502" s="184" t="str">
        <f>Seeds!AB378</f>
        <v>M4-MyM-1a-E-2</v>
      </c>
      <c r="B502" s="184" t="str">
        <f t="shared" si="142"/>
        <v>#REF!</v>
      </c>
      <c r="C502" s="184" t="str">
        <f>Seeds!AA378</f>
        <v>{"id":"M4-MyM-1a-E-2","stimulus":"&lt;p&gt;Escreva, na forma abreviada, em qual dessas unidades de comprimento as seguintes medidas são melhor expressas.&lt;/p&gt;&lt;div style=\"margin-top: 10px; display:flex; justify-content:center;\"&gt;&lt;table style=\"width: 50%; background: none !important;\"&gt;&lt;tbody&gt;&lt;tr&gt;&lt;td style=\"width: 33.3%; text-align:center; border: none; background: none !important;\"&gt;quilômetros&lt;/td&gt;&lt;td style=\"width: 33.3%; text-align:center; border: none; background: none !important;\"&gt;metros&lt;/td&gt;&lt;td style=\"width: 33.3%; text-align:center; border: none; background: none !important;\"&gt;milímetros&lt;/td&gt;&lt;/tr&gt;&lt;/tbody&gt;&lt;/table&gt;&lt;/div&gt;","template":"&lt;p&gt;{{Q1}} se expressa em {{response}}.&lt;/p&gt;&lt;p&gt;{{Q2}} se expressa em {{response}}.&lt;/p&gt;&lt;p&gt;{{Q3}} se expressa em {{response}}.&lt;/p&gt;","hint":"&lt;p&gt;As unidades de comprimento são:&lt;/p&gt;&lt;div style=\"margin-top: 10px; display:flex; justify-content:center;\"&gt;&lt;table style=\"width: 100%;\"&gt;&lt;tbody&gt;&lt;tr&gt;&lt;td style=\"width: 14.2857%; text-align: center; background-color: #FEA487; color: white;\"&gt;km&lt;/td&gt;&lt;td style=\"width: 14.2857%; text-align: center; background-color: #FEA487; color: white;\"&gt;hm&lt;/td&gt;&lt;td style=\"width: 14.2857%; text-align: center; background-color: #FEA487; color: white;\"&gt;dam&lt;/td&gt;&lt;td style=\"width: 14.2857%; text-align: center; background-color: #FEA487; color: white;\"&gt;m&lt;/td&gt;&lt;td style=\"width: 14.2857%; text-align: center; background-color: #FEA487; color: white;\"&gt;dm&lt;/td&gt;&lt;td style=\"width: 14.2857%; text-align: center; background-color: #FEA487; color: white;\"&gt;cm&lt;/td&gt;&lt;td style=\"width: 14.2857%; text-align: center; background-color: #FEA487; color: white;\"&gt;mm&lt;/td&gt;&lt;/tr&gt;&lt;/tbody&gt;&lt;/table&gt;&lt;/div&gt;","feedback":"&lt;p&gt;Para estimar unidades de comprimento, lembre-se de que:&lt;/p&gt;&lt;div style=\"display:flex; justify-content:center;\"&gt;&lt;img src=\"https://blueberry-assets.oneclick.es/M4_MyM_1b_1.svg\" width=\"450\"&gt;&lt;/img&gt;&lt;/div&gt;","seed":{"parameters":[{"name":"Q3","label":null,"list":["O comprimento de um parafuso","O diâmetro de uma moeda","O comprimento de um mosquito","O diâmetro de um ovo de codorna"]},{"name":"Q2","label":null,"list":["A altura de uma cachoeira","O comprimento de uma cama","A profundidade de um lago"]},{"name":"Q1","label":null,"list":["O perímetro de uma ilha","O percurso de uma maratona","A distância entre dois países"]}],"calculated":[{"name":"A1","label":"km"},{"name":"A2","label":"m"},{"name":"A3","label":"mm"}],"uniques":true},"algorithm":{"name":"calculateOperation","template":"Cloze with text"}}</v>
      </c>
      <c r="D502" s="184" t="str">
        <f t="shared" si="2"/>
        <v>#REF!</v>
      </c>
    </row>
    <row r="503" ht="15.75" customHeight="1">
      <c r="A503" s="184" t="str">
        <f>Seeds!AB379</f>
        <v>M4-MyM-1a-E-3</v>
      </c>
      <c r="B503" s="184" t="str">
        <f t="shared" si="142"/>
        <v>#REF!</v>
      </c>
      <c r="C503" s="184" t="str">
        <f>Seeds!AA379</f>
        <v>{"id":"M4-MyM-1a-E-3","stimulus":"&lt;p&gt;Escreva, na forma abreviada, em qual dessas unidades de comprimento as seguintes medidas são melhor expressas.&lt;/p&gt;&lt;div style=\"margin-top: 10px; display:flex; justify-content:center;\"&gt;&lt;table style=\"width: 50%; background: none !important;\"&gt;&lt;tbody&gt;&lt;tr&gt;&lt;td style=\"width: 33.3%; text-align:center; border: none; background: none !important;\"&gt;quilômetros&lt;/td&gt;&lt;td style=\"width: 33.3%; text-align:center; border: none; background: none !important;\"&gt;metros&lt;/td&gt;&lt;td style=\"width: 33.3%; text-align:center; border: none; background: none !important;\"&gt;milímetros&lt;/td&gt;&lt;/tr&gt;&lt;/tbody&gt;&lt;/table&gt;&lt;/div&gt;","template":"&lt;p&gt;{{Q1}} se expressa em {{response}}&lt;/p&gt;&lt;p&gt;{{Q2}} se expressa em {{response}}&lt;/p&gt;&lt;p&gt;{{Q3}} se expressa em {{response}}&lt;/p&gt;","hint":"&lt;p&gt;As unidades de comprimento são:&lt;/p&gt;&lt;div style=\"margin-top: 10px; display:flex; justify-content:center;\"&gt;&lt;table style=\"width: 100%;\"&gt;&lt;tbody&gt;&lt;tr&gt;&lt;td style=\"width: 14.2857%; text-align: center; background-color: #FEA487; color: white;\"&gt;km&lt;/td&gt;&lt;td style=\"width: 14.2857%; text-align: center; background-color: #FEA487; color: white;\"&gt;hm&lt;/td&gt;&lt;td style=\"width: 14.2857%; text-align: center; background-color: #FEA487; color: white;\"&gt;dam&lt;/td&gt;&lt;td style=\"width: 14.2857%; text-align: center; background-color: #FEA487; color: white;\"&gt;m&lt;/td&gt;&lt;td style=\"width: 14.2857%; text-align: center; background-color: #FEA487; color: white;\"&gt;dm&lt;/td&gt;&lt;td style=\"width: 14.2857%; text-align: center; background-color: #FEA487; color: white;\"&gt;cm&lt;/td&gt;&lt;td style=\"width: 14.2857%; text-align: center; background-color: #FEA487; color: white;\"&gt;mm&lt;/td&gt;&lt;/tr&gt;&lt;/tbody&gt;&lt;/table&gt;&lt;/div&gt;","feedback":"&lt;p&gt;Para estimar unidades de comprimento, lembre-se de que:&lt;/p&gt;&lt;div style=\"display:flex; justify-content:center;\"&gt;&lt;img src=\"https://blueberry-assets.oneclick.es/M4_MyM_1b_1.svg\" width=\"450\"&gt;&lt;/img&gt;&lt;/div&gt;","seed":{"parameters":[{"name":"Q1","label":null,"list":["O comprimento de um parafuso","O diâmetro de uma moeda","O comprimento de um mosquito","O diâmetro de um ovo de codorna"]},{"name":"Q3","label":null,"list":["A altura de uma cachoeira","O comprimento de uma cama","A profundidade de um lago"]},{"name":"Q2","label":null,"list":["O perímetro de uma ilha","O percurso de uma maratona","A distância entre dois países"]}],"calculated":[{"name":"A1","label":"mm"},{"name":"A2","label":"km"},{"name":"A3","label":"m"}],"uniques":true},"algorithm":{"name":"calculateOperation","template":"Cloze with text"}}</v>
      </c>
      <c r="D503" s="184" t="str">
        <f t="shared" si="2"/>
        <v>#REF!</v>
      </c>
    </row>
    <row r="504" ht="15.75" customHeight="1">
      <c r="A504" s="184" t="str">
        <f>Seeds!AB380</f>
        <v>M4-MyM-1b-I-1</v>
      </c>
      <c r="B504" s="184" t="str">
        <f t="shared" si="142"/>
        <v>#REF!</v>
      </c>
      <c r="C504" s="184" t="str">
        <f>Seeds!AA380</f>
        <v>{"id":"M4-MyM-1b-I-1","stimulus":"&lt;p&gt;Em cada caso, selecione a conversão de unidade correta.&lt;/p&gt;","template":"&lt;p style=\"text-align: center\"&gt;{{Q1}} m = {{response}} cm&lt;/p&gt;&lt;p style=\"text-align: center\"&gt;{{Q2}} dm = {{response}} mm&lt;/p&gt;","hint":"&lt;p&gt;As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seed":{"parameters":[{"name":"Q1","label":null,"min":1,"max":99,"step":1},{"name":"Q2","label":null,"min":10,"max":99,"step":1}],"calculated":[{"name":"T1","label":"{{function}}","function":"{{Q1}}*100","temp":true},{"name":"T4","label":"{{function}}","function":"{{Q2}}*100","temp":true},{"name":"A1","label":"{{function}}","function":"{{Q1}}*100","group":1},{"name":"A2","label":"{{function}}","function":"{{Q1}}*1000","group":1,"incorrect":true,"feedback":"&lt;p style=\"text-align: center\"&gt;{{Q1}} m × 100 = {{T1}} cm&lt;/p&gt;"},{"name":"A3","label":"{{function}}","function":"{{Q1}}/100","group":1,"incorrect":true,"feedback":"&lt;p style=\"text-align: center\"&gt;{{Q1}} m × 100 = {{T1}} cm&lt;/p&gt;"},{"name":"A4","label":"{{function}}","function":"{{Q2}}*100","group":2},{"name":"A5","label":"{{function}}","function":"{{Q2}}/100","group":2,"incorrect":true,"feedback":"&lt;p style=\"text-align: center\"&gt;{{Q2}} dm × 100 = {{T4}} mm&lt;/p&gt;"},{"name":"A6","label":"{{function}}","function":"{{Q2}}*10","group":2,"incorrect":true,"feedback":"&lt;p style=\"text-align: center\"&gt;{{Q2}} dm × 100 = {{T4}} mm&lt;/p&gt;"}],"uniques":true},"algorithm":{"name":"groupResponses","template":"Cloze with drop down"}}</v>
      </c>
      <c r="D504" s="184" t="str">
        <f t="shared" si="2"/>
        <v>#REF!</v>
      </c>
    </row>
    <row r="505" ht="15.75" customHeight="1">
      <c r="A505" s="184" t="str">
        <f>Seeds!AB381</f>
        <v>M4-MyM-1b-I-2</v>
      </c>
      <c r="B505" s="184" t="str">
        <f t="shared" si="142"/>
        <v>#REF!</v>
      </c>
      <c r="C505" s="184" t="str">
        <f>Seeds!AA381</f>
        <v>{"id":"M4-MyM-1b-I-2","stimulus":"&lt;p&gt;Em cada caso, selecione a conversão de unidade correta.&lt;/p&gt;","template":"&lt;p style=\"text-align: center\"&gt;{{Q1}} m = {{response}} mm&lt;/p&gt;&lt;p style=\"text-align: center\"&gt;{{Q2}} mm = {{response}} cm&lt;/p&gt;","hint":"&lt;p&gt;As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seed":{"parameters":[{"name":"Q1","label":null,"min":1,"max":99,"step":1},{"name":"Q2","label":null,"min":10,"max":99,"step":1}],"calculated":[{"name":"T1","label":"{{function}}","function":"{{Q1}}*1000","temp":true},{"name":"T4","label":"{{function}}","function":"{{Q2}}/10","temp":true},{"name":"A1","label":"{{function}}","function":"{{Q1}}*1000","group":1},{"name":"A2","label":"{{function}}","function":"{{Q1}}*100","group":1,"incorrect":true,"feedback":"&lt;p style=\"text-align: center\"&gt;{{Q1}} m × 1 000 = {{T1}} mm&lt;/p&gt;"},{"name":"A3","label":"{{function}}","function":"{{Q1}}/100","group":1,"incorrect":true,"feedback":"&lt;p style=\"text-align: center\"&gt;{{Q1}} m × 1 000 = {{T1}} mm&lt;/p&gt;"},{"name":"A4","label":"{{function}}","function":"{{Q2}}/10","group":2},{"name":"A5","label":"{{function}}","function":"{{Q2}}*10","group":2,"incorrect":true,"feedback":"&lt;p style=\"text-align: center\"&gt;{{Q2}} mm : 10 = {{T4}} cm&lt;/p&gt;"},{"name":"A6","label":"{{function}}","function":"{{Q2}}/100","group":2,"incorrect":true,"feedback":"&lt;p style=\"text-align: center\"&gt;{{Q2}} mm : 10 = {{T4}} cm&lt;/p&gt;"}],"uniques":true},"algorithm":{"name":"groupResponses","template":"Cloze with drop down"}}</v>
      </c>
      <c r="D505" s="184" t="str">
        <f t="shared" si="2"/>
        <v>#REF!</v>
      </c>
    </row>
    <row r="506" ht="15.75" customHeight="1">
      <c r="A506" s="184" t="str">
        <f>Seeds!AB382</f>
        <v>M4-MyM-1b-I-3</v>
      </c>
      <c r="B506" s="184" t="str">
        <f t="shared" si="142"/>
        <v>#REF!</v>
      </c>
      <c r="C506" s="184" t="str">
        <f>Seeds!AA382</f>
        <v>{"id":"M4-MyM-1b-I-3","stimulus":"&lt;p&gt;Em cada caso, selecione a conversão de unidade correta.&lt;/p&gt;","template":"&lt;p style=\"text-align: center\"&gt;{{Q1}} m = {{response}} km&lt;/p&gt;&lt;p style=\"text-align: center\"&gt;{{Q2}} hm = {{response}} dm&lt;/p&gt;","hint":"&lt;p&gt;As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seed":{"parameters":[{"name":"Q1","label":null,"min":1,"max":99,"step":1},{"name":"Q2","label":null,"min":10,"max":99,"step":1}],"calculated":[{"name":"T1","label":"{{function}}","function":"{{Q1}}/1000","temp":true},{"name":"T4","label":"{{function}}","function":"{{Q2}}*1000","temp":true},{"name":"A1","label":"{{function}}","function":"{{Q1}}/1000","group":1},{"name":"A2","label":"{{function}}","function":"{{Q1}}*1000","group":1,"incorrect":true,"feedback":"&lt;p style=\"text-align: center\"&gt;{{Q1}} m : 1 000 = {{T1}} km&lt;/p&gt;"},{"name":"A3","label":"{{function}}","function":"{{Q1}}/100","group":1,"incorrect":true,"feedback":"&lt;p style=\"text-align: center\"&gt;{{Q1}} m : 1 000 = {{T1}} km&lt;/p&gt;"},{"name":"A4","label":"{{function}}","function":"{{Q2}}*1000","group":2},{"name":"A5","label":"{{function}}","function":"{{Q2}}/1000","group":2,"incorrect":true,"feedback":"&lt;p style=\"text-align: center\"&gt;{{Q2}} hm × 1 000 = {{T4}} dm&lt;/p&gt;"},{"name":"A6","label":"{{function}}","function":"{{Q2}}/100","group":2,"incorrect":true,"feedback":"&lt;p style=\"text-align: center\"&gt;{{Q2}} hm × 1 000 = {{T4}} dm&lt;/p&gt;"}],"uniques":true},"algorithm":{"name":"groupResponses","template":"Cloze with drop down"}}</v>
      </c>
      <c r="D506" s="184" t="str">
        <f t="shared" si="2"/>
        <v>#REF!</v>
      </c>
    </row>
    <row r="507" ht="15.75" customHeight="1">
      <c r="A507" s="184" t="str">
        <f>Seeds!AB383</f>
        <v>M4-MyM-1b-E-1</v>
      </c>
      <c r="B507" s="184" t="str">
        <f t="shared" si="142"/>
        <v>#REF!</v>
      </c>
      <c r="C507" s="184" t="str">
        <f>Seeds!AA383</f>
        <v>{"id":"M4-MyM-1b-E-1","stimulus":"&lt;p&gt;Calcule as conversões de unidades das seguintes medidas de comprimento.&lt;/p&gt;","template":"&lt;p style=\"text-align: center\"&gt;{{Q1}} m = {{response}} dm&lt;/p&gt;&lt;p style=\"text-align: center\"&gt;{{Q2}} mm = {{response}} dm&lt;/p&gt;","hint":"&lt;p&gt;As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width=\"450\"&gt;&lt;/img&gt;&lt;/div&gt;","seed":{"parameters":[{"name":"Q1","label":null,"min":10,"max":99,"step":1},{"name":"Q2","label":null,"min":10,"max":99,"step":1}],"calculated":[{"name":"A1","label":"{{function}}","function":"{{Q1}}*10","feedback":"{{Q1}} m × 10 = {{function}} dm"},{"name":"A2","label":"{{function}}","function":"{{Q2}}/100","feedback":"{{Q2}} mm : 100 = {{function}} dm"}],"uniques":true},"algorithm":{"name":"calculateOperation","params":{"method":"equivLiteral","keyboard":"INTERMEDIATE"}}}</v>
      </c>
      <c r="D507" s="184" t="str">
        <f t="shared" si="2"/>
        <v>#REF!</v>
      </c>
    </row>
    <row r="508" ht="15.75" customHeight="1">
      <c r="A508" s="184" t="str">
        <f>Seeds!AB384</f>
        <v>M4-MyM-1b-E-2</v>
      </c>
      <c r="B508" s="184" t="str">
        <f t="shared" si="142"/>
        <v>#REF!</v>
      </c>
      <c r="C508" s="184" t="str">
        <f>Seeds!AA384</f>
        <v>{"id":"M4-MyM-1b-E-2","stimulus":"&lt;p&gt;Calcule as conversões de unidades das seguintes medidas de comprimento.&lt;/p&gt;","template":"&lt;p style=\"text-align: center\"&gt;{{Q1}} m = {{response}} cm&lt;/p&gt;&lt;p style=\"text-align: center\"&gt;{{Q2}} dam = {{response}} hm&lt;/p&gt;","hint":"&lt;p&gt;As conversões de unidade de comprimento são:&lt;/p&gt;&lt;div style=\"display:flex; justify-content:center;\"&gt;&lt;img src=\"https://blueberry-assets.oneclick.es/M4_MyM_1b_1.svg\" width=\"450\"&gt;&lt;/img&gt;&lt;/div&gt;","feedback":"&lt;pAs conversões de unidade de comprimento são:&lt;/p&gt;&lt;div style=\"display:flex; justify-content:center;\"&gt;&lt;img src=\"https://blueberry-assets.oneclick.es/M4_MyM_1b_1.svg\" width=\"450\"&gt;&lt;/img&gt;&lt;/div&gt;","seed":{"parameters":[{"name":"Q1","label":null,"min":10,"max":99,"step":1},{"name":"Q2","label":null,"min":10,"max":99,"step":1}],"calculated":[{"name":"A1","label":"{{function}}","function":"{{Q1}}*100","feedback":"{{Q1}} m × 100 = {{function}} cm"},{"name":"A2","label":"{{function}}","function":"{{Q2}}/10","feedback":"{{Q2}} dam : 10 = {{function}} hm"}],"uniques":true},"algorithm":{"name":"calculateOperation","params":{"method":"equivLiteral","keyboard":"INTERMEDIATE"}}}</v>
      </c>
      <c r="D508" s="184" t="str">
        <f t="shared" si="2"/>
        <v>#REF!</v>
      </c>
    </row>
    <row r="509" ht="15.75" customHeight="1">
      <c r="A509" s="184" t="str">
        <f>Seeds!AB385</f>
        <v>M4-MyM-1b-E-3</v>
      </c>
      <c r="B509" s="184" t="str">
        <f t="shared" si="142"/>
        <v>#REF!</v>
      </c>
      <c r="C509" s="184" t="str">
        <f>Seeds!AA385</f>
        <v>{"id":"M4-MyM-1b-E-3","stimulus":"&lt;p&gt;Calcule as conversões de unidades das seguintes medidas de comprimento.&lt;/p&gt;","template":"&lt;p style=\"text-align: center\"&gt;{{Q1}} m = {{response}} km&lt;/p&gt;&lt;p style=\"text-align: center\"&gt;{{Q2}} dm = {{response}} dam&lt;/p&gt;","hint":"&lt;p&gt;As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width=\"450\"&gt;&lt;/img&gt;&lt;/div&gt;","seed":{"parameters":[{"name":"Q1","label":null,"min":10,"max":99,"step":1},{"name":"Q2","label":null,"min":10,"max":99,"step":1}],"calculated":[{"name":"A1","label":"{{function}}","function":"{{Q1}}/1000","feedback":"{{Q1}} m : 1 000 = {{function}} km"},{"name":"A2","label":"{{function}}","function":"{{Q2}}/100","feedback":"{{Q2}} dm : 100 = {{function}} dam"}],"uniques":true},"algorithm":{"name":"calculateOperation","params":{"method":"equivLiteral","keyboard":"INTERMEDIATE"}}}</v>
      </c>
      <c r="D509" s="184" t="str">
        <f t="shared" si="2"/>
        <v>#REF!</v>
      </c>
    </row>
    <row r="510" ht="15.75" customHeight="1">
      <c r="A510" s="184" t="str">
        <f>Seeds!AB386</f>
        <v>M4-MyM-1b-A-1</v>
      </c>
      <c r="B510" s="184" t="str">
        <f t="shared" si="142"/>
        <v>#REF!</v>
      </c>
      <c r="C510" s="184" t="str">
        <f>Seeds!AA386</f>
        <v>{"id":"M4-MyM-1b-A-1","stimulus":"&lt;p&gt;O irmão mais novo de Samuel, Igor, tem {{Q1}} cm de altura. A quantos milímetros equivale essa medida?&lt;/p&gt;","template":"&lt;p&gt;Igor mede {{response}} mm.&lt;/p&gt;","hint":"&lt;p&gt;As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width=\"450\"&gt;&lt;/img&gt;&lt;/div&gt;&lt;p style=\"text-align: center\"&gt;{{Q1}} cm × 10 = {{A1}} mm&lt;/p&gt;","seed":{"parameters":[{"name":"Q1","label":null,"min":90,"max":120,"step":1}],"calculated":[{"name":"A1","label":"{{function}}","function":"{{Q1}}*10"}],"uniques":true},"algorithm":{"name":"calculateOperation","params":{"method":"equivLiteral","keyboard":"INTERMEDIATE"}}}</v>
      </c>
      <c r="D510" s="184" t="str">
        <f t="shared" si="2"/>
        <v>#REF!</v>
      </c>
    </row>
    <row r="511" ht="15.75" customHeight="1">
      <c r="A511" s="184" t="str">
        <f>Seeds!AB387</f>
        <v>M4-MyM-1b-A-2</v>
      </c>
      <c r="B511" s="184" t="str">
        <f t="shared" si="142"/>
        <v>#REF!</v>
      </c>
      <c r="C511" s="184" t="str">
        <f>Seeds!AA387</f>
        <v>{"id":"M4-MyM-1b-A-2","stimulus":"&lt;p&gt;A distância entre a casa de Paulo e o centro esportivo onde ele pratica natação é de {{Q1}} m. A quantos quilômetros equivale essa medida?&lt;/p&gt;","template":"&lt;p&gt;A distância é de {{response}} km.&lt;/p&gt;","hint":"&lt;p&gt;As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width=\"450\"&gt;&lt;/img&gt;&lt;/div&gt;&lt;p style=\"text-align: center\"&gt;{{Q1}} m : 1 000 = {{A1}} km&lt;/p&gt;","seed":{"parameters":[{"name":"Q1","label":null,"min":2500,"max":3500,"step":1}],"calculated":[{"name":"A1","label":"{{function}}","function":"{{Q1}}/1000"}],"uniques":true},"algorithm":{"name":"calculateOperation","params":{"method":"equivLiteral","keyboard":"INTERMEDIATE"}}}</v>
      </c>
      <c r="D511" s="184" t="str">
        <f t="shared" si="2"/>
        <v>#REF!</v>
      </c>
    </row>
    <row r="512" ht="15.75" customHeight="1">
      <c r="A512" s="184" t="str">
        <f>Seeds!AB388</f>
        <v>M4-MyM-1b-A-3</v>
      </c>
      <c r="B512" s="184" t="str">
        <f t="shared" si="142"/>
        <v>#REF!</v>
      </c>
      <c r="C512" s="184" t="str">
        <f>Seeds!AA388</f>
        <v>{"id":"M4-MyM-1b-A-3","stimulus":"&lt;p&gt;Um dos lados da horta do avô de Fátima mede {{Q1}} dam. Essa medida equivale a quantos decímetros?&lt;/p&gt;","template":"&lt;p&gt;O lado mede {{response}} dm.&lt;/p&gt;","hint":"&lt;p&gt;As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width=\"450\"&gt;&lt;/img&gt;&lt;/div&gt;&lt;p style=\"text-align: center\"&gt;{{Q1}} dam × 100 = {{A1}} dm&lt;/p&gt;","seed":{"parameters":[{"name":"Q1","label":null,"min":15,"max":30,"step":1}],"calculated":[{"name":"A1","label":"{{function}}","function":"{{Q1}}*100"}],"uniques":true},"algorithm":{"name":"calculateOperation","params":{"method":"equivLiteral","keyboard":"INTERMEDIATE"}}}</v>
      </c>
      <c r="D512" s="184" t="str">
        <f t="shared" si="2"/>
        <v>#REF!</v>
      </c>
    </row>
    <row r="513" ht="15.75" customHeight="1">
      <c r="A513" s="184" t="str">
        <f>Seeds!AB389</f>
        <v>M4-MyM-1c-I-1</v>
      </c>
      <c r="B513" s="184" t="str">
        <f t="shared" si="142"/>
        <v>#REF!</v>
      </c>
      <c r="C513" s="184" t="str">
        <f>Seeds!AA389</f>
        <v>{"id":"M4-MyM-1c-I-1","stimulus":"&lt;p&gt;Arraste as seguintes medidas para completar a comparação.&lt;/p&gt;","template":"&lt;p&gt;&lt;div style=\"display:flex; justify-content:center;\"&gt;{{response}} &lt; {{response}} &lt; {{response}}&lt;/div&gt;&lt;/p&gt;","hint":"&lt;p&gt;Como as medidas estão expressas na mesma unidade, basta comparar os números a partir dos algarismos à esquerda.&lt;/p&gt;","feedback":"&lt;p&gt;Para comparar as medidas de comprimento, elas devem estar expressas na mesma unidade. Os números são então comparados a partir dos algarismos à esquerda. Por exemplo, 40 m é menor que 50 m.&lt;/p&gt;","seed":{"parameters":[{"name":"Q1","label":null,"min":1,"max":99,"step":1},{"name":"Q2","label":null,"min":1,"max":99,"step":1},{"name":"Q3","label":null,"min":1,"max":99,"step":1},{"name":"Q4","list":["km","hm","dam","m","dm","cm","mm"]}],"calculated":[{"name":"T1","label":null,"function":"math.min({{Q1}}, {{Q2}}, {{Q3}})","temp":true},{"name":"T2","function":"{{Q1}}+{{Q2}}+{{Q3}}-math.min({{Q1}}, {{Q2}}, {{Q3}})-math.max({{Q1}}, {{Q2}}, {{Q3}})","temp":true},{"name":"T3","function":"math.max({{Q1}}, {{Q2}}, {{Q3}})","temp":true},{"name":"A1","label":"{{T1}} {{Q4}}"},{"name":"A2","label":"{{T2}} {{Q4}}"},{"name":"A3","label":"{{T3}} {{Q4}}"}],"uniques":true},"algorithm":{"name":"calculateOperation","template":"Cloze with drag &amp; drop","params":{"keyboard":"INTERMEDIATE"}}}</v>
      </c>
      <c r="D513" s="184" t="str">
        <f t="shared" si="2"/>
        <v>#REF!</v>
      </c>
    </row>
    <row r="514" ht="15.75" customHeight="1">
      <c r="A514" s="184" t="str">
        <f>Seeds!AB390</f>
        <v>M4-MyM-1c-I-2</v>
      </c>
      <c r="B514" s="184" t="str">
        <f t="shared" si="142"/>
        <v>#REF!</v>
      </c>
      <c r="C514" s="184" t="str">
        <f>Seeds!AA390</f>
        <v>{"id":"M4-MyM-1c-I-2","stimulus":"&lt;p&gt;Arraste as seguintes medidas para completar a comparação.&lt;/p&gt;","template":"&lt;p&gt;&lt;div style=\"display:flex; justify-content:center;\"&gt;{{response}} &gt; {{response}} &gt; {{response}}&lt;/div&gt;&lt;/p&gt;","hint":"&lt;p&gt;Como as medidas estão expressas na mesma unidade, basta comparar os números a partir dos algarismos à esquerda.&lt;/p&gt;","feedback":"&lt;p&gt;Para comparar as medidas de comprimento, elas devem estar expressas na mesma unidade. Os números são então comparados a partir dos algarismos à esquerda. Por exemplo, 40 m é menor que 50 m.&lt;/p&gt;","seed":{"parameters":[{"name":"Q1","label":null,"min":1,"max":99,"step":1},{"name":"Q2","label":null,"min":1,"max":99,"step":1},{"name":"Q3","label":null,"min":1,"max":99,"step":1},{"name":"Q4","list":["km","hm","dam","m","dm","cm","mm"]}],"calculated":[{"name":"T1","label":null,"function":"math.max({{Q1}}, {{Q2}}, {{Q3}})","temp":true},{"name":"T2","function":"{{Q1}}+{{Q2}}+{{Q3}}-math.min({{Q1}}, {{Q2}}, {{Q3}})-math.max({{Q1}}, {{Q2}}, {{Q3}})","temp":true},{"name":"T3","function":"math.min({{Q1}}, {{Q2}}, {{Q3}})","temp":true},{"name":"A1","label":"{{T1}} {{Q4}}"},{"name":"A2","label":"{{T2}} {{Q4}}"},{"name":"A3","label":"{{T3}} {{Q4}}"}],"uniques":true},"algorithm":{"name":"calculateOperation","template":"Cloze with drag &amp; drop","params":{"keyboard":"INTERMEDIATE"}}}</v>
      </c>
      <c r="D514" s="184" t="str">
        <f t="shared" si="2"/>
        <v>#REF!</v>
      </c>
    </row>
    <row r="515" ht="15.75" customHeight="1">
      <c r="A515" s="184" t="str">
        <f>Seeds!AB391</f>
        <v>M4-MyM-1c-E-1</v>
      </c>
      <c r="B515" s="184" t="str">
        <f t="shared" si="142"/>
        <v>#REF!</v>
      </c>
      <c r="C515" s="184" t="str">
        <f>Seeds!AA391</f>
        <v>{"id":"M4-MyM-1c-E-1","seed":{"parameters":[{"name":"Q1","label":null,"max":1,"min":99,"step":1},{"name":"Q2","label":null,"max":1,"min":99,"step":1},{"name":"Q3","label":null,"max":1,"min":99,"step":1}],"uniques":true},"scaffolding":[{"id":"step-0","stimulus":"&lt;p&gt;Arraste e ordene os seguintes comprimentos do maior para o menor. Coloque-os de cima para baixo.&lt;/p&gt;","seed":{"calculated":[{"name":"T1","function":"{{Q1}}/100","temp":true},{"name":"T2","function":"{{Q2}}/10","temp":true},{"name":"A1","label":"{{T1}} hm","function":"{{Q1}}"},{"name":"A2","label":"{{T2}} dam","function":"{{Q2}}"},{"name":"A3","label":"{{Q3}} m","function":"{{Q3}}"}]},"algorithm":{"name":"orderNumbers","params":{"order":"desc"}}},{"id":"step-1","stimulus":"&lt;p&gt;O que o enunciado pede?&lt;/p&gt;","seed":{"calculated":[{"name":"2-A1","label":"Ordenar as medidas de comprimento do maior para o menor."},{"name":"2-A2","label":"Ordenar as medidas de comprimento do menor para o maior.","incorrect":true},{"name":"2-A3","label":"Determinar o comprimento de maior medida.","incorrect":true}]},"algorithm":{"name":"trueFalse","template":"Multiple choice – standard"}},{"id":"step-2","stimulus":"&lt;p&gt;Para ordenar as diferentes medidas, elas devem estar expressas na mesma unidade. Em qual tabela estão as conversões de unidades corretas?&lt;/p&gt;","seed":{"calculated":[{"name":"2-A1","label":"&lt;p&gt;&lt;img src='https://blueberry-assets.oneclick.es/M5_MyM_1b_3.svg' width=\"450\"&gt;&lt;/p&gt;"},{"name":"2-A2","label":"&lt;p&gt;&lt;img src='https://blueberry-assets.oneclick.es/M4_MyM_1c_1.svg' width=\"450\"&gt;&lt;/p&gt;","incorrect":true},{"name":"2-A3","label":"&lt;p&gt;&lt;img src='https://blueberry-assets.oneclick.es/M4_MyM_1c_2.svg' width=\"450\"&gt;&lt;/p&gt;","incorrect":true}]},"algorithm":{"name":"trueFalse","template":"Multiple choice – standard"}},{"id":"step-3","stimulus":"&lt;p&gt;Com a ajuda da tabela de conversão acima, converta todos os comprimentos para metros.&lt;/p&gt;","template":"&lt;p style=\"text-align: center\"&gt;{{T1}} hm = {{T1}} × 100 = {{response}} m&lt;/p&gt;&lt;p style=\"text-align: center\"&gt;{{T2}} dam = {{T2}} : 10 = {{response}} m&lt;/p&gt;&lt;p style=\"text-align: center\"&gt;{{Q3}} m&lt;/p&gt;","seed":{"calculated":[{"name":"T1","function":"{{Q1}}/100","temp":true},{"name":"T2","function":"{{Q2}}/10","temp":true},{"name":"1-A1","label":"{{Q1}}","function":"{{Q1}}"},{"name":"1-A1","label":"{{Q2}}","function":"{{Q2}}"}]},"algorithm":{"name":"calculateOperation","params":{"method":"equivLiteral","keyboard":"NUMERICAL"}}},{"id":"step-4","stimulus":"&lt;p&gt;Com estes resultados, ordene as medidas de comprimento do maior para o menor. Coloque-as de cima para baixo.&lt;/p&gt;","seed":{"calculated":[{"name":"T1","function":"{{Q1}}/100","temp":true},{"name":"T2","function":"{{Q2}}/10","temp":true},{"name":"A1","label":"{{T1}} hm = {{Q1}} m","function":"{{Q1}}"},{"name":"A2","label":"{{T2}} dam = {{Q2}} m","function":"{{Q2}}"},{"name":"A3","label":"{{Q3}} m","function":"{{Q3}}"}]},"algorithm":{"name":"orderNumbers","params":{"order":"desc"}}}]}</v>
      </c>
      <c r="D515" s="184" t="str">
        <f t="shared" si="2"/>
        <v>#REF!</v>
      </c>
    </row>
    <row r="516" ht="15.75" customHeight="1">
      <c r="A516" s="184" t="str">
        <f>Seeds!AB392</f>
        <v>M4-MyM-1c-A-1</v>
      </c>
      <c r="B516" s="184" t="str">
        <f t="shared" si="142"/>
        <v>#REF!</v>
      </c>
      <c r="C516" s="184" t="str">
        <f>Seeds!AA392</f>
        <v>{"id":"M4-MyM-1c-A-1","seed":{"parameters":[{"name":"Q1","label":null,"max":150,"min":180,"step":1},{"name":"Q2","label":null,"max":150,"min":180,"step":1},{"name":"Q3","label":null,"max":150,"min":180,"step":1}],"uniques":true},"scaffolding":[{"id":"step-0","stimulus":"&lt;p&gt;Três primos fazem aniversário no mesmo dia e no aniversário dos dez anos deles, cada um escreveu sua altura no livro da família. Arraste e ordene as medidas das alturas da menor para a maior. Coloque-as de cima para baixo.&lt;/p&gt;","seed":{"calculated":[{"name":"T1","function":"{{Q2}}/100","temp":true},{"name":"T2","function":"{{Q3}}/10","temp":true},{"name":"A1","label":"{{Q1}} cm","function":"{{Q1}}"},{"name":"A2","label":"{{T1}} m","function":"{{Q2}}"},{"name":"A3","label":"{{T2}} dm","function":"{{Q3}}"}]},"algorithm":{"name":"orderNumbers","params":{"order":"asc"}}},{"id":"step-1","stimulus":"&lt;p&gt;O que pede o enunciado?&lt;/p&gt;","seed":{"calculated":[{"name":"2-A1","label":"Ordenar as alturas dos primos da menor para a maior."},{"name":"2-A2","label":"Ordenar as alturas dos primos da maior para a menor.","incorrect":true}]},"algorithm":{"name":"trueFalse","template":"Multiple choice – standard"}},{"id":"step-2","stimulus":"&lt;p&gt;Para ordenar as diferentes medidas, elas devem estar expressas na mesma unidade. Em qual tabela estão as conversões de unidades corretas?&lt;/p&gt;","seed":{"calculated":[{"name":"2-A1","label":"&lt;p&gt;&lt;img src='https://blueberry-assets.oneclick.es/M5_MyM_1b_3.svg' width=\"450\"&gt;&lt;/p&gt;"},{"name":"2-A2","label":"&lt;p&gt;&lt;img src='https://blueberry-assets.oneclick.es/M4_MyM_1c_1.svg' width=\"450\"&gt;&lt;/p&gt;","incorrect":true},{"name":"2-A3","label":"&lt;p&gt;&lt;img src='https://blueberry-assets.oneclick.es/M4_MyM_1c_2.svg' width=\"450\"&gt;&lt;/p&gt;","incorrect":true}]},"algorithm":{"name":"trueFalse","template":"Multiple choice – standard"}},{"id":"step-3","stimulus":"&lt;p&gt;Com a ajuda da tabela de conversão acima, converta todos os comprimentos para centímetros.&lt;/p&gt;","template":"&lt;p style=\"text-align: center\"&gt;{{Q1}} cm&lt;/p&gt;&lt;p style=\"text-align: center\"&gt;{{T1}} m = {{T1} × 100 = {{response}} cm&lt;/p&gt;&lt;p style=\"text-align: center\"&gt;{{T2}} dm = {{T2}} × 10 = {{response}} cm&lt;/p&gt;","seed":{"calculated":[{"name":"T1","function":"{{Q2}}/100","temp":true},{"name":"T2","function":"{{Q3}}/10","temp":true},{"name":"3-A1","label":"{{Q2}}","function":"{{Q2}}"},{"name":"3-A2","label":"{{Q3}}","function":"{{Q3}}"}]},"algorithm":{"name":"calculateOperation","params":{"method":"equivLiteral","keyboard":"NUMERICAL"}}},{"id":"step-4","stimulus":"&lt;p&gt;Com os resultados anteriores, arraste e ordene as alturas dos primos da menor para a maior. Coloque-as de cima para baixo.&lt;/p&gt;","seed":{"calculated":[{"name":"T1","function":"{{Q1}}/100","temp":true},{"name":"T2","function":"{{Q2}}/10","temp":true},{"name":"A1","label":"{{Q1}} cm","function":"{{Q1}}"},{"name":"A2","label":"{{T1}} m = {{Q2}} cm","function":"{{Q2}}"},{"name":"A3","label":"{{T2}} dm = {{Q3}} cm","function":"{{Q3}}"}]},"algorithm":{"name":"orderNumbers","params":{"order":"asc"}}}]}</v>
      </c>
      <c r="D516" s="184" t="str">
        <f t="shared" si="2"/>
        <v>#REF!</v>
      </c>
    </row>
    <row r="517" ht="15.75" customHeight="1">
      <c r="A517" s="184" t="str">
        <f>Seeds!AB393</f>
        <v>M4-MyM-1c-A-2</v>
      </c>
      <c r="B517" s="184" t="str">
        <f t="shared" si="142"/>
        <v>#REF!</v>
      </c>
      <c r="C517" s="184" t="str">
        <f>Seeds!AA393</f>
        <v>{"id":"M4-MyM-1c-A-2","seed":{"parameters":[{"name":"Q1","label":null,"max":100,"min":999,"step":1},{"name":"Q2","label":null,"max":100,"min":999,"step":1}],"uniques":true},"scaffolding":[{"id":"step-0","stimulus":"&lt;p&gt;Em uma academia, foram comparados os registros de duas esteiras. A primeira esteira marca {{T1}} km percorridos e a segunda marca {{T2}} dam. Quantos hectômetros foram percorridos na esteira que tem a maior marca?&lt;/p&gt;","template":"&lt;p&gt;Na esteira com maior marca foram percorridos {{response}} hm.&lt;/p&gt;","seed":{"calculated":[{"name":"T1","function":"{{Q1}}/10","temp":true},{"name":"T2","function":"{{Q2}}*10","temp":true},{"name":"A1","label":"math.max({{Q1}}, {{Q2}})","function":"math.max({{Q1}}, {{Q2}})"}]},"algorithm":{"name":"calculateOperation","params":{"method":"equivLiteral","keyboard":"INTERMEDIATE"}}},{"id":"step-1","stimulus":"&lt;p&gt;Qual a distância que cada esteira marca?&lt;/p&gt;","template":"&lt;p&gt;A primeira esteira mostra {{response}} km.&lt;/p&gt;&lt;p&gt;A segunda esteira mostra {{response}} dam.&lt;/p&gt;","seed":{"calculated":[{"name":"A1","label":"{{Q1}}/10","function":"{{Q1}}/10"},{"name":"A2","label":"{{Q2}}*10","function":"{{Q2}}*10"}]},"algorithm":{"name":"calculateOperation","params":{"method":"equivLiteral","keyboard":"INTERMEDIATE"}}},{"id":"step-2","stimulus":"&lt;p&gt;O que pede o enunciado?&lt;/p&gt;","seed":{"calculated":[{"name":"2-A1","label":"Indicar o número de hectômetros percorridos na esteira que marca uma maior distância."},{"name":"2-A2","label":"Indicar o número de hectômetros percorridos na esteira que marca uma menor distância.","incorrect":true},{"name":"2-A3","label":"Indicar o número total de hectômetros percorridos nas duas esteiras.","incorrect":true}]},"algorithm":{"name":"trueFalse","template":"Multiple choice – standard"}},{"id":"step-3","stimulus":"&lt;p&gt;Para ordenar as diferentes medidas, elas devem estar expressas na mesma unidade. Em qual tabela estão as conversões de unidade corretas?&lt;/p&gt;","seed":{"calculated":[{"name":"2-A1","label":"&lt;p&gt;&lt;img src='https://blueberry-assets.oneclick.es/M5_MyM_1b_3.svg' width=\"450\"&gt;&lt;/p&gt;"},{"name":"2-A2","label":"&lt;p&gt;&lt;img src='https://blueberry-assets.oneclick.es/M4_MyM_1c_1.svg' width=\"450\"&gt;&lt;/p&gt;","incorrect":true},{"name":"2-A3","label":"&lt;p&gt;&lt;img src='https://blueberry-assets.oneclick.es/M4_MyM_1c_2.svg' width=\"450\"&gt;&lt;/p&gt;","incorrect":true}]},"algorithm":{"name":"trueFalse","template":"Multiple choice – standard"}},{"id":"step-4","stimulus":"&lt;p&gt;Com a ajuda da tabela de conversão anterior, calcule os hectômetros que cada esteira marca.&lt;/p&gt;","template":"&lt;p style=\"text-align: center\"&gt;{{T1}} km = {{T1}} × 10 = {{response}} hm&lt;/p&gt;&lt;p style=\"text-align: center\"&gt;{{T2}} dam = {{T2}} : 10 = {{response}} hm&lt;/p&gt;","seed":{"calculated":[{"name":"T1","function":"{{Q1}}/10","temp":true},{"name":"T2","function":"{{Q2}}*10","temp":true},{"name":"3-A1","label":"{{Q1}}","function":"{{Q1}}"},{"name":"3-A2","label":"{{Q2}}","function":"{{Q2}}"}]},"algorithm":{"name":"calculateOperation","params":{"method":"equivLiteral","keyboard":"INTERMEDIATE"}}},{"id":"step-5","stimulus":"&lt;p&gt;Selecione, portanto, qual esteira marca o maior número de hectômetros percorridos.&lt;/p&gt;","seed":{"calculated":[{"name":"T3","function":"math.min({{Q1}}, {{Q2}})","temp":true},{"name":"T4","function":"math.max({{Q1}}, {{Q2}})","temp":true},{"name":"A1","label":"A esteira de {{T3}} hm.","incorrect":true},{"name":"A2","label":"A esteira de {{T4}} hm."}]},"algorithm":{"name":"trueFalse","template":"Multiple choice – standard"}}]}</v>
      </c>
      <c r="D517" s="184" t="str">
        <f t="shared" si="2"/>
        <v>#REF!</v>
      </c>
    </row>
    <row r="518" ht="15.75" customHeight="1">
      <c r="A518" s="184" t="str">
        <f>Seeds!AB394</f>
        <v>M4-MyM-1c-A-3</v>
      </c>
      <c r="B518" s="184" t="str">
        <f t="shared" si="142"/>
        <v>#REF!</v>
      </c>
      <c r="C518" s="184" t="str">
        <f>Seeds!AA394</f>
        <v>{"id":"M4-MyM-1c-A-3","seed":{"parameters":[{"name":"Q1","label":null,"max":100,"min":999,"step":1},{"name":"Q2","label":null,"max":100,"min":999,"step":1},{"name":"Q3","label":null,"max":100,"min":999,"step":1}],"uniques":true},"scaffolding":[{"id":"step-0","stimulus":"&lt;p&gt;Três cidades estão competindo para ver qual delas consegue fazer a maior empanada do mundo. Arraste e ordene os comprimentos do maior para o menor. Coloque-os de cima para baixo.&lt;/p&gt;","seed":{"calculated":[{"name":"T1","function":"{{Q1}}*100","temp":true},{"name":"T2","function":"{{Q2}}*10","temp":true},{"name":"A1","label":"{{T1}} mm","function":"{{Q1}}"},{"name":"A2","label":"{{T2}} cm","function":"{{Q2}}"},{"name":"A3","label":"{{Q3}} dm","function":"{{Q3}}"}]},"algorithm":{"name":"orderNumbers","params":{"order":"desc"}}},{"id":"step-1","stimulus":"&lt;p&gt;O que pede o enunciado?&lt;/p&gt;","seed":{"calculated":[{"name":"2-A1","label":"Ordenar os comprimentos do maior para o menor."},{"name":"2-A2","label":"Ordenar os comprimentos do menor para o maior.","incorrect":true}]},"algorithm":{"name":"trueFalse","template":"Multiple choice – standard"}},{"id":"step-2","stimulus":"&lt;p&gt;Para ordenar as diferentes medidas, elas devem estar expressas na mesma unidade. Em qual tabela estão as conversões de unidades corretas?&lt;/p&gt;","seed":{"calculated":[{"name":"2-A1","label":"&lt;p&gt;&lt;img src='https://blueberry-assets.oneclick.es/M5_MyM_1b_3.svg' width=\"450\"&gt;&lt;/p&gt;"},{"name":"2-A2","label":"&lt;p&gt;&lt;img src='https://blueberry-assets.oneclick.es/M4_MyM_1c_1.svg' width=\"450\"&gt;&lt;/p&gt;","incorrect":true},{"name":"2-A3","label":"&lt;p&gt;&lt;img src='https://blueberry-assets.oneclick.es/M4_MyM_1c_2.svg' width=\"450\"&gt;&lt;/p&gt;","incorrect":true}]},"algorithm":{"name":"trueFalse","template":"Multiple choice – standard"}},{"id":"step-3","stimulus":"&lt;p&gt;Com a ajuda da tabela de conversão anterior, calcule quantos decímetros mede cada empanada.&lt;/p&gt;","template":"&lt;p style=\"text-align: center\"&gt;{{T1}} mm = {{T1}} : 100 = {{response}} dm&lt;/p&gt;&lt;p style=\"text-align: center\"&gt;{{T2}} cm = {{T2}} : 10 = {{response}} dm&lt;/p&gt;&lt;p style=\"text-align: center\"&gt;{{Q3}} dm&lt;/p&gt;","seed":{"calculated":[{"name":"T1","function":"{{Q1}}*100","temp":true},{"name":"T2","function":"{{Q2}}*10","temp":true},{"name":"3-A1","label":"{{Q1}}","function":"{{Q1}}"},{"name":"3-A2","label":"{{Q2}}","function":"{{Q2}}"}]},"algorithm":{"name":"calculateOperation","params":{"method":"equivLiteral","keyboard":"NUMERICAL"}}},{"id":"step-4","stimulus":"&lt;p&gt;Usando os resultados acima, arraste e ordene os comprimentos do maior para o menor. Coloque-os de cima para baixo.&lt;/p&gt;","seed":{"calculated":[{"name":"T1","function":"{{Q1}}*100","temp":true},{"name":"T2","function":"{{Q2}}*10","temp":true},{"name":"A1","label":"{{T1}} mm = {{Q1}} dm","function":"{{Q1}}"},{"name":"A2","label":"{{T2}} cm = {{Q2}} dm","function":"{{Q2}}"},{"name":"A3","label":"{{Q3}} dm","function":"{{Q3}}"}]},"algorithm":{"name":"orderNumbers","params":{"order":"desc"}}}]}</v>
      </c>
      <c r="D518" s="184" t="str">
        <f t="shared" si="2"/>
        <v>#REF!</v>
      </c>
    </row>
    <row r="519" ht="15.75" customHeight="1">
      <c r="A519" s="184" t="str">
        <f t="shared" ref="A519:C519" si="143">#REF!</f>
        <v>#REF!</v>
      </c>
      <c r="B519" s="184" t="str">
        <f t="shared" si="143"/>
        <v>#REF!</v>
      </c>
      <c r="C519" s="184" t="str">
        <f t="shared" si="143"/>
        <v>#REF!</v>
      </c>
      <c r="D519" s="184" t="str">
        <f t="shared" si="2"/>
        <v>#REF!</v>
      </c>
    </row>
    <row r="520" ht="15.75" customHeight="1">
      <c r="A520" s="184" t="str">
        <f t="shared" ref="A520:C520" si="144">#REF!</f>
        <v>#REF!</v>
      </c>
      <c r="B520" s="184" t="str">
        <f t="shared" si="144"/>
        <v>#REF!</v>
      </c>
      <c r="C520" s="184" t="str">
        <f t="shared" si="144"/>
        <v>#REF!</v>
      </c>
      <c r="D520" s="184" t="str">
        <f t="shared" si="2"/>
        <v>#REF!</v>
      </c>
    </row>
    <row r="521" ht="15.75" customHeight="1">
      <c r="A521" s="184" t="str">
        <f t="shared" ref="A521:C521" si="145">#REF!</f>
        <v>#REF!</v>
      </c>
      <c r="B521" s="184" t="str">
        <f t="shared" si="145"/>
        <v>#REF!</v>
      </c>
      <c r="C521" s="184" t="str">
        <f t="shared" si="145"/>
        <v>#REF!</v>
      </c>
      <c r="D521" s="184" t="str">
        <f t="shared" si="2"/>
        <v>#REF!</v>
      </c>
    </row>
    <row r="522" ht="15.75" customHeight="1">
      <c r="A522" s="184" t="str">
        <f t="shared" ref="A522:C522" si="146">#REF!</f>
        <v>#REF!</v>
      </c>
      <c r="B522" s="184" t="str">
        <f t="shared" si="146"/>
        <v>#REF!</v>
      </c>
      <c r="C522" s="184" t="str">
        <f t="shared" si="146"/>
        <v>#REF!</v>
      </c>
      <c r="D522" s="184" t="str">
        <f t="shared" si="2"/>
        <v>#REF!</v>
      </c>
    </row>
    <row r="523" ht="15.75" customHeight="1">
      <c r="A523" s="184" t="str">
        <f t="shared" ref="A523:C523" si="147">#REF!</f>
        <v>#REF!</v>
      </c>
      <c r="B523" s="184" t="str">
        <f t="shared" si="147"/>
        <v>#REF!</v>
      </c>
      <c r="C523" s="184" t="str">
        <f t="shared" si="147"/>
        <v>#REF!</v>
      </c>
      <c r="D523" s="184" t="str">
        <f t="shared" si="2"/>
        <v>#REF!</v>
      </c>
    </row>
    <row r="524" ht="15.75" customHeight="1">
      <c r="A524" s="184" t="str">
        <f t="shared" ref="A524:C524" si="148">#REF!</f>
        <v>#REF!</v>
      </c>
      <c r="B524" s="184" t="str">
        <f t="shared" si="148"/>
        <v>#REF!</v>
      </c>
      <c r="C524" s="184" t="str">
        <f t="shared" si="148"/>
        <v>#REF!</v>
      </c>
      <c r="D524" s="184" t="str">
        <f t="shared" si="2"/>
        <v>#REF!</v>
      </c>
    </row>
    <row r="525" ht="15.75" customHeight="1">
      <c r="A525" s="184" t="str">
        <f t="shared" ref="A525:C525" si="149">#REF!</f>
        <v>#REF!</v>
      </c>
      <c r="B525" s="184" t="str">
        <f t="shared" si="149"/>
        <v>#REF!</v>
      </c>
      <c r="C525" s="184" t="str">
        <f t="shared" si="149"/>
        <v>#REF!</v>
      </c>
      <c r="D525" s="184" t="str">
        <f t="shared" si="2"/>
        <v>#REF!</v>
      </c>
    </row>
    <row r="526" ht="15.75" customHeight="1">
      <c r="A526" s="184" t="str">
        <f t="shared" ref="A526:C526" si="150">#REF!</f>
        <v>#REF!</v>
      </c>
      <c r="B526" s="184" t="str">
        <f t="shared" si="150"/>
        <v>#REF!</v>
      </c>
      <c r="C526" s="184" t="str">
        <f t="shared" si="150"/>
        <v>#REF!</v>
      </c>
      <c r="D526" s="184" t="str">
        <f t="shared" si="2"/>
        <v>#REF!</v>
      </c>
    </row>
    <row r="527" ht="15.75" customHeight="1">
      <c r="A527" s="184" t="str">
        <f t="shared" ref="A527:C527" si="151">#REF!</f>
        <v>#REF!</v>
      </c>
      <c r="B527" s="184" t="str">
        <f t="shared" si="151"/>
        <v>#REF!</v>
      </c>
      <c r="C527" s="184" t="str">
        <f t="shared" si="151"/>
        <v>#REF!</v>
      </c>
      <c r="D527" s="184" t="str">
        <f t="shared" si="2"/>
        <v>#REF!</v>
      </c>
    </row>
    <row r="528" ht="15.75" customHeight="1">
      <c r="A528" s="184" t="str">
        <f t="shared" ref="A528:C528" si="152">#REF!</f>
        <v>#REF!</v>
      </c>
      <c r="B528" s="184" t="str">
        <f t="shared" si="152"/>
        <v>#REF!</v>
      </c>
      <c r="C528" s="184" t="str">
        <f t="shared" si="152"/>
        <v>#REF!</v>
      </c>
      <c r="D528" s="184" t="str">
        <f t="shared" si="2"/>
        <v>#REF!</v>
      </c>
    </row>
    <row r="529" ht="15.75" customHeight="1">
      <c r="A529" s="184" t="str">
        <f t="shared" ref="A529:C529" si="153">#REF!</f>
        <v>#REF!</v>
      </c>
      <c r="B529" s="184" t="str">
        <f t="shared" si="153"/>
        <v>#REF!</v>
      </c>
      <c r="C529" s="184" t="str">
        <f t="shared" si="153"/>
        <v>#REF!</v>
      </c>
      <c r="D529" s="184" t="str">
        <f t="shared" si="2"/>
        <v>#REF!</v>
      </c>
    </row>
    <row r="530" ht="15.75" customHeight="1">
      <c r="A530" s="184" t="str">
        <f t="shared" ref="A530:C530" si="154">#REF!</f>
        <v>#REF!</v>
      </c>
      <c r="B530" s="184" t="str">
        <f t="shared" si="154"/>
        <v>#REF!</v>
      </c>
      <c r="C530" s="184" t="str">
        <f t="shared" si="154"/>
        <v>#REF!</v>
      </c>
      <c r="D530" s="184" t="str">
        <f t="shared" si="2"/>
        <v>#REF!</v>
      </c>
    </row>
    <row r="531" ht="15.75" customHeight="1">
      <c r="A531" s="184" t="str">
        <f t="shared" ref="A531:C531" si="155">#REF!</f>
        <v>#REF!</v>
      </c>
      <c r="B531" s="184" t="str">
        <f t="shared" si="155"/>
        <v>#REF!</v>
      </c>
      <c r="C531" s="184" t="str">
        <f t="shared" si="155"/>
        <v>#REF!</v>
      </c>
      <c r="D531" s="184" t="str">
        <f t="shared" si="2"/>
        <v>#REF!</v>
      </c>
    </row>
    <row r="532" ht="15.75" customHeight="1">
      <c r="A532" s="184" t="str">
        <f>Seeds!AB395</f>
        <v>M4-MyM-15a-I-1</v>
      </c>
      <c r="B532" s="184" t="str">
        <f t="shared" ref="B532:B533" si="156">#REF!</f>
        <v>#REF!</v>
      </c>
      <c r="C532" s="184" t="str">
        <f>Seeds!AA395</f>
        <v>{
    "id": "M4-MyM-15a-I-1",
    "stimulus": "&lt;p&gt;Selecione as medidas de comprimento que são expressas de forma complexa.&lt;/p&gt;",
    "hint": "&lt;p&gt;Uma medida na forma simples é expressa com uma única unidade, enquanto na forma complexa duas ou mais unidades são usadas.&lt;/p&gt;",
    "feedback": "&lt;p&gt;Uma medida na forma simples é expressa com uma única unidade, enquanto na forma complexa duas ou mais unidades são usadas.&lt;/p&gt;",
    "seed": {
        "parameters": [
            {
                "name": "Q1",
                "label": null,
                "min": 1,
                "max": 20,
                "step": 1
            },
            {
                "name": "Q2",
                "label": null,
                "min": 1,
                "max": 99,
                "step": 1
            },
            {
                "name": "Q3",
                "label": null,
                "min": 1,
                "max": 20,
                "step": 1
            },
            {
                "name": "Q4",
                "label": null,
                "min": 1,
                "max": 99,
                "step": 1
            },
            {
                "name": "Q5",
                "label": null,
                "min": 1,
                "max": 20,
                "step": 1
            },
            {
                "name": "Q6",
                "label": null,
                "min": 1,
                "max": 999,
                "step": 1
            },
            {
                "name": "Q7",
                "label": null,
                "min": 1,
                "max": 20,
                "step": 1
            },
            {
                "name": "Q8",
                "label": null,
                "min": 1,
                "max": 99,
                "step": 1
            },
            {
                "name": "Q9",
                "label": null,
                "min": 1,
                "max": 90,
                "step": 1
            },
            {
                "name": "Q10",
                "label": null,
                "min": 1,
                "max": 90,
                "step": 1
            },
            {
                "name": "Q11",
                "label": null,
                "min": 1,
                "max": 90,
                "step": 1
            },
            {
                "name": "Q12",
                "label": null,
                "min": 1,
                "max": 90,
                "step": 1
            }
        ],
        "calculated": [{
                "name": "A1",
                "label": "{{Q1}} m y {{Q2}} cm"
            },
            {
                "name": "A2",
                "label": "{{Q3}} km y {{Q4}} dam"
            },
            {
                "name": "A3",
                "label": "{{Q5}} hm y {{Q6}} dm"
            },
            {
                "name": "A4",
                "label": "{{Q7}} dam ",
                "incorrect": true
            },
            {
                "name": "A5",
                "label": "{{Q8}} m",
                "incorrect": true
            },
            {
                "name": "A6",
                "label": "{{Q9}} km",
                "incorrect": true
            },
            {
                "name": "A7",
                "label": "{{Q10}} hm",
                "incorrect": true
            },
            {
                "name": "A8",
                "label": "{{Q11}} cm",
                "incorrect": true
            },
            {
                "name": "A9",
                "label": "{{Q12}} mm",
                "incorrect": true
            }
        ],
        "uniques": true
    },
    "algorithm": {
        "name": "trueFalse",
        "template": "Multiple choice – multiple response",
        "params": {
            "countCorrect": 2,
            "countIncorrect": 1,
            "showCheckIcon": false,
            "columns": 3
        }
    }
}</v>
      </c>
      <c r="D532" s="184" t="str">
        <f t="shared" si="2"/>
        <v>#REF!</v>
      </c>
    </row>
    <row r="533" ht="15.75" customHeight="1">
      <c r="A533" s="184" t="str">
        <f>Seeds!AB396</f>
        <v>M4-MyM-15a-E-1</v>
      </c>
      <c r="B533" s="184" t="str">
        <f t="shared" si="156"/>
        <v>#REF!</v>
      </c>
      <c r="C533" s="184" t="str">
        <f>Seeds!AA396</f>
        <v>{
    "id": "M4-MyM-15a-E-1",
    "stimulus": "&lt;p&gt;Expresse os seguintes comprimentos de forma simples.&lt;/p&gt;",
    "template": "&lt;p style=\"text-align: center\"&gt;{{Q1}} dam y {{Q2}} m = {{response}} m&lt;/p&gt;&lt;p style=\"text-align: center\"&gt;{{Q3}} m y {{Q4}} cm = {{response}} cm&lt;/p&gt;",
    "hint": "&lt;p&gt;Uma medida na forma simples é expressa com uma única unidade, enquanto na forma complexa duas ou mais unidades são usadas.&lt;/p&gt;",
    "feedback": "&lt;p&gt;Para transformar essas medidas em uma forma simples, converta-as para a menor unidade.&lt;/p&gt;",
    "seed": {
        "parameters": [
            {
                "name": "Q1",
                "label": null,
                "min": 10,
                "max": 20,
                "step": 1
            },
            {
                "name": "Q2",
                "label": null,
                "min": 1,
                "max": 9,
                "step": 1
            },
            {
                "name": "Q3",
                "label": null,
                "min": 10,
                "max": 20,
                "step": 1
            },
            {
                "name": "Q4",
                "label": null,
                "min": 1,
                "max": 99,
                "step": 1
            }
        ],
        "calculated": [
            {
                "name": "T1",
                "label": "{{function}}",
                "function": "math.floor({{Q1}}/10)",
                "temp": true
            },
            {
                "name": "T2",
                "label": "{{function}}",
                "function": "{{Q1}}-{{T1}}*10",
                "temp": true
            },
            {
                "name": "T3",
                "label": "{{function}}",
                "function": "math.floor({{Q3}}/10)",
                "temp": true
            },
            {
                "name": "T4",
                "label": "{{function}}",
                "function": "{{Q3}}-{{T3}}*10",
                "temp": true
            },
            {
                "name": "T5",
                "label": "{{function}}",
                "function": "math.floor({{Q4}}/10)",
                "temp": true
            },
            {
                "name": "T6",
                "label": "{{function}}",
                "function": "{{Q4}}-{{T5}}*10",
                "temp": true
            },
            {
                "name": "A1",
                "label": "{{function}}",
                "function": "{{Q1}}*10 + {{Q2}}",
                "feedback": "&lt;table style=\"width: 100%;\"&gt;&lt;tbody&gt;&lt;tr&gt;&lt;td style=\"width: 33.3%; text-align: center; background-color: #BDB1FB;\"&gt;&lt;strong&gt;&lt;span style=\"color: rgb(255, 255, 255);\"&gt;hm&lt;/span&gt;&lt;/strong&gt;&lt;/td&gt;&lt;td style=\"width: 33.3%; text-align: center; background-color: #BDB1FB;\"&gt;&lt;strong&gt;&lt;span style=\"color: rgb(255, 255, 255);\"&gt;dam&lt;/span&gt;&lt;/strong&gt;&lt;/td&gt;&lt;td style=\"width: 33.3%; text-align: center; background-color: #BDB1FB;\"&gt;&lt;strong&gt;&lt;span style=\"color: rgb(255, 255, 255);\"&gt;m&lt;/span&gt;&lt;/strong&gt;&lt;/td&gt;&lt;/tr&gt;&lt;tr&gt;&lt;td style=\"width: 33.3%; text-align: center;\"&gt;{{T1}}&lt;/td&gt;&lt;td style=\"width: 33.3%; text-align: center;\"&gt;{{T2}}&lt;/td&gt;&lt;td style=\"width: 33.3%; text-align: center;\"&gt;{{Q2}}&lt;/tr&gt;&lt;/tbody&gt;&lt;/table&gt;"
            },
            {
                "name": "A2",
                "label": "{{function}}",
                "function": "{{Q3}}*100 + {{Q4}}",
                "feedback": "&lt;table style=\"width: 100%;\"&gt;&lt;tbody&gt;&lt;tr&gt;&lt;td style=\"width: 25%; text-align: center; background-color: #BDB1FB;\"&gt;&lt;strong&gt;&lt;span style=\"color: rgb(255, 255, 255);\"&gt;dam&lt;/span&gt;&lt;/strong&gt;&lt;/td&gt;&lt;td style=\"width: 25%; text-align: center; background-color: #BDB1FB;\"&gt;&lt;strong&gt;&lt;span style=\"color: rgb(255, 255, 255);\"&gt;m&lt;/span&gt;&lt;/strong&gt;&lt;/td&gt;&lt;td style=\"width: 25%; text-align: center; background-color: #BDB1FB;\"&gt;&lt;strong&gt;&lt;span style=\"color: rgb(255, 255, 255);\"&gt;dm&lt;/span&gt;&lt;/strong&gt;&lt;/td&gt;&lt;td style=\"width: 25%; text-align: center; background-color: #BDB1FB;\"&gt;&lt;strong&gt;&lt;span style=\"color: rgb(255, 255, 255);\"&gt;cm&lt;/span&gt;&lt;/strong&gt;&lt;/td&gt;&lt;/tr&gt;&lt;tr&gt;&lt;td style=\"width: 25%; text-align: center;\"&gt;{{T3}}&lt;/td&gt;&lt;td style=\"width: 25%; text-align: center;\"&gt;{{T4}}&lt;/td&gt;&lt;td style=\"width: 25%; text-align: center;\"&gt;{{T5}}&lt;/td&gt;&lt;td style=\"width: 25%; text-align: center;\"&gt;{{T6}}&lt;/td&gt;&lt;/tr&gt;&lt;/tbody&gt;&lt;/table&gt;"
            }
        ],
        "uniques": true
    },
    "algorithm": {
        "name": "calculateOperation",
        "params": {
            "method": "equivLiteral"
        }
    }
}</v>
      </c>
      <c r="D533" s="184" t="str">
        <f t="shared" si="2"/>
        <v>#REF!</v>
      </c>
    </row>
    <row r="534" ht="15.75" customHeight="1">
      <c r="A534" s="184" t="str">
        <f t="shared" ref="A534:C534" si="157">#REF!</f>
        <v>#REF!</v>
      </c>
      <c r="B534" s="184" t="str">
        <f t="shared" si="157"/>
        <v>#REF!</v>
      </c>
      <c r="C534" s="184" t="str">
        <f t="shared" si="157"/>
        <v>#REF!</v>
      </c>
      <c r="D534" s="184" t="str">
        <f t="shared" si="2"/>
        <v>#REF!</v>
      </c>
    </row>
    <row r="535" ht="15.75" customHeight="1">
      <c r="A535" s="184" t="str">
        <f t="shared" ref="A535:C535" si="158">#REF!</f>
        <v>#REF!</v>
      </c>
      <c r="B535" s="184" t="str">
        <f t="shared" si="158"/>
        <v>#REF!</v>
      </c>
      <c r="C535" s="184" t="str">
        <f t="shared" si="158"/>
        <v>#REF!</v>
      </c>
      <c r="D535" s="184" t="str">
        <f t="shared" si="2"/>
        <v>#REF!</v>
      </c>
    </row>
    <row r="536" ht="15.75" customHeight="1">
      <c r="A536" s="184" t="str">
        <f t="shared" ref="A536:C536" si="159">#REF!</f>
        <v>#REF!</v>
      </c>
      <c r="B536" s="184" t="str">
        <f t="shared" si="159"/>
        <v>#REF!</v>
      </c>
      <c r="C536" s="184" t="str">
        <f t="shared" si="159"/>
        <v>#REF!</v>
      </c>
      <c r="D536" s="184" t="str">
        <f t="shared" si="2"/>
        <v>#REF!</v>
      </c>
    </row>
    <row r="537" ht="15.75" customHeight="1">
      <c r="A537" s="184" t="str">
        <f t="shared" ref="A537:C537" si="160">#REF!</f>
        <v>#REF!</v>
      </c>
      <c r="B537" s="184" t="str">
        <f t="shared" si="160"/>
        <v>#REF!</v>
      </c>
      <c r="C537" s="184" t="str">
        <f t="shared" si="160"/>
        <v>#REF!</v>
      </c>
      <c r="D537" s="184" t="str">
        <f t="shared" si="2"/>
        <v>#REF!</v>
      </c>
    </row>
    <row r="538" ht="15.75" customHeight="1">
      <c r="A538" s="184" t="str">
        <f t="shared" ref="A538:C538" si="161">#REF!</f>
        <v>#REF!</v>
      </c>
      <c r="B538" s="184" t="str">
        <f t="shared" si="161"/>
        <v>#REF!</v>
      </c>
      <c r="C538" s="184" t="str">
        <f t="shared" si="161"/>
        <v>#REF!</v>
      </c>
      <c r="D538" s="184" t="str">
        <f t="shared" si="2"/>
        <v>#REF!</v>
      </c>
    </row>
    <row r="539" ht="15.75" customHeight="1">
      <c r="A539" s="184" t="str">
        <f t="shared" ref="A539:C539" si="162">#REF!</f>
        <v>#REF!</v>
      </c>
      <c r="B539" s="184" t="str">
        <f t="shared" si="162"/>
        <v>#REF!</v>
      </c>
      <c r="C539" s="184" t="str">
        <f t="shared" si="162"/>
        <v>#REF!</v>
      </c>
      <c r="D539" s="184" t="str">
        <f t="shared" si="2"/>
        <v>#REF!</v>
      </c>
    </row>
    <row r="540" ht="15.75" customHeight="1">
      <c r="A540" s="184" t="str">
        <f t="shared" ref="A540:C540" si="163">#REF!</f>
        <v>#REF!</v>
      </c>
      <c r="B540" s="184" t="str">
        <f t="shared" si="163"/>
        <v>#REF!</v>
      </c>
      <c r="C540" s="184" t="str">
        <f t="shared" si="163"/>
        <v>#REF!</v>
      </c>
      <c r="D540" s="184" t="str">
        <f t="shared" si="2"/>
        <v>#REF!</v>
      </c>
    </row>
    <row r="541" ht="15.75" customHeight="1">
      <c r="A541" s="184" t="str">
        <f t="shared" ref="A541:C541" si="164">#REF!</f>
        <v>#REF!</v>
      </c>
      <c r="B541" s="184" t="str">
        <f t="shared" si="164"/>
        <v>#REF!</v>
      </c>
      <c r="C541" s="184" t="str">
        <f t="shared" si="164"/>
        <v>#REF!</v>
      </c>
      <c r="D541" s="184" t="str">
        <f t="shared" si="2"/>
        <v>#REF!</v>
      </c>
    </row>
    <row r="542" ht="15.75" customHeight="1">
      <c r="A542" s="184" t="str">
        <f t="shared" ref="A542:C542" si="165">#REF!</f>
        <v>#REF!</v>
      </c>
      <c r="B542" s="184" t="str">
        <f t="shared" si="165"/>
        <v>#REF!</v>
      </c>
      <c r="C542" s="184" t="str">
        <f t="shared" si="165"/>
        <v>#REF!</v>
      </c>
      <c r="D542" s="184" t="str">
        <f t="shared" si="2"/>
        <v>#REF!</v>
      </c>
    </row>
    <row r="543" ht="15.75" customHeight="1">
      <c r="A543" s="184" t="str">
        <f t="shared" ref="A543:C543" si="166">#REF!</f>
        <v>#REF!</v>
      </c>
      <c r="B543" s="184" t="str">
        <f t="shared" si="166"/>
        <v>#REF!</v>
      </c>
      <c r="C543" s="184" t="str">
        <f t="shared" si="166"/>
        <v>#REF!</v>
      </c>
      <c r="D543" s="184" t="str">
        <f t="shared" si="2"/>
        <v>#REF!</v>
      </c>
    </row>
    <row r="544" ht="15.75" customHeight="1">
      <c r="A544" s="184" t="str">
        <f t="shared" ref="A544:C544" si="167">#REF!</f>
        <v>#REF!</v>
      </c>
      <c r="B544" s="184" t="str">
        <f t="shared" si="167"/>
        <v>#REF!</v>
      </c>
      <c r="C544" s="184" t="str">
        <f t="shared" si="167"/>
        <v>#REF!</v>
      </c>
      <c r="D544" s="184" t="str">
        <f t="shared" si="2"/>
        <v>#REF!</v>
      </c>
    </row>
    <row r="545" ht="15.75" customHeight="1">
      <c r="A545" s="184" t="str">
        <f t="shared" ref="A545:C545" si="168">#REF!</f>
        <v>#REF!</v>
      </c>
      <c r="B545" s="184" t="str">
        <f t="shared" si="168"/>
        <v>#REF!</v>
      </c>
      <c r="C545" s="184" t="str">
        <f t="shared" si="168"/>
        <v>#REF!</v>
      </c>
      <c r="D545" s="184" t="str">
        <f t="shared" si="2"/>
        <v>#REF!</v>
      </c>
    </row>
    <row r="546" ht="15.75" customHeight="1">
      <c r="A546" s="184" t="str">
        <f t="shared" ref="A546:C546" si="169">#REF!</f>
        <v>#REF!</v>
      </c>
      <c r="B546" s="184" t="str">
        <f t="shared" si="169"/>
        <v>#REF!</v>
      </c>
      <c r="C546" s="184" t="str">
        <f t="shared" si="169"/>
        <v>#REF!</v>
      </c>
      <c r="D546" s="184" t="str">
        <f t="shared" si="2"/>
        <v>#REF!</v>
      </c>
    </row>
    <row r="547" ht="15.75" customHeight="1">
      <c r="A547" s="184" t="str">
        <f t="shared" ref="A547:C547" si="170">#REF!</f>
        <v>#REF!</v>
      </c>
      <c r="B547" s="184" t="str">
        <f t="shared" si="170"/>
        <v>#REF!</v>
      </c>
      <c r="C547" s="184" t="str">
        <f t="shared" si="170"/>
        <v>#REF!</v>
      </c>
      <c r="D547" s="184" t="str">
        <f t="shared" si="2"/>
        <v>#REF!</v>
      </c>
    </row>
    <row r="548" ht="15.75" customHeight="1">
      <c r="A548" s="184" t="str">
        <f>Seeds!AB397</f>
        <v>M4-MyM-2a-I-1</v>
      </c>
      <c r="B548" s="184" t="str">
        <f t="shared" ref="B548:B565" si="171">#REF!</f>
        <v>#REF!</v>
      </c>
      <c r="C548" s="184" t="str">
        <f>Seeds!AA397</f>
        <v>{"id":"M4-MyM-2a-I-1","stimulus":"&lt;p&gt;Escolha a unidade de massa correta.&lt;/p&gt;","template":"&lt;p&gt;{{Q2}} tem uma massa de {{Q1}} {{response}}.&lt;/p&gt;","hint":"&lt;p&gt;Para estimar unidades de massa, lembre-se de que:&lt;/p&gt;&lt;div style=\"display:flex; justify-content:center;\"&gt;&lt;img src=\"https://blueberry-assets.oneclick.es/M4_MyM_2c_1.svg\" width=\"450\"&gt;&lt;/img&gt;&lt;/div&gt;","feedback":"&lt;p&gt;Para estimar unidades de massa, lembre-se de que:&lt;/p&gt;&lt;div style=\"display:flex; justify-content:center;\"&gt;&lt;img src=\"https://blueberry-assets.oneclick.es/M4_MyM_2c_1.svg\" width=\"450\"&gt;&lt;/img&gt;&lt;/div&gt;&lt;p&gt;A massa de móveis e eletrodomésticos geralmente é maior que 1 kg.&lt;/p&gt;","seed":{"parameters":[{"name":"Q1","label":null,"min":30,"max":50,"step":1},{"name":"Q2","list":["Uma lava-louças","Um sofá","Uma mesa"]}],"calculated":[{"name":"A1","label":"g","group":1,"incorrect":true},{"name":"A2","label":"mg","group":1,"incorrect":true},{"name":"A3","label":"kg","group":1}],"uniques":true},"algorithm":{"name":"groupResponses","template":"Cloze with drop down"}}</v>
      </c>
      <c r="D548" s="184" t="str">
        <f t="shared" si="2"/>
        <v>#REF!</v>
      </c>
    </row>
    <row r="549" ht="15.75" customHeight="1">
      <c r="A549" s="184" t="str">
        <f>Seeds!AB398</f>
        <v>M4-MyM-2a-I-2</v>
      </c>
      <c r="B549" s="184" t="str">
        <f t="shared" si="171"/>
        <v>#REF!</v>
      </c>
      <c r="C549" s="184" t="str">
        <f>Seeds!AA398</f>
        <v>{"id":"M4-MyM-2a-I-2","stimulus":"&lt;p&gt;Escolha a unidade de massa correta.&lt;/p&gt;","template":"&lt;p&gt;A massa de uma pena de {{Q2}} é aproximadamente {{Q1}} {{response}}.&lt;/p&gt;","hint":"&lt;p&gt;Para estimar unidades de massa, lembre-se de que:&lt;/p&gt;&lt;div style=\"display:flex; justify-content:center;\"&gt;&lt;img src=\"https://blueberry-assets.oneclick.es/M4_MyM_2c_1.svg\" width=\"450\"&gt;&lt;/img&gt;&lt;/div&gt;","feedback":"&lt;p&gt;Para estimar unidades de massa, lembre-se de que:&lt;/p&gt;&lt;div style=\"display:flex; justify-content:center;\"&gt;&lt;img src=\"https://blueberry-assets.oneclick.es/M4_MyM_2c_1.svg\" width=\"450\"&gt;&lt;/img&gt;&lt;/div&gt;&lt;p&gt;A massa de uma pena é de cerca de 8 mg.&lt;/p&gt;","seed":{"parameters":[{"name":"Q1","label":null,"min":30,"max":50,"step":1},{"name":"Q2","list":["galinha","falcão","pomba"]}],"calculated":[{"name":"A1","label":"g","group":1,"incorrect":true},{"name":"A2","label":"mg","group":1},{"name":"A3","label":"kg","group":1,"incorrect":true}],"uniques":true},"algorithm":{"name":"groupResponses","template":"Cloze with drop down"}}</v>
      </c>
      <c r="D549" s="184" t="str">
        <f t="shared" si="2"/>
        <v>#REF!</v>
      </c>
    </row>
    <row r="550" ht="15.75" customHeight="1">
      <c r="A550" s="184" t="str">
        <f>Seeds!AB399</f>
        <v>M4-MyM-2a-I-3</v>
      </c>
      <c r="B550" s="184" t="str">
        <f t="shared" si="171"/>
        <v>#REF!</v>
      </c>
      <c r="C550" s="184" t="str">
        <f>Seeds!AA399</f>
        <v>{"id":"M4-MyM-2a-I-3","stimulus":"&lt;p&gt;Escolha a unidade de massa correta.&lt;/p&gt;","template":"&lt;p&gt;{{Q2}} tem uma massa de {{Q1}} {{response}}.&lt;/p&gt;","hint":"&lt;p&gt;Para estimar unidades de massa, lembre-se de que:&lt;/p&gt;&lt;div style=\"display:flex; justify-content:center;\"&gt;&lt;img src=\"https://blueberry-assets.oneclick.es/M4_MyM_2c_1.svg\" width=\"450\"&gt;&lt;/img&gt;&lt;/div&gt;","feedback":"&lt;p&gt;Para estimar unidades de massa, lembre-se de que:&lt;/p&gt;&lt;div style=\"display:flex; justify-content:center;\"&gt;&lt;img src=\"https://blueberry-assets.oneclick.es/M4_MyM_2c_1.svg\" width=\"450\"&gt;&lt;/img&gt;&lt;/div&gt;&lt;p&gt;A massa de um fruto é geralmente próxima de 200 g.&lt;/p&gt;","seed":{"parameters":[{"name":"Q1","label":null,"min":140,"max":160,"step":1},{"name":"Q2","list":["Um pêssego","Uma maçã","Uma pêra"]}],"calculated":[{"name":"A1","label":"g","group":1},{"name":"A2","label":"mg","group":1,"incorrect":true},{"name":"A3","label":"kg","group":1,"incorrect":true}],"uniques":true},"algorithm":{"name":"groupResponses","template":"Cloze with drop down"}}</v>
      </c>
      <c r="D550" s="184" t="str">
        <f t="shared" si="2"/>
        <v>#REF!</v>
      </c>
    </row>
    <row r="551" ht="15.75" customHeight="1">
      <c r="A551" s="184" t="str">
        <f>Seeds!AB400</f>
        <v>M4-MyM-2a-E-1</v>
      </c>
      <c r="B551" s="184" t="str">
        <f t="shared" si="171"/>
        <v>#REF!</v>
      </c>
      <c r="C551" s="184" t="str">
        <f>Seeds!AA400</f>
        <v>{"id":"M4-MyM-2a-E-1","stimulus":"&lt;p&gt;Escreva, de forma abreviada, com qual das seguintes unidades de massa essas medidas são melhor expressas: quilogramas, gramas ou miligramas.&lt;/p&gt;","template":"&lt;p&gt;A massa de {{Q1}} é melhor expressa em {{response}}.&lt;/p&gt;&lt;p&gt;A massa de {{Q2}} é melhor expressa em {{response}} .&lt;/p&gt;&lt;p&gt;A massa de {{Q3}} é melhor expressa em {{response}}.&lt;/p&gt;","hint":"&lt;p&gt;Para estimar unidades de massa, lembre-se de que:&lt;/p&gt;&lt;div style=\"display:flex; justify-content:center;\"&gt;&lt;img src=\"https://blueberry-assets.oneclick.es/M4_MyM_2c_1.svg\" width=\"450\"&gt;&lt;/img&gt;&lt;/div&gt;","feedback":"&lt;p&gt;Para estimar unidades de massa, lembre-se de que:&lt;/p&gt;&lt;div style=\"display:flex; justify-content:center;\"&gt;&lt;img src=\"https://blueberry-assets.oneclick.es/M4_MyM_2c_1.svg\" width=\"450\"&gt;&lt;/img&gt;&lt;/div&gt;","seed":{"parameters":[{"name":"Q1","label":null,"list":["um celular","uma borracha","uma caneta"]},{"name":"Q2","label":null,"list":["um grão de açúcar","uma gota d'água"]},{"name":"Q3","label":null,"list":["um menino","uma menina","uma caixa de leite"]}],"calculated":[{"name":"A1","label":"g"},{"name":"A2","label":"mg"},{"name":"A3","label":"kg"}],"uniques":true},"algorithm":{"name":"calculateOperation","template":"Cloze with text"}}</v>
      </c>
      <c r="D551" s="184" t="str">
        <f t="shared" si="2"/>
        <v>#REF!</v>
      </c>
    </row>
    <row r="552" ht="15.75" customHeight="1">
      <c r="A552" s="184" t="str">
        <f>Seeds!AB401</f>
        <v>M4-MyM-2a-E-2</v>
      </c>
      <c r="B552" s="184" t="str">
        <f t="shared" si="171"/>
        <v>#REF!</v>
      </c>
      <c r="C552" s="184" t="str">
        <f>Seeds!AA401</f>
        <v>{
    "id": "M4-MyM-2a-E-2",
    "stimulus": "&lt;p&gt;Escreva, de forma abreviada, com qual das seguintes unidades de massa essas medidas são melhor expressas: quilogramas, gramas ou miligramas.&lt;/p&gt;",
    "template": "&lt;p&gt;A massa de {{Q2}} é melhor expressa em {{response}}.&lt;/p&gt;&lt;p&gt;A massa de {{Q1}} é melhor expressa em {{response}}.&lt;/p&gt;&lt;p&gt;A massa de {{Q3}} é melhor expressa em {{response}}.&lt;/p&gt;",
    "hint": "&lt;p&gt;Para estimar unidades de massa, lembre-se de que:&lt;/p&gt;&lt;div style=\"display:flex; justify-content:center;\"&gt;&lt;img src=\"https://blueberry-assets.oneclick.es/M4_MyM_2c_1.svg\" width=\"450\"&gt;&lt;/img&gt;&lt;/div&gt;",
    "feedback": "&lt;p&gt;Para estimar unidades de massa, lembre-se de que:&lt;/p&gt;&lt;div style=\"display:flex; justify-content:center;\"&gt;&lt;img src=\"https://blueberry-assets.oneclick.es/M4_MyM_2c_1.svg\" width=\"450\"&gt;&lt;/img&gt;&lt;/div&gt;",
    "seed": {
        "parameters": [
            {
                "name": "Q1",
                "list": [
                    "um grão de açúcar",
                    "uma gota d'água"
                ]
            },
            {
                "name": "Q2",
                "list": [
                    "um menino",
                    "uma menina",
                    "uma caixa de leite"
                ]
            },
            {
                "name": "Q3",
                "list": [
                    "um celular",
                    "uma borracha",
                    "uma caneta"
                ]
            }
        ],
        "calculated": [
            {
                "name": "A1",
                "label": "kg"
            },
            {
                "name": "A2",
                "label": "mg"
            },
            {
                "name": "A3",
                "label": "g"
            }
        ],
        "uniques": true
    },
    "algorithm": {
        "name": "calculateOperation",
        "template": "Cloze with text"
    }
}</v>
      </c>
      <c r="D552" s="184" t="str">
        <f t="shared" si="2"/>
        <v>#REF!</v>
      </c>
    </row>
    <row r="553" ht="15.75" customHeight="1">
      <c r="A553" s="184" t="str">
        <f>Seeds!AB402</f>
        <v>M4-MyM-2a-E-3</v>
      </c>
      <c r="B553" s="184" t="str">
        <f t="shared" si="171"/>
        <v>#REF!</v>
      </c>
      <c r="C553" s="184" t="str">
        <f>Seeds!AA402</f>
        <v>{
    "id": "M4-MyM-2a-E-3",
    "stimulus": "&lt;p&gt;Escreva, de forma abreviada, com qual das seguintes unidades de massa essas medidas são melhor expressas: quilogramas, gramas ou miligramas.&lt;/p&gt;",
    "template": "&lt;p&gt;A massa de {{Q3}} é melhor expressa em {{response}}.&lt;/p&gt;&lt;p&gt;A massa de {{Q2}} é melhor expressa em {{response}}.&lt;/p&gt;&lt;p&gt;A massa de {{Q1}} é melhor expressa em {{response}}.&lt;/p&gt;",
    "hint": "&lt;p&gt;Para estimar unidades de massa, lembre-se de que:&lt;/p&gt;&lt;div style=\"display:flex; justify-content:center;\"&gt;&lt;img src=\"https://blueberry-assets.oneclick.es/M4_MyM_2c_1.svg\" width=\"450\"&gt;&lt;/img&gt;&lt;/div&gt;",
    "feedback": "&lt;p&gt;Para estimar unidades de massa, lembre-se de que:&lt;/p&gt;&lt;div style=\"display:flex; justify-content:center;\"&gt;&lt;img src=\"https://blueberry-assets.oneclick.es/M4_MyM_2c_1.svg\" width=\"450\"&gt;&lt;/img&gt;&lt;/div&gt;",
    "seed": {
        "parameters": [
            {
                "name": "Q1",
                "list": [
                    "um grão de açúcar",
                    "uma gota d'água"
                ]
            },
            {
                "name": "Q2",
                "list": [
                    "um menino",
                    "uma menina",
                    "uma caixa de leite"
                ]
            },
            {
                "name": "Q3",
                "list": [
                    "um celular",
                    "uma borracha",
                    "uma caneta"
                ]
            }
        ],
        "calculated": [
            {
                "name": "A1",
                "label": "g"
            },
            {
                "name": "A2",
                "label": "kg"
            },
            {
                "name": "A3",
                "label": "mg"
            }
        ],
        "uniques": true
    },
    "algorithm": {
        "name": "calculateOperation",
        "template": "Cloze with text"
    }
}</v>
      </c>
      <c r="D553" s="184" t="str">
        <f t="shared" si="2"/>
        <v>#REF!</v>
      </c>
    </row>
    <row r="554" ht="15.75" customHeight="1">
      <c r="A554" s="184" t="str">
        <f>Seeds!AB403</f>
        <v>M4-MyM-2b-I-1</v>
      </c>
      <c r="B554" s="184" t="str">
        <f t="shared" si="171"/>
        <v>#REF!</v>
      </c>
      <c r="C554" s="184" t="str">
        <f>Seeds!AA403</f>
        <v>{"id":"M4-MyM-2b-I-1","stimulus":"&lt;p&gt;Indique qual das seguintes equivalências está correta.&lt;/p&gt;","hint":"&lt;p&gt;Use esta tabela para converter as unidades de massa.&lt;/p&gt;&lt;div style=\"display:flex; justify-content:center;\"&gt;&lt;img src=\"https://blueberry-assets.oneclick.es/M5_MyM_2b_1.svg\" width=\"400\"&gt;&lt;/img&gt;&lt;/div&gt;","feedback":"&lt;p&gt;Use esta tabela para converter as unidades de massa.&lt;/p&gt;&lt;div style=\"display:flex; justify-content:center;\"&gt;&lt;img src=\"https://blueberry-assets.oneclick.es/M5_MyM_2b_1.svg\" width=\"400\"&gt;&lt;/img&gt;&lt;/div&gt;","seed":{"parameters":[{"name":"Q1","label":null,"min":10,"max":999,"step":1},{"name":"Q2","label":null,"min":10,"max":999,"step":1},{"name":"Q3","label":null,"min":10,"max":999,"step":1},{"name":"Q4","label":null,"min":10,"max":999,"step":1},{"name":"Q5","label":null,"min":10,"max":999,"step":1},{"name":"Q6","label":null,"min":10,"max":999,"step":1},{"name":"Q7","label":null,"min":10,"max":999,"step":1},{"name":"Q8","label":null,"min":10,"max":999,"step":1},{"name":"Q9","label":null,"min":10,"max":999,"step":1}],"calculated":[{"name":"T1","label":"{{function}}","function":"{{Q1}}*1000","temp":true},{"name":"T2","label":"{{function}}","function":"{{Q2}}*100","temp":true},{"name":"T3","label":"{{function}}","function":"{{Q3}}*10","temp":true},{"name":"T4","label":"{{function}}","function":"{{Q4}}/100","temp":true},{"name":"T5","label":"{{function}}","function":"{{Q5}}/10","temp":true},{"name":"T6","label":"{{function}}","function":"{{Q6}}/1000","temp":true},{"name":"T7","label":"{{function}}","function":"{{Q7}}*1000","temp":true},{"name":"T8","label":"{{function}}","function":"{{Q8}}*100","temp":true},{"name":"T9","label":"{{function}}","function":"{{Q9}}*10","temp":true},{"name":"T10","label":"{{function}}","function":"{{Q2}}*1000","temp":true},{"name":"T11","label":"{{function}}","function":"{{Q3}}*1000","temp":true},{"name":"T12","label":"{{function}}","function":"{{Q5}}/100","temp":true},{"name":"T13","label":"{{function}}","function":"{{Q6}}/100","temp":true},{"name":"T14","label":"{{function}}","function":"{{Q8}}*1000","temp":true},{"name":"T15","label":"{{function}}","function":"{{Q9}}*1000","temp":true},{"name":"A1","label":"{{function}}","function":"{{Q1}} hg = {{T1}} dg"},{"name":"A2","label":"{{function}}","function":"{{Q2}} hg = {{T2}} dg","incorrect":true,"feedback":"{{Q2}} hg = {{Q2}} × 1 000 = {{T10}} dg"},{"name":"A3","label":"{{function}}","function":"{{Q3}} hg = {{T3}} dg","incorrect":true,"feedback":"{{Q3}} hg = {{Q3}} × 1 000 = {{T11}} dg"},{"name":"A4","label":"{{function}}","function":"{{Q4}} dg = {{T4}} dag"},{"name":"A5","label":"{{function}}","function":"{{Q5}} dg = {{T5}} dag","incorrect":true,"feedback":"{{Q5}} dg = {{Q5}} : 100 = {{T12}} dag"},{"name":"A6","label":"{{function}}","function":"{{Q6}} dg = {{T6}} dag","incorrect":true,"feedback":"{{Q6}} dg = {{Q6}} : 100 = {{T13}} dag"},{"name":"A7","label":"{{function}}","function":"{{Q7}} dag = {{T7}} cg"},{"name":"A8","label":"{{function}}","function":"{{Q8}} dag = {{T8}} cg","incorrect":true,"feedback":"{{Q8}} dag = {{Q8}} × 1 000 = {{T14}} cg"},{"name":"A9","label":"{{function}}","function":"{{Q9}} dag = {{T9}} cg","incorrect":true,"feedback":"{{Q9}} dag = {{Q9}} × 1 000 = {{T15}} cg"}],"uniques":true},"algorithm":{"name":"trueFalse","template":"Multiple choice – standard","params":{"countCorrect":1,"countIncorrect":2,"showCheckIcon":false,
            "columns": 3
        }
    }
}</v>
      </c>
      <c r="D554" s="184" t="str">
        <f t="shared" si="2"/>
        <v>#REF!</v>
      </c>
    </row>
    <row r="555" ht="15.75" customHeight="1">
      <c r="A555" s="184" t="str">
        <f>Seeds!AB404</f>
        <v>M4-MyM-2b-E-1</v>
      </c>
      <c r="B555" s="184" t="str">
        <f t="shared" si="171"/>
        <v>#REF!</v>
      </c>
      <c r="C555" s="184" t="str">
        <f>Seeds!AA404</f>
        <v>{"id":"M4-MyM-2b-E-1","stimulus":"&lt;p&gt;Calcule as conversões de unidade das seguintes medidas massas.&lt;/p&gt;","template":"&lt;p style=\"text-align: center\"&gt;{{Q1}} g = {{response}} dg&lt;/p&gt;&lt;p style=\"text-align: center\"&gt;{{Q2}} mg = {{response}} dg&lt;/p&gt;","hint":"&lt;p&gt;Use esta tabela para converter as unidades de massa.&lt;/p&gt;&lt;div style=\"display:flex; justify-content:center;\"&gt;&lt;img src=\"https://blueberry-assets.oneclick.es/M5_MyM_2b_1.svg\" width=\"400\"&gt;&lt;/img&gt;&lt;/div&gt;","feedback":"&lt;p&gt;Use esta tabela para converter as unidades de massa.&lt;/p&gt;&lt;div style=\"display:flex; justify-content:center;\"&gt;&lt;img src=\"https://blueberry-assets.oneclick.es/M5_MyM_2b_1.svg\" width=\"400\"&gt;&lt;/img&gt;&lt;/div&gt;","seed":{"parameters":[{"name":"Q1","label":null,"min":10,"max":999,"step":1},{"name":"Q2","label":null,"min":10,"max":999,"step":1}],"calculated":[{"name":"A1","label":"{{function}}","function":"{{Q1}}*10","feedback":"{{Q1}} g × 10 = {{function}} dg"},{"name":"A2","label":"{{function}}","function":"{{Q2}}/100","feedback":"{{Q2}} mg : 100 = {{function}} dg"}],"uniques":true},"algorithm":{"name":"calculateOperation","params":{"method":"equivLiteral","keyboard":"INTERMEDIATE"}}}</v>
      </c>
      <c r="D555" s="184" t="str">
        <f t="shared" si="2"/>
        <v>#REF!</v>
      </c>
    </row>
    <row r="556" ht="15.75" customHeight="1">
      <c r="A556" s="184" t="str">
        <f>Seeds!AB405</f>
        <v>M4-MyM-2b-E-2</v>
      </c>
      <c r="B556" s="184" t="str">
        <f t="shared" si="171"/>
        <v>#REF!</v>
      </c>
      <c r="C556" s="184" t="str">
        <f>Seeds!AA405</f>
        <v>{"id":"M4-MyM-2b-E-2","stimulus":"&lt;p&gt;Calcule as conversões de unidade das seguintes medidas massas.&lt;/p&gt;","template":"&lt;p style=\"text-align: center\"&gt;{{Q1}} g = {{response}} cg&lt;/p&gt;&lt;p style=\"text-align: center\"&gt;{{Q2}} dag = {{response}} hg&lt;/p&gt;","hint":"&lt;p&gt;Use esta tabela para converter as unidades de massa.&lt;/p&gt;&lt;div style=\"display:flex; justify-content:center;\"&gt;&lt;img src=\"https://blueberry-assets.oneclick.es/M5_MyM_2b_1.svg\" width=\"400\"&gt;&lt;/img&gt;&lt;/div&gt;","feedback":"&lt;p&gt;Use esta tabela para converter as unidades de massa.&lt;/p&gt;&lt;div style=\"display:flex; justify-content:center;\"&gt;&lt;img src=\"https://blueberry-assets.oneclick.es/M5_MyM_2b_1.svg\" width=\"400\"&gt;&lt;/img&gt;&lt;/div&gt;","seed":{"parameters":[{"name":"Q1","label":null,"min":10,"max":999,"step":1},{"name":"Q2","label":null,"min":10,"max":999,"step":1}],"calculated":[{"name":"A1","label":"{{function}}","function":"{{Q1}}*100","feedback":"{{Q1}} g × 100 = {{function}} cg"},{"name":"A2","label":"{{function}}","function":"{{Q2}}/10","feedback":"{{Q2}} dag : 10 = {{function}} hg"}],"uniques":true},"algorithm":{"name":"calculateOperation","params":{"method":"equivLiteral","keyboard":"INTERMEDIATE"}}}</v>
      </c>
      <c r="D556" s="184" t="str">
        <f t="shared" si="2"/>
        <v>#REF!</v>
      </c>
    </row>
    <row r="557" ht="15.75" customHeight="1">
      <c r="A557" s="184" t="str">
        <f>Seeds!AB406</f>
        <v>M4-MyM-2b-E-3</v>
      </c>
      <c r="B557" s="184" t="str">
        <f t="shared" si="171"/>
        <v>#REF!</v>
      </c>
      <c r="C557" s="184" t="str">
        <f>Seeds!AA406</f>
        <v>{"id":"M4-MyM-2b-E-3","stimulus":"&lt;p&gt;Calcule as conversões de unidade das seguintes medidas massas.&lt;/p&gt;","template":"&lt;p style=\"text-align: center\"&gt;{{Q1}} g = {{response}} kg&lt;/p&gt;&lt;p style=\"text-align: center\"&gt;{{Q2}} dg = {{response}} dag&lt;/p&gt;","hint":"&lt;p&gt;Use esta tabela para converter as unidades de massa.&lt;/p&gt;&lt;div style=\"display:flex; justify-content:center;\"&gt;&lt;img src=\"https://blueberry-assets.oneclick.es/M5_MyM_2b_1.svg\" width=\"400\"&gt;&lt;/img&gt;&lt;/div&gt;","feedback":"&lt;p&gt;Use esta tabela para converter as unidades de massa.&lt;/p&gt;&lt;div style=\"display:flex; justify-content:center;\"&gt;&lt;img src=\"https://blueberry-assets.oneclick.es/M5_MyM_2b_1.svg\" width=\"400\"&gt;&lt;/img&gt;&lt;/div&gt;","seed":{"parameters":[{"name":"Q1","label":null,"min":10,"max":999,"step":1},{"name":"Q2","label":null,"min":10,"max":999,"step":1}],"calculated":[{"name":"A1","label":"{{function}}","function":"{{Q1}}/1000","feedback":"{{Q1}} g : 1000 = {{function}} kg"},{"name":"A2","label":"{{function}}","function":"{{Q2}}/100","feedback":"{{Q2}} dg : 100 = {{function}} dag"}],"uniques":true},"algorithm":{"name":"calculateOperation","params":{"method":"equivLiteral","keyboard":"INTERMEDIATE"}}}</v>
      </c>
      <c r="D557" s="184" t="str">
        <f t="shared" si="2"/>
        <v>#REF!</v>
      </c>
    </row>
    <row r="558" ht="15.75" customHeight="1">
      <c r="A558" s="184" t="str">
        <f>Seeds!AB407</f>
        <v>M4-MyM-2b-A-1</v>
      </c>
      <c r="B558" s="184" t="str">
        <f t="shared" si="171"/>
        <v>#REF!</v>
      </c>
      <c r="C558" s="184" t="str">
        <f>Seeds!AA407</f>
        <v>{"id":"M4-MyM-2b-A-1","seed":{"parameters":[{"name":"Q1","label":null,"min":1,"max":8,"step":1}],"uniques":true},"scaffolding":[{"id":"step-0","stimulus":"&lt;p&gt;Aline comprou {{Q1}} kg de cerejas. Quantos gramas de cereja ela comprou?&lt;/p&gt;","template":"&lt;p&gt;Ela comprou {{response}} g de cerejas.&lt;/p&gt;","seed":{"parameters":[],"calculated":[{"name":"0-A1","label":"{{function}}","function":"{{Q1}}*1000"}]},"algorithm":{"name":"calculateOperation","params":{"method":"equivLiteral","keyboard":"INTERMEDIATE"}}},{"id":"step-1","stimulus":"&lt;p&gt;Quantos quilos de cerejas Aline comprou?&lt;/p&gt;","template":"&lt;p&gt;Ela comprou &lt;span class=\"no-break\"&gt;{{response}} kg.&lt;/span&gt;&lt;/p&gt;","seed":{"calculated":[{"name":"1-A2","label":"{{function}}","function":"{{Q1}}"}]},"algorithm":{"name":"calculateOperation","params":{"method":"equivLiteral","keyboard":"INTERMEDIATE"}}},{"id":"step-2","stimulus":"&lt;p&gt;O que o enunciado pede?&lt;/p&gt;","seed":{"calculated":[{"name":"2-A1","label":"&lt;p&gt;Converter quilogramas para gramas.&lt;/p&gt;"},{"name":"2-A2","label":"&lt;p&gt;Converter gramas para quilogramas.&lt;/p&gt;","incorrect":true},{"name":"2-A3","label":"&lt;p&gt;Converter quilogramas para miligramas.&lt;/p&gt;","incorrect":true}]},"algorithm":{"name":"trueFalse","template":"Multiple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width=\"450\"&gt;&lt;/img&gt;&lt;/div&gt;"},{"name":"3-A2","label":"&lt;div style=\"display:flex; justify-content:center;\"&gt;&lt;img src=\"https://blueberry-assets.oneclick.es/M5_MyM_2b_2.svg\" width=\"450\"&gt;&lt;/img&gt;&lt;/div&gt;","incorrect":true},{"name":"3-A3","label":"&lt;div style=\"display:flex; justify-content:center;\"&gt;&lt;img src=\"https://blueberry-assets.oneclick.es/M5_MyM_2b_3.svg\" width=\"450\"&gt;&lt;/img&gt;&lt;/div&gt;","incorrect":true}]},"algorithm":{"name":"trueFalse","template":"Multiple choice – standard","params":{"countCorrect":1,"countIncorrect":2,"showCheckIcon":true}}},{"id":"step-4","stimulus":"&lt;p&gt;Efetue a seguinte operação para obter quantos gramas de cereja Aline comprou.&lt;/p&gt;","template":"&lt;p style=\"text-align: center\"&gt;{{Q1}} kg = {{Q1}} × 1 000 = {{response}} g&lt;/p&gt;","seed":{"calculated":[{"name":"4-A1","label":"{{function}}","function":"{{Q1}}*1000"}]},"algorithm":{"name":"calculateOperation","params":{"method":"equivSymbolic","decimalPlaces":2,"keyboard":"INTERMEDIATE"}}}]}</v>
      </c>
      <c r="D558" s="184" t="str">
        <f t="shared" si="2"/>
        <v>#REF!</v>
      </c>
    </row>
    <row r="559" ht="15.75" customHeight="1">
      <c r="A559" s="184" t="str">
        <f>Seeds!AB408</f>
        <v>M4-MyM-2b-A-2</v>
      </c>
      <c r="B559" s="184" t="str">
        <f t="shared" si="171"/>
        <v>#REF!</v>
      </c>
      <c r="C559" s="184" t="str">
        <f>Seeds!AA408</f>
        <v>{"id":"M4-MyM-2b-A-2","seed":{"parameters":[{"name":"Q1","label":null,"min":101,"max":199,"step":1}],"uniques":true},"scaffolding":[{"id":"step-0","stimulus":"&lt;p&gt;Danilo precisa de {{Q1}} g de manteiga para fazer uma sobremesa. Essa medida equivale a quantos hectogramas?&lt;/p&gt;","template":"&lt;p&gt;A medida equivale a {{response}} hg de manteiga.&lt;/p&gt;","seed":{"parameters":[],"calculated":[{"name":"0-A1","label":"{{function}}","function":"{{Q1}}/100"}]},"algorithm":{"name":"calculateOperation","params":{"method":"equivLiteral","keyboard":"INTERMEDIATE"}}},{"id":"step-1","stimulus":"&lt;p&gt;Quantos gramas de manteiga são necessários para a sobremesa?&lt;/p&gt;","template":"&lt;p&gt;São necessários &lt;span class=\"no-break\"&gt;{{response}} g de manteiga.&lt;/span&gt;&lt;/p&gt;","seed":{"calculated":[{"name":"1-A2","label":"{{function}}","function":"{{Q1}}"}]},"algorithm":{"name":"calculateOperation","params":{"method":"equivLiteral","keyboard":"INTERMEDIATE"}}},{"id":"step-2","stimulus":"&lt;p&gt;O que pede o enunciado?&lt;/p&gt;","seed":{"calculated":[{"name":"2-A1","label":"&lt;p&gt;Converter quilogramas para gramas.&lt;/p&gt;","incorrect":true},{"name":"2-A2","label":"&lt;p&gt;Converter gramas para hectogramas.&lt;/p&gt;"},{"name":"2-A3","label":"&lt;p&gt;Converter gramas para miligramas.&lt;/p&gt;","incorrect":true}]},"algorithm":{"name":"trueFalse","template":"Multiple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width=\"450\"&gt;&lt;/img&gt;&lt;/div&gt;"},{"name":"3-A2","label":"&lt;div style=\"display:flex; justify-content:center;\"&gt;&lt;img src=\"https://blueberry-assets.oneclick.es/M5_MyM_2b_2.svg\" width=\"450\"&gt;&lt;/img&gt;&lt;/div&gt;","incorrect":true},{"name":"3-A3","label":"&lt;div style=\"display:flex; justify-content:center;\"&gt;&lt;img src=\"https://blueberry-assets.oneclick.es/M5_MyM_2b_3.svg\" width=\"450\"&gt;&lt;/img&gt;&lt;/div&gt;","incorrect":true}]},"algorithm":{"name":"trueFalse","template":"Multiple choice – standard","params":{"countCorrect":1,"countIncorrect":2,"showCheckIcon":true}}},{"id":"step-4","stimulus":"&lt;p&gt;Efetue a seguinte operação para obter quantos hectogramas de manteiga serão necessários.&lt;/p&gt;","template":"&lt;p style=\"text-align: center\"&gt;{{Q1}} g = {{Q1}} : 100 = {{response}} hg&lt;/p&gt;","seed":{"calculated":[{"name":"4-A1","label":"{{function}}","function":"{{Q1}}/100"}]},"algorithm":{"name":"calculateOperation","params":{"method":"equivSymbolic","decimalPlaces":2,"keyboard":"INTERMEDIATE"}}}]}</v>
      </c>
      <c r="D559" s="184" t="str">
        <f t="shared" si="2"/>
        <v>#REF!</v>
      </c>
    </row>
    <row r="560" ht="15.75" customHeight="1">
      <c r="A560" s="184" t="str">
        <f>Seeds!AB409</f>
        <v>M4-MyM-2b-A-3</v>
      </c>
      <c r="B560" s="184" t="str">
        <f t="shared" si="171"/>
        <v>#REF!</v>
      </c>
      <c r="C560" s="184" t="str">
        <f>Seeds!AA409</f>
        <v>{"id":"M4-MyM-2b-A-3","seed":{"parameters":[{"name":"Q1","label":null,"min":20,"max":50,"step":1}],"uniques":true},"scaffolding":[{"id":"step-0","stimulus":"&lt;p&gt;Isabel e Diego compraram {{Q1}} dag de morango para fazer uma salada de frutas. Quantos quilogramas de morango foram comprados?&lt;/p&gt;","template":"&lt;p&gt;Eles compraram {{response}} kg de morango.&lt;/p&gt;","seed":{"parameters":[],"calculated":[{"name":"0-A1","label":"{{function}}","function":"{{Q1}}/100"}]},"algorithm":{"name":"calculateOperation","params":{"method":"equivLiteral","keyboard":"INTERMEDIATE"}}},{"id":"step-1","stimulus":"&lt;p&gt;Quantos decagramas de morango foram comprados?&lt;/p&gt;","template":"&lt;p&gt;Foram comprados &lt;span class=\"no-break\"&gt;{{response}} dag.&lt;/span&gt;&lt;/p&gt;","seed":{"calculated":[{"name":"1-A2","label":"{{function}}","function":"{{Q1}}"}]},"algorithm":{"name":"calculateOperation","params":{"method":"equivLiteral","keyboard":"INTERMEDIATE"}}},{"id":"step-2","stimulus":"&lt;p&gt;O que pede o enunciado?&lt;/p&gt;","seed":{"calculated":[{"name":"2-A1","label":"&lt;p&gt;Converter decagramas para gramas.&lt;/p&gt;","incorrect":true},{"name":"2-A2","label":"&lt;p&gt;Converter gramas para quilogramas.&lt;/p&gt;","incorrect":true},{"name":"2-A3","label":"&lt;p&gt;Converter decagramas para quilogramas.&lt;/p&gt;"}]},"algorithm":{"name":"trueFalse","template":"Multiple choice – standard"}},{"id":"step-3","stimulus":"&lt;p&gt;Em qual tabela estão as conversões de unidade corretas?&lt;/p&gt;","seed":{"calculated":[{"name":"3-A1","label":"&lt;div style=\"display:flex; justify-content:center;\"&gt;&lt;img src=\"https://blueberry-assets.oneclick.es/M5_MyM_2b_1.svg\" width=\"450\"&gt;&lt;/img&gt;&lt;/div&gt;"},{"name":"3-A2","label":"&lt;div style=\"display:flex; justify-content:center;\"&gt;&lt;img src=\"https://blueberry-assets.oneclick.es/M5_MyM_2b_2.svg\" width=\"450\"&gt;&lt;/img&gt;&lt;/div&gt;","incorrect":true},{"name":"3-A3","label":"&lt;div style=\"display:flex; justify-content:center;\"&gt;&lt;img src=\"https://blueberry-assets.oneclick.es/M5_MyM_2b_3.svg\" width=\"450\"&gt;&lt;/img&gt;&lt;/div&gt;","incorrect":true}]},"algorithm":{"name":"trueFalse","template":"Multiple choice – standard","params":{"countCorrect":1,"countIncorrect":2,"showCheckIcon":true}}},{"id":"step-4","stimulus":"&lt;p&gt;Efetue a seguinte operação para obter quantos quilogramas de morango foram comprados.&lt;/p&gt;","template":"&lt;p style=\"text-align: center\"&gt;{{Q1}} dag = {{Q1}} : 100 = {{response}} kg&lt;/p&gt;","seed":{"calculated":[{"name":"4-A1","label":"{{function}}","function":"{{Q1}}/100"}]},"algorithm":{"name":"calculateOperation","params":{"method":"equivSymbolic","decimalPlaces":2,"keyboard":"INTERMEDIATE"}}}]}</v>
      </c>
      <c r="D560" s="184" t="str">
        <f t="shared" si="2"/>
        <v>#REF!</v>
      </c>
    </row>
    <row r="561" ht="15.75" customHeight="1">
      <c r="A561" s="184" t="str">
        <f>Seeds!AB410</f>
        <v>M4-MyM-2c-I-1</v>
      </c>
      <c r="B561" s="184" t="str">
        <f t="shared" si="171"/>
        <v>#REF!</v>
      </c>
      <c r="C561" s="184" t="str">
        <f>Seeds!AA410</f>
        <v>{"id":"M4-MyM-2c-I-1","stimulus":"&lt;p&gt;Arraste e ordene as seguintes medidas de massa da maior para a menor.&lt;/p&gt;","template":"&lt;p style=\"text-align:center;\"&gt;{{response}} &gt; {{response}} &gt; {{response}}&lt;/p&gt;","feedback":"&lt;p&gt;Como as medidas estão expressas na mesma unidade, basta comparar os números a partir dos algarismos à esquerda.&lt;/p&gt;","hint":"&lt;p&gt;Como as medidas estão expressas na mesma unidade, basta comparar os números a partir dos algarismos à esquerda.&lt;/p&gt;","seed":{"parameters":[{"name":"Q1","label":null,"min":1,"max":100,"step":1},{"name":"Q2","label":null,"min":1,"max":100,"step":1},{"name":"Q3","label":null,"min":1,"max":100,"step":1},{"name":"Q9","label":null,"list":["mg","dg","cg","g","dag","hg","kg"]}],"calculated":[{"name":"A1","label":"{{function}} {{Q9}}","function":"math.max({{Q1}}, {{Q2}}, {{Q3}})"},{"name":"A2","label":"{{function}} {{Q9}}","function":"Lemonlib.round({{Q1}}+{{Q2}}+{{Q3}}-math.min({{Q1}}, {{Q2}}, {{Q3}})-math.max({{Q1}}, {{Q2}}, {{Q3}}), 2)"},{"name":"A3","label":"{{function}} {{Q9}}","function":"math.min({{Q1}}, {{Q2}}, {{Q3}})"}],"uniques":true},"algorithm":{"name":"calculateOperation","template":"Cloze with drag &amp; drop","params":{"keyboard":"INTERMEDIATE"}}}</v>
      </c>
      <c r="D561" s="184" t="str">
        <f t="shared" si="2"/>
        <v>#REF!</v>
      </c>
    </row>
    <row r="562" ht="15.75" customHeight="1">
      <c r="A562" s="184" t="str">
        <f>Seeds!AB411</f>
        <v>M4-MyM-2c-E-1</v>
      </c>
      <c r="B562" s="184" t="str">
        <f t="shared" si="171"/>
        <v>#REF!</v>
      </c>
      <c r="C562" s="184" t="str">
        <f>Seeds!AA411</f>
        <v>{
    "id": "M4-MyM-2c-E-1",
    "seed": {
        "parameters": [
            {
                "name": "Q1",
                "label": null,
                "min": 1,
                "max": 100,
                "step": 1
            },
            {
                "name": "Q2",
                "label": null,
                "min": 1,
                "max": 100,
                "step": 1
            },
            {
                "name": "Q3",
                "label": null,
                "min": 1,
                "max": 100,
                "step": 1
            },
            {
                "name": "Q4",
                "label": null,
                "min": 1,
                "max": 100,
                "step": 1
            }
        ],
        "uniques": true
    },
    "scaffolding": [
        {
            "id": "step-0",
            "stimulus": "&lt;p&gt;Arraste e ordene as seguintes medidas de massa da menor para a maior. Coloque-as de cima para baixo.&lt;/p&gt;",
            "seed": {
                "parameters": [],
                "calculated": [
                    {
                        "name": "T1",
                        "label": "{{function}}",
                        "function": "{{Q1}}*100",
                        "temp": true
                    },
                    {
                        "name": "T2",
                        "label": "{{function}}",
                        "function": "{{Q2}}*10",
                        "temp": true
                    },
                    {
                        "name": "T4",
                        "label": "{{function}}",
                        "function": "{{Q4}}/10",
                        "temp": true
                    },
                    {
                        "name": "A1",
                        "label": "{{T1}} cg",
                        "function": "{{Q1}}"
                    },
                    {
                        "name": "A2",
                        "label": "{{T2}} cg",
                        "function": "{{Q2}}"
                    },
                    {
                        "name": "A3",
                        "label": "{{Q3}} g",
                        "function": "{{Q3}}"
                    },
                    {
                        "name": "A4",
                        "label": "{{T4}} dag",
                        "function": "{{Q4}}"
                    }
                ]
            },
            "algorithm": {
                "name": "orderNumbers",
                "params": {
                    "order": "asc"
                }
            }
        },
        {
            "id": "step-1",
            "stimulus": "&lt;p&gt;O que pede o enunciado?&lt;/p&gt;",
            "seed": {
                "calculated": [
                    {
                        "name": "1-A1",
                        "label": "&lt;p&gt;Ordenar as medidas de massa da maior para a menor.&lt;/p&gt;",
                        "incorrect": true
                    },
                    {
                        "name": "1-A2",
                        "label": "&lt;p&gt;Ordenar as medidas de massa da menor para a maior.&lt;/p&gt;"
                    },
                    {
                        "name": "1-A3",
                        "label": "&lt;p&gt;Encontrar a medida de massa mais pesada.&lt;/p&gt;",
                        "incorrect": true
                    }
                ]
            },
            "algorithm": {
                "name": "trueFalse",
                "template": "Multiple choice – standard"
            }
        },
        {
            "id": "step-2",
            "stimulus": "&lt;p&gt;Para ordenar as diferentes medidas, elas devem estar expressas na mesma unidade. Em qual tabela estão as conversões de unidade corretas?&lt;/p&gt;",
            "seed": {
                "calculated": [
                    {
                        "name": "2-A1",
                        "label": "&lt;div style=\"display:flex; justify-content:center;\"&gt;&lt;img src=\"https://blueberry-assets.oneclick.es/M4_MyM_2c_1.svg\" width=\"450\"&gt;&lt;/img&gt;&lt;/div&gt;"
                    },
                    {
                        "name": "2-A2",
                        "label": "&lt;div style=\"display:flex; justify-content:center;\"&gt;&lt;img src=\"https://blueberry-assets.oneclick.es/M4_MyM_2c_2.svg\" width=\"450\"&gt;&lt;/img&gt;&lt;/div&gt;",
                        "incorrect": true
                    },
                    {
                        "name": "2-A2",
                        "label": "&lt;div style=\"display:flex; justify-content:center;\"&gt;&lt;img src=\"https://blueberry-assets.oneclick.es/M4_MyM_2c_3.svg\" width=\"450\"&gt;&lt;/img&gt;&lt;/div&gt;",
                        "incorrect": true
                    }
                ]
            },
            "algorithm": {
                "name": "trueFalse",
                "template": "Multiple choice – standard",
                "params": {
                    "countCorrect": 1,
                    "countIncorrect": 2,
                    "showCheckIcon": true,
                    "columns": 1
                }
            }
        },
        {
            "id": "step-3",
            "stimulus": "&lt;p&gt;Com a ajuda da tabela de conversão acima, converta todas as medidas para gramas.&lt;/p&gt;",
            "template": "&lt;p style=\"text-align: center\"&gt;{{T1}} cg = {{T1}} : 100 = {{response}} g&lt;/p&gt;&lt;p style=\"text-align: center\"&gt;{{T2}} dg = {{T2}} : 10 = {{response}} g&lt;/p&gt;&lt;p style=\"text-align: center\"&gt;{{Q3}} g&lt;/p&gt;&lt;p style=\"text-align: center\"&gt;{{T4}} dag = {{T4}} × 10 = {{response}} g&lt;/p&gt;",
            "seed": {
                "calculated": [
                    {
                        "name": "T1",
                        "function": "{{Q1}}*100",
                        "temp": true
                    },
                    {
                        "name": "T2",
                        "function": "{{Q2}}*10",
                        "temp": true
                    },
                    {
                        "name": "T4",
                        "function": "{{Q4}}/10",
                        "temp": true
                    },
                    {
                        "name": "3-A1",
                        "label": "{{function}}",
                        "function": "{{Q1}}"
                    },
                    {
                        "name": "3-A2",
                        "label": "{{function}}",
                        "function": "{{Q2}}"
                    },
                    {
                        "name": "3-A3",
                        "label": "{{function}}",
                        "function": "{{Q4}}"
                    }
                ]
            },
            "algorithm": {
                "name": "calculateOperation",
                "params": {
                    "method": "equivLiteral",
                    "keyboard": "NUMERICAL"
                }
            }
        },
        {
            "id": "step-4",
            "stimulus": "&lt;p&gt;Com os resultados acima, arraste e ordene as medidas de massa da menor para a maior. Coloque-as de cima para baixo.&lt;/p&gt;",
            "seed": {
                "parameters": [],
                "calculated": [
                    {
                        "name": "T1",
                        "label": "{{function}}",
                        "function": "{{Q1}}*100",
                        "temp": true
                    },
                    {
                        "name": "T2",
                        "label": "{{function}}",
                        "function": "{{Q2}}*10",
                        "temp": true
                    },
                    {
                        "name": "T4",
                        "label": "{{function}}",
                        "function": "{{Q4}}/10",
                        "temp": true
                    },
                    {
                        "name": "A1",
                        "label": "{{T1}} cg = {{Q1}} g ",
                        "function": "{{Q1}}"
                    },
                    {
                        "name": "A2",
                        "label": "{{T2}} dg = {{Q2}} g",
                        "function": "{{Q2}}"
                    },
                    {
                        "name": "A3",
                        "label": "{{Q3}} g",
                        "function": "{{Q3}}"
                    },
                    {
                        "name": "A4",
                        "label": "{{T4}} dag = {{Q4}} g",
                        "function": "{{Q4}}"
                    }
                ]
            },
            "algorithm": {
                "name": "orderNumbers",
                "params": {
                    "order": "asc"
                }
            }
        }
    ]
}</v>
      </c>
      <c r="D562" s="184" t="str">
        <f t="shared" si="2"/>
        <v>#REF!</v>
      </c>
    </row>
    <row r="563" ht="15.75" customHeight="1">
      <c r="A563" s="184" t="str">
        <f>Seeds!AB412</f>
        <v>M4-MyM-2c-A-1</v>
      </c>
      <c r="B563" s="184" t="str">
        <f t="shared" si="171"/>
        <v>#REF!</v>
      </c>
      <c r="C563" s="184" t="str">
        <f>Seeds!AA412</f>
        <v>{"id":"M4-MyM-2c-A-1","seed":{"parameters":[{"name":"Q1","label":null,"max":100,"min":999,"step":1},{"name":"Q2","label":null,"max":100,"min":999,"step":1}],"uniques":true},"scaffolding":[{"id":"step-0","stimulus":"&lt;p&gt;Uma equipe de cientistas acaba de coletar dois meteoritos que caíram no oceano. Um pesa {{T1}} dag e o outro {{T2}} dg. Quantos gramas pesa o mais leve entre os dois?&lt;/p&gt;","template":"&lt;p&gt;O meteorito de menor massa pesa {{response}} g.&lt;/p&gt;","seed":{"calculated":[{"name":"T1","function":"{{Q1}}/10","temp":true},{"name":"T2","function":"{{Q2}}*10","temp":true},{"name":"A1","label":"math.min({{Q1}}, {{Q2}})","function":"math.min({{Q1}}, {{Q2}})"}]},"algorithm":{"name":"calculateOperation","params":{"method":"equivLiteral","keyboard":"INTERMEDIATE"}}},{"id":"step-1","stimulus":"&lt;p&gt;Quanto pesa cada meteorito?&lt;/p&gt;","template":"&lt;p&gt;O primeiro pesa {{response}} dag e o segundo pesa {{response}} dg.&lt;/p&gt;","seed":{"calculated":[{"name":"T1","function":"{{Q1}}/10","temp":true},{"name":"T2","function":"{{Q2}}*10","temp":true},{"name":"A1","label":"{{T1}}","function":"{{T1}}"},{"name":"A2","label":"{{T2}}","function":"{{T2}}"}]},"algorithm":{"name":"calculateOperation","params":{"method":"equivLiteral","keyboard":"INTERMEDIATE"}}},{"id":"step-2","stimulus":"&lt;p&gt;O que pede o enunciado?&lt;/p&gt;","seed":{"calculated":[{"name":"2-A1","label":"&lt;p&gt;Indicar a massa em gramas do meteorito menos pesado.&lt;/p&gt;"},{"name":"2-A2","label":"&lt;p&gt;Indicar a massa em gramas do meteorito mais pesado.&lt;/p&gt;","incorrect":true},{"name":"2-A3","label":"&lt;p&gt;Indicar a massa total em gramas dos dois meteoritos.&lt;/p&gt;","incorrect":true}]},"algorithm":{"name":"trueFalse","template":"Multiple choice – standard"}},{"id":"step-3","stimulus":"&lt;p&gt;Para ordenar as diferentes medidas, elas devem estar expressas na mesma unidade. Em qual tabela estão as conversões de unidades corretas?&lt;/p&gt;","seed":{"calculated":[{"name":"2-A1","label":"&lt;div style=\"display:flex; justify-content:center;\"&gt;&lt;img src=\"https://blueberry-assets.oneclick.es/M4_MyM_2c_1.svg\" width=\"450\"&gt;&lt;/img&gt;&lt;/div&gt;"},{"name":"2-A2","label":"&lt;div style=\"display:flex; justify-content:center;\"&gt;&lt;img src=\"https://blueberry-assets.oneclick.es/M4_MyM_2c_2.svg\" width=\"450\"&gt;&lt;/img&gt;&lt;/div&gt;","incorrect":true},{"name":"2-A2","label":"&lt;div style=\"display:flex; justify-content:center;\"&gt;&lt;img src=\"https://blueberry-assets.oneclick.es/M4_MyM_2c_3.svg\" width=\"450\"&gt;&lt;/img&gt;&lt;/div&gt;","incorrect":true}]},"algorithm":{"name":"trueFalse","template":"Multiple choice – standard"}},{"id":"step-4","stimulus":"&lt;p&gt;Com a ajuda da tabela de conversões acima, calcule quantas gramas pesa cada meteorito.&lt;/p&gt;","template":"&lt;p style=\"text-align: center\"&gt;{{T1}} dag = {{T1}} dag × 10 = {{response}} g&lt;/p&gt;&lt;p style=\"text-align: center\"&gt;{{T2}} dg = {{T2}} dg : 10 = {{response}} g&lt;/p&gt;","seed":{"calculated":[{"name":"T1","function":"{{Q1}}/10","temp":true},{"name":"T2","function":"{{Q2}}*10","temp":true},{"name":"3-A1","label":"{{Q1}}","function":"{{Q1}}"},{"name":"3-A2","label":"{{Q2}}","function":"{{Q2}}"}]},"algorithm":{"name":"calculateOperation","params":{"method":"equivLiteral","keyboard":"INTERMEDIATE"}}},{"id":"step-5","stimulus":"&lt;p&gt;Selecione, portanto, qual meteorito é o mais leve.&lt;/p&gt;","seed":{"calculated":[{"name":"T3","function":"math.min({{Q1}}, {{Q2}})","temp":true},{"name":"T4","function":"math.max({{Q1}}, {{Q2}})","temp":true},{"name":"A1","label":"&lt;p&gt;O meteorito de {{T3}} g.&lt;/p&gt;"},{"name":"A2","label":"&lt;p&gt;O meteorito de {{T4}} g.&lt;/p&gt;","incorrect":true}]},"algorithm":{"name":"trueFalse","template":"Multiple choice – standard"}}]}</v>
      </c>
      <c r="D563" s="184" t="str">
        <f t="shared" si="2"/>
        <v>#REF!</v>
      </c>
    </row>
    <row r="564" ht="15.75" customHeight="1">
      <c r="A564" s="184" t="str">
        <f>Seeds!AB413</f>
        <v>M4-MyM-2c-A-2</v>
      </c>
      <c r="B564" s="184" t="str">
        <f t="shared" si="171"/>
        <v>#REF!</v>
      </c>
      <c r="C564" s="184" t="str">
        <f>Seeds!AA413</f>
        <v>{"id":"M4-MyM-2c-A-2","seed":{"parameters":[{"name":"Q1","label":null,"max":100,"min":1000,"step":50},{"name":"Q2","label":null,"max":100,"min":1000,"step":50},{"name":"N1","list":["lombo","mortadela","salame","queijo","rosbife"]},{"name":"N2","list":["lombo","mortadela","salame","queijo","rosbife"]}],"uniques":true},"scaffolding":[{"id":"step-0","stimulus":"&lt;p&gt;Victor comprou as seguintes quantidades de frios em uma padaria. Arraste as medidas para as lacunas correspondente para completar a seguinte comparação.&lt;/p&gt;","template":"&lt;p style=\"text-align: center\"&gt;{{response}} &lt; {{response}}&lt;/p&gt;","seed":{"calculated":[{"name":"T1","function":"math.min({{Q1}}, {{Q2}})","temp":true},{"name":"T2","function":"math.max({{Q1}}, {{Q2}})*10","temp":true},{"name":"A1","label":"{{T1}} g de {{N1}}","function":"math.min({{Q1}}, {{Q2}})"},{"name":"A2","label":"{{T2}} dg de {{N2}}","function":"math.max({{Q1}}, {{Q2}})*10"}]},"algorithm":{"name":"calculateOperation","template":"Cloze with drag &amp; drop","params":{"keyboard":"NUMERICAL"}}},{"id":"step-1","stimulus":"&lt;p&gt;O que pede o enunciado?&lt;/p&gt;","seed":{"calculated":[{"name":"2-A1","label":"&lt;p&gt;Ordenar as massas de frios da menor para a maior.&lt;/p&gt;"},{"name":"2-A2","label":"&lt;p&gt;Ordenar as massas de frios da maior para a menor.&lt;/p&gt;","incorrect":true}]},"algorithm":{"name":"trueFalse","template":"Multiple choice – standard"}},{"id":"step-2","stimulus":"&lt;p&gt;Para ordenar as diferentes medidas, elas devem estar expressas na mesma unidade. Em qual tabela estão as conversões de unidade corretas?&lt;/p&gt;","seed":{"calculated":[{"name":"2-A1","label":"&lt;p&gt;&lt;img src='https://blueberry-assets.oneclick.es/M4_MyM_2c_1.svg' width=\"450\"&gt;&lt;/p&gt;"},{"name":"2-A2","label":"&lt;div style=\"display:flex; justify-content:center;\"&gt;&lt;img src=\"https://blueberry-assets.oneclick.es/M4_MyM_2c_2.svg\" width=\"450\"&gt;&lt;/img&gt;&lt;/div&gt;","incorrect":true},{"name":"2-A3","label":"&lt;p&gt;&lt;img src='https://blueberry-assets.oneclick.es/M4_MyM_2c_3.svg' width=\"450\"&gt;&lt;/p&gt;","incorrect":true}]},"algorithm":{"name":"trueFalse","template":"Multiple choice – standard"}},{"id":"step-3","stimulus":"&lt;p&gt;Com a ajuda da tabela de conversão acima, converta decigramas para gramas.&lt;/p&gt;","template":"&lt;p style=\"text-align: center\"&gt;{{T2}} dg = {{T2}} : 10 = {{response}} g&lt;/p&gt;","seed":{"calculated":[{"name":"T2","function":"math.max({{Q1}}, {{Q2}})*10","temp":true},{"name":"3-A1","label":"math.max({{Q1}}, {{Q2}})","function":"math.max({{Q1}}, {{Q2}})"}]},"algorithm":{"name":"calculateOperation","params":{"method":"equivLiteral","keyboard":"NUMERICAL"}}},{"id":"step-4","stimulus":"&lt;p&gt;Agora, arraste as medidas em gramas dos frios até o espaço correspondente para completar a comparação.&lt;/p&gt;","template":"&lt;p style=\"text-align: center\"&gt;{{response}} &lt; {{response}}&lt;/p&gt;","seed":{"calculated":[{"name":"T1","function":"math.min({{Q1}}, {{Q2}})","temp":true},{"name":"T2","function":"math.max({{Q1}}, {{Q2}})*10","temp":true},{"name":"A1","label":"{{T1}} g de {{N1}}","function":"math.min({{Q1}}, {{Q2}})"},{"name":"A2","label":"{{T2}} dg de {{N2}}","function":"math.max({{Q1}}, {{Q2}})*10"}]},"algorithm":{"name":"calculateOperation","template":"Cloze with drag &amp; drop","params":{"keyboard":"NUMERICAL"}}}]}</v>
      </c>
      <c r="D564" s="184" t="str">
        <f t="shared" si="2"/>
        <v>#REF!</v>
      </c>
    </row>
    <row r="565" ht="15.75" customHeight="1">
      <c r="A565" s="184" t="str">
        <f>Seeds!AB414</f>
        <v>M4-MyM-2c-A-3</v>
      </c>
      <c r="B565" s="184" t="str">
        <f t="shared" si="171"/>
        <v>#REF!</v>
      </c>
      <c r="C565" s="184" t="str">
        <f>Seeds!AA414</f>
        <v>{"id":"M4-MyM-2c-A-3","seed":{"parameters":[{"name":"Q1","label":null,"max":38,"min":50,"step":1},{"name":"Q2","label":null,"max":38,"min":50,"step":1},{"name":"Q3","label":null,"max":38,"min":50,"step":1}],"uniques":true},"scaffolding":[{"id":"step-0","stimulus":"&lt;p&gt;Um médico pesou três irmãos durante uma consulta médica. Arraste e ordene as medidas dos pesos do maior para o menor. Coloque-os de cima para baixo.&lt;/p&gt;","seed":{"calculated":[{"name":"T1","function":"{{Q2}}*10","temp":true},{"name":"T2","function":"{{Q3}}*100","temp":true},{"name":"A1","label":"Maria: {{Q1}} kg","function":"{{Q1}}"},{"name":"A2","label":"Manoela: {{T1}} hg","function":"{{Q2}}"},{"name":"A3","label":"Andressa: {{T2}} dag","function":"{{Q3}}"}]},"algorithm":{"name":"orderNumbers","params":{"order":"desc"}}},{"id":"step-1","stimulus":"&lt;p&gt;O que pede o enunciado?&lt;/p&gt;","seed":{"calculated":[{"name":"2-A1","label":"&lt;p&gt;Ordenar as massas dos três irmãos da maior para a menor.&lt;/p&gt;"},{"name":"2-A2","label":"&lt;p&gt;Ordenar as massas dos três irmãos da menor para a maior.&lt;/p&gt;","incorrect":true}]},"algorithm":{"name":"trueFalse","template":"Multiple choice – standard"}},{"id":"step-2","stimulus":"&lt;p&gt;Para ordenar as diferentes medidas, elas devem ser expressas na mesma unidade. Em qual tabela estão as conversões de unidade corretas?&lt;/p&gt;","seed":{"calculated":[{"name":"2-A1","label":"&lt;p&gt;&lt;img src='https://blueberry-assets.oneclick.es/M4_MyM_2c_1.svg' width=\"450\"&gt;&lt;/p&gt;"},{"name":"2-A2","label":"&lt;div style=\"display:flex; justify-content:center;\"&gt;&lt;img src=\"https://blueberry-assets.oneclick.es/M4_MyM_2c_2.svg\" width=\"450\"&gt;&lt;/img&gt;&lt;/div&gt;","incorrect":true},{"name":"2-A3","label":"&lt;p&gt;&lt;img src='https://blueberry-assets.oneclick.es/M4_MyM_2c_3.svg' width=\"450\"&gt;&lt;/p&gt;","incorrect":true}]},"algorithm":{"name":"trueFalse","template":"Multiple choice – standard"}},{"id":"step-3","stimulus":"&lt;p&gt;Com a ajuda da tabela de conversão acima, converta todas as massas para quilogramas.&lt;/p&gt;","template":"&lt;p style=\"text-align: center\"&gt;{{Q1}} kg&lt;/p&gt;&lt;p style=\"text-align: center\"&gt;{{T1}} hg = {{T1}} : 10 = {{response}} kg&lt;/p&gt;&lt;p style=\"text-align: center\"&gt;{{T2}} dag = {{T2}} : 100 = {{response}} kg&lt;/p&gt;","seed":{"calculated":[{"name":"T1","function":"{{Q2}}*10","temp":true},{"name":"T2","function":"{{Q3}}*100","temp":true},{"name":"3-A1","label":"{{Q2}}","function":"{{Q2}}"},{"name":"3-A2","label":"{{Q3}}","function":"{{Q3}}"}]},"algorithm":{"name":"calculateOperation","params":{"method":"equivLiteral","keyboard":"NUMERICAL"}}},{"id":"step-4","stimulus":"&lt;p&gt;Com os resultados anteriores, arraste e ordene as medidas de massa dos irmãos da maior para a menor. Coloque-as de cima para baixo.&lt;/p&gt;","seed":{"calculated":[{"name":"T1","function":"{{Q2}}*10","temp":true},{"name":"T2","function":"{{Q3}}*100","temp":true},{"name":"A1","label":"Maria: {{Q1}} kg","function":"{{Q1}}"},{"name":"A2","label":"Manoela: {{T1}} hg = {{Q2}} kg","function":"{{Q2}}"},{"name":"A3","label":"Andressa: {{T2}} dag = {{Q3}} kg","function":"{{Q3}}"}]},"algorithm":{"name":"orderNumbers","params":{"order":"desc"}}}]}</v>
      </c>
      <c r="D565" s="184" t="str">
        <f t="shared" si="2"/>
        <v>#REF!</v>
      </c>
    </row>
    <row r="566" ht="15.75" customHeight="1">
      <c r="A566" s="184" t="str">
        <f t="shared" ref="A566:C566" si="172">#REF!</f>
        <v>#REF!</v>
      </c>
      <c r="B566" s="184" t="str">
        <f t="shared" si="172"/>
        <v>#REF!</v>
      </c>
      <c r="C566" s="184" t="str">
        <f t="shared" si="172"/>
        <v>#REF!</v>
      </c>
      <c r="D566" s="184" t="str">
        <f t="shared" si="2"/>
        <v>#REF!</v>
      </c>
    </row>
    <row r="567" ht="15.75" customHeight="1">
      <c r="A567" s="184" t="str">
        <f t="shared" ref="A567:C567" si="173">#REF!</f>
        <v>#REF!</v>
      </c>
      <c r="B567" s="184" t="str">
        <f t="shared" si="173"/>
        <v>#REF!</v>
      </c>
      <c r="C567" s="184" t="str">
        <f t="shared" si="173"/>
        <v>#REF!</v>
      </c>
      <c r="D567" s="184" t="str">
        <f t="shared" si="2"/>
        <v>#REF!</v>
      </c>
    </row>
    <row r="568" ht="15.75" customHeight="1">
      <c r="A568" s="184" t="str">
        <f t="shared" ref="A568:C568" si="174">#REF!</f>
        <v>#REF!</v>
      </c>
      <c r="B568" s="184" t="str">
        <f t="shared" si="174"/>
        <v>#REF!</v>
      </c>
      <c r="C568" s="184" t="str">
        <f t="shared" si="174"/>
        <v>#REF!</v>
      </c>
      <c r="D568" s="184" t="str">
        <f t="shared" si="2"/>
        <v>#REF!</v>
      </c>
    </row>
    <row r="569" ht="15.75" customHeight="1">
      <c r="A569" s="184" t="str">
        <f t="shared" ref="A569:C569" si="175">#REF!</f>
        <v>#REF!</v>
      </c>
      <c r="B569" s="184" t="str">
        <f t="shared" si="175"/>
        <v>#REF!</v>
      </c>
      <c r="C569" s="184" t="str">
        <f t="shared" si="175"/>
        <v>#REF!</v>
      </c>
      <c r="D569" s="184" t="str">
        <f t="shared" si="2"/>
        <v>#REF!</v>
      </c>
    </row>
    <row r="570" ht="15.75" customHeight="1">
      <c r="A570" s="184" t="str">
        <f t="shared" ref="A570:C570" si="176">#REF!</f>
        <v>#REF!</v>
      </c>
      <c r="B570" s="184" t="str">
        <f t="shared" si="176"/>
        <v>#REF!</v>
      </c>
      <c r="C570" s="184" t="str">
        <f t="shared" si="176"/>
        <v>#REF!</v>
      </c>
      <c r="D570" s="184" t="str">
        <f t="shared" si="2"/>
        <v>#REF!</v>
      </c>
    </row>
    <row r="571" ht="15.75" customHeight="1">
      <c r="A571" s="184" t="str">
        <f t="shared" ref="A571:C571" si="177">#REF!</f>
        <v>#REF!</v>
      </c>
      <c r="B571" s="184" t="str">
        <f t="shared" si="177"/>
        <v>#REF!</v>
      </c>
      <c r="C571" s="184" t="str">
        <f t="shared" si="177"/>
        <v>#REF!</v>
      </c>
      <c r="D571" s="184" t="str">
        <f t="shared" si="2"/>
        <v>#REF!</v>
      </c>
    </row>
    <row r="572" ht="15.75" customHeight="1">
      <c r="A572" s="184" t="str">
        <f t="shared" ref="A572:C572" si="178">#REF!</f>
        <v>#REF!</v>
      </c>
      <c r="B572" s="184" t="str">
        <f t="shared" si="178"/>
        <v>#REF!</v>
      </c>
      <c r="C572" s="184" t="str">
        <f t="shared" si="178"/>
        <v>#REF!</v>
      </c>
      <c r="D572" s="184" t="str">
        <f t="shared" si="2"/>
        <v>#REF!</v>
      </c>
    </row>
    <row r="573" ht="15.75" customHeight="1">
      <c r="A573" s="184" t="str">
        <f t="shared" ref="A573:C573" si="179">#REF!</f>
        <v>#REF!</v>
      </c>
      <c r="B573" s="184" t="str">
        <f t="shared" si="179"/>
        <v>#REF!</v>
      </c>
      <c r="C573" s="184" t="str">
        <f t="shared" si="179"/>
        <v>#REF!</v>
      </c>
      <c r="D573" s="184" t="str">
        <f t="shared" si="2"/>
        <v>#REF!</v>
      </c>
    </row>
    <row r="574" ht="15.75" customHeight="1">
      <c r="A574" s="184" t="str">
        <f t="shared" ref="A574:C574" si="180">#REF!</f>
        <v>#REF!</v>
      </c>
      <c r="B574" s="184" t="str">
        <f t="shared" si="180"/>
        <v>#REF!</v>
      </c>
      <c r="C574" s="184" t="str">
        <f t="shared" si="180"/>
        <v>#REF!</v>
      </c>
      <c r="D574" s="184" t="str">
        <f t="shared" si="2"/>
        <v>#REF!</v>
      </c>
    </row>
    <row r="575" ht="15.75" customHeight="1">
      <c r="A575" s="184" t="str">
        <f t="shared" ref="A575:C575" si="181">#REF!</f>
        <v>#REF!</v>
      </c>
      <c r="B575" s="184" t="str">
        <f t="shared" si="181"/>
        <v>#REF!</v>
      </c>
      <c r="C575" s="184" t="str">
        <f t="shared" si="181"/>
        <v>#REF!</v>
      </c>
      <c r="D575" s="184" t="str">
        <f t="shared" si="2"/>
        <v>#REF!</v>
      </c>
    </row>
    <row r="576" ht="15.75" customHeight="1">
      <c r="A576" s="184" t="str">
        <f t="shared" ref="A576:C576" si="182">#REF!</f>
        <v>#REF!</v>
      </c>
      <c r="B576" s="184" t="str">
        <f t="shared" si="182"/>
        <v>#REF!</v>
      </c>
      <c r="C576" s="184" t="str">
        <f t="shared" si="182"/>
        <v>#REF!</v>
      </c>
      <c r="D576" s="184" t="str">
        <f t="shared" si="2"/>
        <v>#REF!</v>
      </c>
    </row>
    <row r="577" ht="15.75" customHeight="1">
      <c r="A577" s="184" t="str">
        <f t="shared" ref="A577:C577" si="183">#REF!</f>
        <v>#REF!</v>
      </c>
      <c r="B577" s="184" t="str">
        <f t="shared" si="183"/>
        <v>#REF!</v>
      </c>
      <c r="C577" s="184" t="str">
        <f t="shared" si="183"/>
        <v>#REF!</v>
      </c>
      <c r="D577" s="184" t="str">
        <f t="shared" si="2"/>
        <v>#REF!</v>
      </c>
    </row>
    <row r="578" ht="15.75" customHeight="1">
      <c r="A578" s="184" t="str">
        <f t="shared" ref="A578:C578" si="184">#REF!</f>
        <v>#REF!</v>
      </c>
      <c r="B578" s="184" t="str">
        <f t="shared" si="184"/>
        <v>#REF!</v>
      </c>
      <c r="C578" s="184" t="str">
        <f t="shared" si="184"/>
        <v>#REF!</v>
      </c>
      <c r="D578" s="184" t="str">
        <f t="shared" si="2"/>
        <v>#REF!</v>
      </c>
    </row>
    <row r="579" ht="15.75" customHeight="1">
      <c r="A579" s="184" t="str">
        <f t="shared" ref="A579:C579" si="185">#REF!</f>
        <v>#REF!</v>
      </c>
      <c r="B579" s="184" t="str">
        <f t="shared" si="185"/>
        <v>#REF!</v>
      </c>
      <c r="C579" s="184" t="str">
        <f t="shared" si="185"/>
        <v>#REF!</v>
      </c>
      <c r="D579" s="184" t="str">
        <f t="shared" si="2"/>
        <v>#REF!</v>
      </c>
    </row>
    <row r="580" ht="15.75" customHeight="1">
      <c r="A580" s="184" t="str">
        <f t="shared" ref="A580:C580" si="186">#REF!</f>
        <v>#REF!</v>
      </c>
      <c r="B580" s="184" t="str">
        <f t="shared" si="186"/>
        <v>#REF!</v>
      </c>
      <c r="C580" s="184" t="str">
        <f t="shared" si="186"/>
        <v>#REF!</v>
      </c>
      <c r="D580" s="184" t="str">
        <f t="shared" si="2"/>
        <v>#REF!</v>
      </c>
    </row>
    <row r="581" ht="15.75" customHeight="1">
      <c r="A581" s="184" t="str">
        <f t="shared" ref="A581:C581" si="187">#REF!</f>
        <v>#REF!</v>
      </c>
      <c r="B581" s="184" t="str">
        <f t="shared" si="187"/>
        <v>#REF!</v>
      </c>
      <c r="C581" s="184" t="str">
        <f t="shared" si="187"/>
        <v>#REF!</v>
      </c>
      <c r="D581" s="184" t="str">
        <f t="shared" si="2"/>
        <v>#REF!</v>
      </c>
    </row>
    <row r="582" ht="15.75" customHeight="1">
      <c r="A582" s="184" t="str">
        <f t="shared" ref="A582:C582" si="188">#REF!</f>
        <v>#REF!</v>
      </c>
      <c r="B582" s="184" t="str">
        <f t="shared" si="188"/>
        <v>#REF!</v>
      </c>
      <c r="C582" s="184" t="str">
        <f t="shared" si="188"/>
        <v>#REF!</v>
      </c>
      <c r="D582" s="184" t="str">
        <f t="shared" si="2"/>
        <v>#REF!</v>
      </c>
    </row>
    <row r="583" ht="15.75" customHeight="1">
      <c r="A583" s="184" t="str">
        <f t="shared" ref="A583:C583" si="189">#REF!</f>
        <v>#REF!</v>
      </c>
      <c r="B583" s="184" t="str">
        <f t="shared" si="189"/>
        <v>#REF!</v>
      </c>
      <c r="C583" s="184" t="str">
        <f t="shared" si="189"/>
        <v>#REF!</v>
      </c>
      <c r="D583" s="184" t="str">
        <f t="shared" si="2"/>
        <v>#REF!</v>
      </c>
    </row>
    <row r="584" ht="15.75" customHeight="1">
      <c r="A584" s="184" t="str">
        <f t="shared" ref="A584:C584" si="190">#REF!</f>
        <v>#REF!</v>
      </c>
      <c r="B584" s="184" t="str">
        <f t="shared" si="190"/>
        <v>#REF!</v>
      </c>
      <c r="C584" s="184" t="str">
        <f t="shared" si="190"/>
        <v>#REF!</v>
      </c>
      <c r="D584" s="184" t="str">
        <f t="shared" si="2"/>
        <v>#REF!</v>
      </c>
    </row>
    <row r="585" ht="15.75" customHeight="1">
      <c r="A585" s="184" t="str">
        <f t="shared" ref="A585:C585" si="191">#REF!</f>
        <v>#REF!</v>
      </c>
      <c r="B585" s="184" t="str">
        <f t="shared" si="191"/>
        <v>#REF!</v>
      </c>
      <c r="C585" s="184" t="str">
        <f t="shared" si="191"/>
        <v>#REF!</v>
      </c>
      <c r="D585" s="184" t="str">
        <f t="shared" si="2"/>
        <v>#REF!</v>
      </c>
    </row>
    <row r="586" ht="15.75" customHeight="1">
      <c r="A586" s="184" t="str">
        <f t="shared" ref="A586:C586" si="192">#REF!</f>
        <v>#REF!</v>
      </c>
      <c r="B586" s="184" t="str">
        <f t="shared" si="192"/>
        <v>#REF!</v>
      </c>
      <c r="C586" s="184" t="str">
        <f t="shared" si="192"/>
        <v>#REF!</v>
      </c>
      <c r="D586" s="184" t="str">
        <f t="shared" si="2"/>
        <v>#REF!</v>
      </c>
    </row>
    <row r="587" ht="15.75" customHeight="1">
      <c r="A587" s="184" t="str">
        <f t="shared" ref="A587:C587" si="193">#REF!</f>
        <v>#REF!</v>
      </c>
      <c r="B587" s="184" t="str">
        <f t="shared" si="193"/>
        <v>#REF!</v>
      </c>
      <c r="C587" s="184" t="str">
        <f t="shared" si="193"/>
        <v>#REF!</v>
      </c>
      <c r="D587" s="184" t="str">
        <f t="shared" si="2"/>
        <v>#REF!</v>
      </c>
    </row>
    <row r="588" ht="15.75" customHeight="1">
      <c r="A588" s="184" t="str">
        <f t="shared" ref="A588:C588" si="194">#REF!</f>
        <v>#REF!</v>
      </c>
      <c r="B588" s="184" t="str">
        <f t="shared" si="194"/>
        <v>#REF!</v>
      </c>
      <c r="C588" s="184" t="str">
        <f t="shared" si="194"/>
        <v>#REF!</v>
      </c>
      <c r="D588" s="184" t="str">
        <f t="shared" si="2"/>
        <v>#REF!</v>
      </c>
    </row>
    <row r="589" ht="15.75" customHeight="1">
      <c r="A589" s="184" t="str">
        <f t="shared" ref="A589:C589" si="195">#REF!</f>
        <v>#REF!</v>
      </c>
      <c r="B589" s="184" t="str">
        <f t="shared" si="195"/>
        <v>#REF!</v>
      </c>
      <c r="C589" s="184" t="str">
        <f t="shared" si="195"/>
        <v>#REF!</v>
      </c>
      <c r="D589" s="184" t="str">
        <f t="shared" si="2"/>
        <v>#REF!</v>
      </c>
    </row>
    <row r="590" ht="15.75" customHeight="1">
      <c r="A590" s="184" t="str">
        <f t="shared" ref="A590:C590" si="196">#REF!</f>
        <v>#REF!</v>
      </c>
      <c r="B590" s="184" t="str">
        <f t="shared" si="196"/>
        <v>#REF!</v>
      </c>
      <c r="C590" s="184" t="str">
        <f t="shared" si="196"/>
        <v>#REF!</v>
      </c>
      <c r="D590" s="184" t="str">
        <f t="shared" si="2"/>
        <v>#REF!</v>
      </c>
    </row>
    <row r="591" ht="15.75" customHeight="1">
      <c r="A591" s="184" t="str">
        <f t="shared" ref="A591:C591" si="197">#REF!</f>
        <v>#REF!</v>
      </c>
      <c r="B591" s="184" t="str">
        <f t="shared" si="197"/>
        <v>#REF!</v>
      </c>
      <c r="C591" s="184" t="str">
        <f t="shared" si="197"/>
        <v>#REF!</v>
      </c>
      <c r="D591" s="184" t="str">
        <f t="shared" si="2"/>
        <v>#REF!</v>
      </c>
    </row>
    <row r="592" ht="15.75" customHeight="1">
      <c r="A592" s="184" t="str">
        <f t="shared" ref="A592:C592" si="198">#REF!</f>
        <v>#REF!</v>
      </c>
      <c r="B592" s="184" t="str">
        <f t="shared" si="198"/>
        <v>#REF!</v>
      </c>
      <c r="C592" s="184" t="str">
        <f t="shared" si="198"/>
        <v>#REF!</v>
      </c>
      <c r="D592" s="184" t="str">
        <f t="shared" si="2"/>
        <v>#REF!</v>
      </c>
    </row>
    <row r="593" ht="15.75" customHeight="1">
      <c r="A593" s="184" t="str">
        <f t="shared" ref="A593:C593" si="199">#REF!</f>
        <v>#REF!</v>
      </c>
      <c r="B593" s="184" t="str">
        <f t="shared" si="199"/>
        <v>#REF!</v>
      </c>
      <c r="C593" s="184" t="str">
        <f t="shared" si="199"/>
        <v>#REF!</v>
      </c>
      <c r="D593" s="184" t="str">
        <f t="shared" si="2"/>
        <v>#REF!</v>
      </c>
    </row>
    <row r="594" ht="15.75" customHeight="1">
      <c r="A594" s="184" t="str">
        <f>Seeds!AB415</f>
        <v>M4-MyM-3a-I-1</v>
      </c>
      <c r="B594" s="184" t="str">
        <f t="shared" ref="B594:B611" si="200">#REF!</f>
        <v>#REF!</v>
      </c>
      <c r="C594" s="184" t="str">
        <f>Seeds!AA415</f>
        <v>{"id":"M4-MyM-3a-I-1","stimulus":"&lt;p&gt;Selecione as afirmações corretas.&lt;/p&gt;","hint":"&lt;p&gt;1 kl = 1 000 l e 1 l = 1 000 ml&lt;/p&gt;","feedback":"&lt;p&gt;1 kl equivale a 1 000 l e 1 l equivale a 1 000 ml.&lt;/p&gt;","seed":{"parameters":[{"name":"Q1","label":null,"min":10,"max":30,"step":5},{"name":"Q2","label":null,"list":["l","dal","hl","kl","ml"]},{"name":"Q3","label":null,"min":5,"max":30,"step":5},{"name":"Q4","label":null,"list":["l","dal","hl","kl","ml"]},{"name":"Q5","label":null,"min":100,"max":200,"step":5},{"name":"Q6","label":null,"list":["ml","dl","cl","kl"]},{"name":"Q7","label":null,"min":5,"max":20,"step":1},{"name":"Q8","label":null,"list":["ml","dl","cl","kl"]}],"calculated":[{"name":"A1","label":"Uma garrafa de água mineral tem uma capacidade de 50 cl.","function":""},{"name":"A2","label":"Um copo tem capacidade de 25 cl.","function":""},{"name":"A3","label":"Uma banheira tem uma capacidade de 150 l.","function":""},{"name":"A4","label":"Um galão água mineral tem capacidade de 20 l.","function":""},{"name":"A5","label":"Uma garrafa de água mineral tem capacidade de {{Q1}} {{Q2}}.","function":"","incorrect":true,"feedback":"&lt;p&gt;A capacidade de uma garrafa de água mineral é geralmente entre 0.75 l e 2 l.&lt;/p&gt;"},{"name":"A6","label":"Um copo tem capacidade de {{Q3}} {{Q4}}.","function":"","incorrect":true,"feedback":"&lt;p&gt;A capacidade de um copo é geralmente cerca de 250 ml.&lt;/p&gt;"},{"name":"A7","label":"Uma banheira tem uma capacidade de {{Q5}} {{Q6}}.","function":"","incorrect":true,"feedback":"&lt;p&gt;A capacidade de uma banheira geralmente é maior que 100 l.&lt;/p&gt;"},{"name":"A8","label":"Um galão de água mineral tem capacidade de {{Q7}} {{Q8}}.","function":"","incorrect":true,"feedback":"&lt;p&gt;A capacidade de um galão de água mineral é geralmente entre 5 l e 20 l.&lt;/p&gt;"}],"uniques":true},"algorithm":{"name":"trueFalse","template":"Multiple choice – multiple response","params":{"countCorrect":2,"countIncorrect":1,"showCheckIcon":true}}}</v>
      </c>
      <c r="D594" s="184" t="str">
        <f t="shared" si="2"/>
        <v>#REF!</v>
      </c>
    </row>
    <row r="595" ht="15.75" customHeight="1">
      <c r="A595" s="184" t="str">
        <f>Seeds!AB416</f>
        <v>M4-MyM-3a-E-1</v>
      </c>
      <c r="B595" s="184" t="str">
        <f t="shared" si="200"/>
        <v>#REF!</v>
      </c>
      <c r="C595" s="184" t="str">
        <f>Seeds!AA416</f>
        <v>{"id":"M4-MyM-3a-E-1","stimulus":"&lt;p&gt;Complete estas frases com a unidade de capacidade adequada. Escreva as unidades na forma abreviada.&lt;/p&gt;","template":"&lt;p&gt;Um balde tem uma capacidade de {{Q1}} {{response}}.&lt;/p&gt;&lt;p&gt;Ana encheu com suco um copo com capacidade de {{Q2}} {{response}}.&lt;/p&gt;&lt;p&gt;Uma gota de água pode ter {{Q3}} {{response}}.&lt;/p&gt;&lt;p&gt;Uma piscina grande tem uma capacidade de {{Q4}} {{response}}.&lt;/p&gt;","hint":"&lt;p&gt;1 kl = 1 000 l e 1 l = 1 000 ml&lt;/p&gt;","feedback":"&lt;p&gt;1 kl equivale a 1 000 l e 1 l equivale a 1 000 ml.&lt;/p&gt;","seed":{"parameters":[{"name":"Q1","label":null,"min":10,"max":16,"step":1},{"name":"Q2","label":null,"min":20,"max":30,"step":1},{"name":"Q3","list":["1","2"]},{"name":"Q4","label":null,"min":20,"max":30,"step":1}],"calculated":[{"name":"A1","label":"l","feedback":"&lt;p&gt;Um balde geralmente tem uma capacidade entre 10 l e 16 l.&lt;/p&gt;"},{"name":"A2","label":"cl","feedback":"&lt;p&gt;Um copo tem uma capacidade aproximada de 20 cl a 30 cl.&lt;/p&gt;"},{"name":"A3","label":"ml","feedback":"&lt;p&gt;Uma gota de água tem aproximadamente 1 ml o 2 ml.&lt;/p&gt;"},{"name":"A4","label":"kl","feedback":"&lt;p&gt;A capacidade de uma piscina grande é de cerca de 25 kl.&lt;/p&gt;"}],"uniques":true},"algorithm":{"name":"calculateOperation","template":"Cloze with drag &amp; drop","params":{"keyboard":"NUMERICAL"}}}</v>
      </c>
      <c r="D595" s="184" t="str">
        <f t="shared" si="2"/>
        <v>#REF!</v>
      </c>
    </row>
    <row r="596" ht="15.75" customHeight="1">
      <c r="A596" s="184" t="str">
        <f>Seeds!AB417</f>
        <v>M4-MyM-3a-E-2</v>
      </c>
      <c r="B596" s="184" t="str">
        <f t="shared" si="200"/>
        <v>#REF!</v>
      </c>
      <c r="C596" s="184" t="str">
        <f>Seeds!AA417</f>
        <v>{"id":"M4-MyM-3a-E-2","stimulus":"&lt;p&gt;Complete estas frases com a unidade de capacidade adequada. Escreva as unidades na forma abreviada.&lt;/p&gt;","template":"&lt;p&gt;Uma piscina grande tem uma capacidade de {{Q4}} {{response}}.&lt;/p&gt;&lt;p&gt;Ana encheu com suco um copo com capacidade de {{Q2}} {{response}}.&lt;/p&gt;&lt;p&gt;Uma gota de água pode ter {{Q3}} {{response}}.&lt;/p&gt;&lt;p&gt;Um balde tem uma capacidade de {{Q1}} {{response}}.&lt;/p&gt;","hint":"&lt;p&gt;1 kl = 1 000 l e 1 l = 1 000 ml&lt;/p&gt;","feedback":"&lt;p&gt;1 kl equivale a 1 000 l e 1 l equivale a 1 000 ml.&lt;/p&gt;","seed":{"parameters":[{"name":"Q1","label":null,"min":10,"max":16,"step":1},{"name":"Q2","label":null,"min":20,"max":30,"step":1},{"name":"Q3","list":["1","2"]},{"name":"Q4","label":null,"min":20,"max":30,"step":1}],"calculated":[{"name":"A1","label":"kl","feedback":"&lt;p&gt;A capacidade de uma piscina grande é de cerca de 25 kl.&lt;/p&gt;"},{"name":"A2","label":"cl","feedback":"&lt;p&gt;Um copo tem uma capacidade aproximada de 20 cl a 30 cl.&lt;/p&gt;"},{"name":"A3","label":"ml","feedback":"&lt;p&gt;Uma gota de água tem aproximadamente 1 ml ou 2 ml.&lt;/p&gt;"},{"name":"A4","label":"l","feedback":"&lt;p&gt;Um balde geralmente tem uma capacidade entre 10 l e 16 l.&lt;/p&gt;"}],"uniques":true},"algorithm":{"name":"calculateOperation","template":"Cloze with drag &amp; drop","params":{"keyboard":"NUMERICAL"}}}</v>
      </c>
      <c r="D596" s="184" t="str">
        <f t="shared" si="2"/>
        <v>#REF!</v>
      </c>
    </row>
    <row r="597" ht="15.75" customHeight="1">
      <c r="A597" s="184" t="str">
        <f>Seeds!AB418</f>
        <v>M4-MyM-3a-E-3</v>
      </c>
      <c r="B597" s="184" t="str">
        <f t="shared" si="200"/>
        <v>#REF!</v>
      </c>
      <c r="C597" s="184" t="str">
        <f>Seeds!AA418</f>
        <v>{"id":"M4-MyM-3a-E-3","stimulus":"&lt;p&gt;Complete estas frases com a unidade de capacidade adequada. Escreva as unidades na forma abreviada.&lt;/p&gt;","template":"&lt;p&gt;Uma gota de água pode ter {{Q3}} {{response}}.&lt;/p&gt;&lt;p&gt;Um balde tem uma capacidade de {{Q1}} {{response}}.&lt;/p&gt;&lt;p&gt;Uma piscina grande tem uma capacidade de {{Q4}} {{response}}.&lt;/p&gt;&lt;p&gt;Ana encheu com suco um copo com capacidade de {{Q2}} {{response}}.&lt;/p&gt;","hint":"&lt;p&gt;1 kl = 1 000 l e 1 l = 1 000 ml&lt;/p&gt;","feedback":"&lt;p&gt;1 kl equivale a 1 000 l e 1 l equivale a 1 000 ml.&lt;/p&gt;","seed":{"parameters":[{"name":"Q1","label":null,"min":10,"max":16,"step":1},{"name":"Q2","label":null,"min":20,"max":30,"step":1},{"name":"Q3","list":["1","2"]},{"name":"Q4","label":null,"min":20,"max":30,"step":1}],"calculated":[{"name":"A1","label":"ml","feedback":"&lt;p&gt;Uma gota de água tem aproximadamente 1 ml ou 2 ml.&lt;/p&gt;"},{"name":"A2","label":"l","feedback":"&lt;p&gt;Um balde geralmente tem uma capacidade entre 10 l e 16 l.&lt;/p&gt;"},{"name":"A3","label":"kl","feedback":"&lt;p&gt;A capacidade de uma piscina grande é de cerca de 25 kl.&lt;/p&gt;"},{"name":"A4","label":"cl","feedback":"&lt;p&gt;Um copo tem uma capacidade aproximada de 20 cl a 30 cl.&lt;/p&gt;"}],"uniques":true},"algorithm":{"name":"calculateOperation","template":"Cloze with drag &amp; drop","params":{"keyboard":"NUMERICAL"}}}</v>
      </c>
      <c r="D597" s="184" t="str">
        <f t="shared" si="2"/>
        <v>#REF!</v>
      </c>
    </row>
    <row r="598" ht="15.75" customHeight="1">
      <c r="A598" s="184" t="str">
        <f>Seeds!AB419</f>
        <v>M4-MyM-3b-I-1</v>
      </c>
      <c r="B598" s="184" t="str">
        <f t="shared" si="200"/>
        <v>#REF!</v>
      </c>
      <c r="C598" s="184" t="str">
        <f>Seeds!AA419</f>
        <v>{"id":"M4-MyM-3b-I-1","stimulus":"&lt;p&gt;Selecione a equivalência correta.&lt;/p&gt;","hint":"&lt;p&gt;A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width=\"450\"&gt;&lt;/img&gt;&lt;/div&gt;&lt;p&gt;Para calcular essa equivalência, multiplique a quantidade de litros por 100:&lt;/p&gt;&lt;p&gt;{{Q1}} l = {{Q1}} × 100 = {{A1}} cl&lt;/p&gt;","seed":{"parameters":[{"name":"Q1","label":null,"min":10,"max":200,"step":1}],"calculated":[{"name":"T1","function":"{{Q1}}*100","temp":true},{"name":"T2","function":"{{Q1}}*1000","temp":true},{"name":"T3","function":"{{Q1}}*10","temp":true},{"name":"T4","function":"{{Q1}}/10","temp":true},{"name":"T5","function":"{{Q1}}/100","temp":true},{"name":"A1","label":"{{Q1}} l = {{T1}} cl","function":"{{Q1}}*100"},{"name":"A2","label":"{{Q1}} l = {{T2}} cl","incorrect":true},{"name":"A3","label":"{{Q1}} l = {{T3}} cl","incorrect":true},{"name":"A4","label":"{{Q1}} l = {{T4}} cl","incorrect":true},{"name":"A5","label":"{{Q1}} l = {{T5}} cl","incorrect":true}],"uniques":true},"algorithm":{"name":"trueFalse","template":"Multiple choice – standard","params":{"countCorrect":1,"countIncorrect":2,"showCheckIcon":false,
            "columns": 3
        }
    }
}</v>
      </c>
      <c r="D598" s="184" t="str">
        <f t="shared" si="2"/>
        <v>#REF!</v>
      </c>
    </row>
    <row r="599" ht="15.75" customHeight="1">
      <c r="A599" s="184" t="str">
        <f>Seeds!AB420</f>
        <v>M4-MyM-3b-I-2</v>
      </c>
      <c r="B599" s="184" t="str">
        <f t="shared" si="200"/>
        <v>#REF!</v>
      </c>
      <c r="C599" s="184" t="str">
        <f>Seeds!AA420</f>
        <v>{"id":"M4-MyM-3b-I-2","stimulus":"&lt;p&gt;Selecione a equivalência correta.&lt;/p&gt;","hint":"&lt;p&gt;A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width=\"450\"&gt;&lt;/img&gt;&lt;/div&gt;&lt;p&gt;Para calcular essa equivalência basta dividir a quantidade de mililitros por 100:&lt;/p&gt;&lt;p&gt;{{Q1}} ml = {{Q1}} : 100 = {{A1}} dl&lt;/p&gt;","seed":{"parameters":[{"name":"Q1","label":null,"min":10,"max":200,"step":1}],"calculated":[{"name":"T1","function":"{{Q1}}/100","temp":true},{"name":"T2","function":"{{Q1}}/1000","temp":true},{"name":"T3","function":"{{Q1}}/10","temp":true},{"name":"T4","function":"{{Q1}}*100","temp":true},{"name":"T5","function":"{{Q1}}*10","temp":true},{"name":"A1","label":"{{Q1}} ml = {{T1}} dl","function":"{{Q1}}/100"},{"name":"A2","label":"{{Q1}} ml = {{T2}} dl","incorrect":true},{"name":"A3","label":"{{Q1}} ml = {{T3}} dl","incorrect":true},{"name":"A4","label":"{{Q1}} ml = {{T4}} dl","incorrect":true},{"name":"A5","label":"{{Q1}} ml = {{T5}} dl","incorrect":true}],"uniques":true},"algorithm":{"name":"trueFalse","template":"Multiple choice – standard","params":{"countCorrect":1,"countIncorrect":2,"showCheckIcon":false,
            "columns": 3
        }
    }
}</v>
      </c>
      <c r="D599" s="184" t="str">
        <f t="shared" si="2"/>
        <v>#REF!</v>
      </c>
    </row>
    <row r="600" ht="15.75" customHeight="1">
      <c r="A600" s="184" t="str">
        <f>Seeds!AB421</f>
        <v>M4-MyM-3b-I-3</v>
      </c>
      <c r="B600" s="184" t="str">
        <f t="shared" si="200"/>
        <v>#REF!</v>
      </c>
      <c r="C600" s="184" t="str">
        <f>Seeds!AA421</f>
        <v>{"id":"M4-MyM-3b-I-3","stimulus":"&lt;p&gt;Selecione a equivalência correta.&lt;/p&gt;","hint":"&lt;p&gt;A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width=\"450\"&gt;&lt;/img&gt;&lt;/div&gt;&lt;p&gt;Para calcular essa equivalência basta multiplicar a quantidade de centilitros por 10:&lt;/p&gt;&lt;p&gt;{{Q1}} cl = {{Q1}} × 10 = {{A1}} ml&lt;/p&gt;","seed":{"parameters":[{"name":"Q1","label":null,"min":10,"max":200,"step":1}],"calculated":[{"name":"T1","function":"{{Q1}}*10","temp":true},{"name":"T2","function":"{{Q1}}*100","temp":true},{"name":"T3","function":"{{Q1}}*1000","temp":true},{"name":"T4","function":"{{Q1}}/10","temp":true},{"name":"T5","function":"{{Q1}}/100","temp":true},{"name":"A1","label":"{{Q1}} cl = {{T1}} ml","function":"{{Q1}}*10"},{"name":"A2","label":"{{Q1}} cl = {{T2}} ml","incorrect":true},{"name":"A3","label":"{{Q1}} cl = {{T3}} ml","incorrect":true},{"name":"A4","label":"{{Q1}} cl = {{T4}} ml","incorrect":true},{"name":"A5","label":"{{Q1}} cl = {{T5}} ml","incorrect":true}],"uniques":true},"algorithm":{"name":"trueFalse","template":"Multiple choice – standard","params":{"countCorrect":1,"countIncorrect":2,"showCheckIcon":false,
            "columns": 3
        }
    }
}</v>
      </c>
      <c r="D600" s="184" t="str">
        <f t="shared" si="2"/>
        <v>#REF!</v>
      </c>
    </row>
    <row r="601" ht="15.75" customHeight="1">
      <c r="A601" s="184" t="str">
        <f>Seeds!AB422</f>
        <v>M4-MyM-3b-E-1</v>
      </c>
      <c r="B601" s="184" t="str">
        <f t="shared" si="200"/>
        <v>#REF!</v>
      </c>
      <c r="C601" s="184" t="str">
        <f>Seeds!AA422</f>
        <v>{"id":"M4-MyM-3b-E-1","stimulus":"&lt;p&gt;Calcule essas conversões.&lt;/p&gt;","template":"&lt;p style=\"text-align: center\"&gt;{{Q1}} l = {{response}} dl&lt;/p&gt;&lt;p style=\"text-align: center\"&gt;{{Q2}} cl = {{response}} dl&lt;/p&gt;","hint":"&lt;p&gt;A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width=\"450\"&gt;&lt;/img&gt;&lt;/div&gt;","seed":{"parameters":[{"name":"Q1","label":null,"min":10,"max":200,"step":1},{"name":"Q2","label":null,"min":10,"max":200,"step":1}],"calculated":[{"name":"A1","function":"{{Q1}}*10","feedback":"&lt;p&gt;Para calcular essa equivalência basta multiplicar a quantidade de litros por 10:&lt;/p&gt;&lt;p style=\"text-align: center\"&gt;{{Q1}} l = {{Q1}} × 10 = {{function}} dl&lt;/p&gt;"},{"name":"A2","function":"{{Q2}}/10","feedback":"&lt;p&gt;Para calcular essa equivalência basta dividir os centilitros por 10:&lt;/p&gt;&lt;p style=\"text-align: center\"&gt;{{Q2}} cl = {{Q2}} : 10 = {{function}} dl&lt;/p&gt;"}],"uniques":true},"algorithm":{"name":"calculateOperation","params":{"method":"equivLiteral","keyboard":"NUMERICAL"}}}</v>
      </c>
      <c r="D601" s="184" t="str">
        <f t="shared" si="2"/>
        <v>#REF!</v>
      </c>
    </row>
    <row r="602" ht="15.75" customHeight="1">
      <c r="A602" s="184" t="str">
        <f>Seeds!AB423</f>
        <v>M4-MyM-3b-E-2</v>
      </c>
      <c r="B602" s="184" t="str">
        <f t="shared" si="200"/>
        <v>#REF!</v>
      </c>
      <c r="C602" s="184" t="str">
        <f>Seeds!AA423</f>
        <v>{"id":"M4-MyM-3b-E-2","stimulus":"&lt;p&gt;Calcule essas conversões.&lt;/p&gt;","template":"&lt;p style=\"text-align: center\"&gt;{{Q1}} l = {{response}} kl&lt;/p&gt;&lt;p style=\"text-align: center\"&gt;{{Q2}} l = {{response}} cl&lt;/p&gt;","hint":"&lt;p&gt;A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width=\"450\"&gt;&lt;/img&gt;&lt;/div&gt;","seed":{"parameters":[{"name":"Q1","label":null,"min":10,"max":200,"step":1},{"name":"Q2","label":null,"min":10,"max":200,"step":1}],"calculated":[{"name":"A1","function":"{{Q1}}/1000","feedback":"&lt;p&gt;Para calcular essa equivalência basta dividir a quantidade de litros por 1 000:&lt;/p&gt;&lt;p style=\"text-align: center\"&gt;{{Q1}} l = {{Q1}} : 1 000 = {{function}} kl&lt;/p&gt;"},{"name":"A2","function":"{{Q2}}*100","feedback":"&lt;p&gt;Para calcular essa equivalência basta multiplicar a quantidade de litros por 100:&lt;/p&gt;&lt;p style=\"text-align: center\"&gt;{{Q2}} l = {{Q2}} × 100 = {{function}} cl&lt;/p&gt;"}],"uniques":true},"algorithm":{"name":"calculateOperation","params":{"method":"equivLiteral","keyboard":"NUMERICAL"}}}</v>
      </c>
      <c r="D602" s="184" t="str">
        <f t="shared" si="2"/>
        <v>#REF!</v>
      </c>
    </row>
    <row r="603" ht="15.75" customHeight="1">
      <c r="A603" s="184" t="str">
        <f>Seeds!AB424</f>
        <v>M4-MyM-3b-E-3</v>
      </c>
      <c r="B603" s="184" t="str">
        <f t="shared" si="200"/>
        <v>#REF!</v>
      </c>
      <c r="C603" s="184" t="str">
        <f>Seeds!AA424</f>
        <v>{"id":"M4-MyM-3b-E-3","stimulus":"&lt;p&gt;Calcule essas conversões.&lt;/p&gt;","template":"&lt;p style=\"text-align: center\"&gt;{{Q1}} ml = {{response}} l&lt;/p&gt;&lt;p style=\"text-align: center\"&gt;{{Q2}} cl = {{response}} dl&lt;/p&gt;","hint":"&lt;p&gt;A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width=\"450\"&gt;&lt;/img&gt;&lt;/div&gt;","seed":{"parameters":[{"name":"Q1","label":null,"min":10,"max":200,"step":1},{"name":"Q2","label":null,"min":10,"max":200,"step":1}],"calculated":[{"name":"A1","function":"{{Q1}}/1000","feedback":"&lt;p&gt;Para calcular esta equivalência basta dividir a quantidade de mililitros por 1 000:&lt;/p&gt;&lt;p style=\"text-align: center\"&gt;{{Q1}} ml = {{Q1}} : 1 000 = {{function}} l&lt;/p&gt;"},{"name":"A2","function":"{{Q2}}/10","feedback":"&lt;p&gt;Para calcular essa equivalência basta dividir a quantidade de centilitros por 10:&lt;/p&gt;&lt;p style=\"text-align: center\"&gt;{{Q2}} cl = {{Q2}} : 10 = {{function}} dl&lt;/p&gt;"}],"uniques":true},"algorithm":{"name":"calculateOperation","params":{"method":"equivLiteral","keyboard":"NUMERICAL"}}}</v>
      </c>
      <c r="D603" s="184" t="str">
        <f t="shared" si="2"/>
        <v>#REF!</v>
      </c>
    </row>
    <row r="604" ht="15.75" customHeight="1">
      <c r="A604" s="184" t="str">
        <f>Seeds!AB425</f>
        <v>M4-MyM-3b-A-1</v>
      </c>
      <c r="B604" s="184" t="str">
        <f t="shared" si="200"/>
        <v>#REF!</v>
      </c>
      <c r="C604" s="184" t="str">
        <f>Seeds!AA425</f>
        <v>{"id":"M4-MyM-3b-A-1","stimulus":"&lt;p&gt;Beatriz bebeu {{Q1}} dl de água que havia em uma garrafa. Essa quantidade equivale a quantos centilitros?&lt;/p&gt;","template":"&lt;p&gt;Havia {{response}} cl de água na garrafa.&lt;/p&gt;","hint":"&lt;p&gt;A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width=\"450\"&gt;&lt;/img&gt;&lt;/div&gt;&lt;p style=\"text-align: center\"&gt;{{Q1}} × 10 = {{A1}} cl&lt;/p&gt;","seed":{"parameters":[{"name":"Q1","label":null,"min":5,"max":20,"step":1}],"calculated":[{"name":"A1","function":"{{Q1}}*10"}],"uniques":true},"algorithm":{"name":"calculateOperation","params":{"method":"equivLiteral","keyboard":"NUMERICAL"}}}</v>
      </c>
      <c r="D604" s="184" t="str">
        <f t="shared" si="2"/>
        <v>#REF!</v>
      </c>
    </row>
    <row r="605" ht="15.75" customHeight="1">
      <c r="A605" s="184" t="str">
        <f>Seeds!AB426</f>
        <v>M4-MyM-3b-A-2</v>
      </c>
      <c r="B605" s="184" t="str">
        <f t="shared" si="200"/>
        <v>#REF!</v>
      </c>
      <c r="C605" s="184" t="str">
        <f>Seeds!AA426</f>
        <v>{"id":"M4-MyM-3b-A-2","stimulus":"&lt;p&gt;Um salva-vidas colocou {{Q1}} dl de cloro na piscina em que ele trabalha. Quanto vale essa medida em litros?&lt;/p&gt;","template":"&lt;p&gt;Ele colocou {{response}} l.&lt;/p&gt;","hint":"&lt;p&gt;A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width=\"450\"&gt;&lt;/img&gt;&lt;/div&gt;&lt;p style=\"text-align: center\"&gt;{{Q1}} : 10 = {{A1}} l&lt;/p&gt;","seed":{"parameters":[{"name":"Q1","label":null,"min":30,"max":150,"step":1}],"calculated":[{"name":"A1","function":"{{Q1}}/10"}],"uniques":true},"algorithm":{"name":"calculateOperation","params":{"method":"equivLiteral","keyboard":"NUMERICAL"}}}</v>
      </c>
      <c r="D605" s="184" t="str">
        <f t="shared" si="2"/>
        <v>#REF!</v>
      </c>
    </row>
    <row r="606" ht="15.75" customHeight="1">
      <c r="A606" s="184" t="str">
        <f>Seeds!AB427</f>
        <v>M4-MyM-3b-A-3</v>
      </c>
      <c r="B606" s="184" t="str">
        <f t="shared" si="200"/>
        <v>#REF!</v>
      </c>
      <c r="C606" s="184" t="str">
        <f>Seeds!AA427</f>
        <v>{"id":"M4-MyM-3b-A-3","stimulus":"&lt;p&gt;Otávio usou {{Q1}} l de água para limpar o chão de um prédio. Essa medida vale quantos centilitros?&lt;/p&gt;","template":"&lt;p style=\"text-align: center\"&gt;{{Q1}} l = {{response}} cl&lt;/p&gt;","hint":"&lt;p&gt;A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width=\"450\"&gt;&lt;/img&gt;&lt;/div&gt;&lt;p style=\"text-align: center\"&gt;{{Q1}} × 100 = {{A1}} cl&lt;/p&gt;","seed":{"parameters":[{"name":"Q1","label":null,"min":30,"max":150,"step":1}],"calculated":[{"name":"A1","function":"{{Q1}}*100"}],"uniques":true},"algorithm":{"name":"calculateOperation","params":{"method":"equivLiteral","keyboard":"NUMERICAL"}}}</v>
      </c>
      <c r="D606" s="184" t="str">
        <f t="shared" si="2"/>
        <v>#REF!</v>
      </c>
    </row>
    <row r="607" ht="15.75" customHeight="1">
      <c r="A607" s="184" t="str">
        <f>Seeds!AB428</f>
        <v>M4-MyM-3c-I-1</v>
      </c>
      <c r="B607" s="184" t="str">
        <f t="shared" si="200"/>
        <v>#REF!</v>
      </c>
      <c r="C607" s="184" t="str">
        <f>Seeds!AA428</f>
        <v>{"id":"M4-MyM-3c-I-1","stimulus":"&lt;p&gt;Arraste e ordene as seguintes medidas de capacidade da maior para a menor.&lt;/p&gt;","template":"&lt;p style=\"text-align:center;\"&gt;{{response}} &gt; {{response}} &gt; {{response}}&lt;/p&gt;","hint":"&lt;p&gt;Como as medidas estão expressas na mesma unidade, basta comparar os números a partir dos algarismos à esquerda.&lt;/p&gt;","feedback":"&lt;p&gt;Como as medidas estão expressas na mesma unidade, basta comparar os números a partir dos algarismos à esquerda.&lt;/p&gt;","seed":{"parameters":[{"name":"Q1","label":null,"min":1,"max":100,"step":1},{"name":"Q2","label":null,"min":1,"max":100,"step":1},{"name":"Q3","label":null,"min":1,"max":100,"step":1},{"name":"Q9","label":null,"list":["ml","dl","cl","l","dal","hl","kl"]}],"calculated":[{"name":"A1","label":"{{function}} {{Q9}}","function":"math.max({{Q1}}, {{Q2}}, {{Q3}})"},{"name":"A2","label":"{{function}} {{Q9}}","function":"Lemonlib.round({{Q1}}+{{Q2}}+{{Q3}}-math.min({{Q1}}, {{Q2}}, {{Q3}})-math.max({{Q1}}, {{Q2}}, {{Q3}}), 2)"},{"name":"A3","label":"{{function}} {{Q9}}","function":"math.min({{Q1}}, {{Q2}}, {{Q3}})"}],"uniques":true},"algorithm":{"name":"calculateOperation","template":"Cloze with drag &amp; drop","params":{"keyboard":"NUMERICAL"}}}</v>
      </c>
      <c r="D607" s="184" t="str">
        <f t="shared" si="2"/>
        <v>#REF!</v>
      </c>
    </row>
    <row r="608" ht="15.75" customHeight="1">
      <c r="A608" s="184" t="str">
        <f>Seeds!AB429</f>
        <v>M4-MyM-3c-E-1</v>
      </c>
      <c r="B608" s="184" t="str">
        <f t="shared" si="200"/>
        <v>#REF!</v>
      </c>
      <c r="C608" s="184" t="str">
        <f>Seeds!AA429</f>
        <v>{"id":"M4-MyM-3c-E-1","seed":{"parameters":[{"name":"Q1","label":null,"max":1,"min":100,"step":0.1},{"name":"Q2","label":null,"max":1,"min":100,"step":0.1},{"name":"Q3","label":null,"max":1,"min":100,"step":0.1},{"name":"Q4","label":null,"max":1,"min":100,"step":0.1}],"uniques":true},"scaffolding":[{"id":"step-0","stimulus":"&lt;p&gt;Arraste e ordene as seguintes medidas de capacidade da maior para a menor. Coloque-as de cima para baixo.&lt;/p&gt;","seed":{"calculated":[{"name":"T1","function":"Lemonlib.round({{Q1}}*100, 3)","temp":true},{"name":"T2","function":"Lemonlib.round({{Q2}}/10, 2)","temp":true},{"name":"T3","function":"{{Q4}}*10","temp":true},{"name":"A1","label":"{{T1}} cl","function":"{{Q1}}"},{"name":"A2","label":"{{T2}} dal","function":"{{Q2}}"},{"name":"A3","label":"{{Q3}} l","function":"{{Q3}}"},{"name":"A4","label":"{{T3}} dl","function":"{{Q4}}"}]},"algorithm":{"name":"orderNumbers","params":{"order":"desc"}}},{"id":"step-1","stimulus":"&lt;p&gt;O que pede o enunciado?&lt;/p&gt;","seed":{"calculated":[{"name":"2-A1","label":"Ordenar as medidas de capacidade da maior para a menor."},{"name":"2-A2","label":"Ordenar as medidas de capacidade da menor para a maior.","incorrect":true},{"name":"2-A3","label":"Selecionar a maior medida de capacidade.","incorrect":true}]},"algorithm":{"name":"trueFalse","template":"Multiple choice – standard"}},{"id":"step-2","stimulus":"&lt;p&gt;Para ordenar as diferentes medidas, elas devem estar expressas na mesma unidade. Em qual tabela estão as conversões de unidade corretas?&lt;/p&gt;","seed":{"calculated":[{"name":"2-A1","label":"&lt;div style=\"display:flex; justify-content:center;\"&gt;&lt;img src='https://blueberry-assets.oneclick.es/M4_MyM_3b_1.svg' width=\"450\"&gt;&lt;/div&gt;"},{"name":"2-A2","label":"&lt;div style=\"display:flex; justify-content:center;\"&gt;&lt;img src='https://blueberry-assets.oneclick.es/M4_MyM_3b_2.svg' width=\"450\"&gt;&lt;/div&gt;","incorrect":true},{"name":"2-A3","label":"&lt;div style=\"display:flex; justify-content:center;\"&gt;&lt;img src='https://blueberry-assets.oneclick.es/M4_MyM_3b_3.svg' width=\"450\"&gt;&lt;/div&gt;","incorrect":true}]},"algorithm":{"name":"trueFalse","template":"Multiple choice – standard"}},{"id":"step-3","stimulus":"&lt;p&gt;Com a ajuda da tabela de conversões anterior, converta todas as medidas para litros.&lt;/p&gt;","template":"&lt;p style=\"text-align: center\"&gt;{{T1}} cl = {{T1}} : 100 = {{response}} l&lt;/p&gt;&lt;p style=\"text-align: center\"&gt;{{T2}} dal = {{T2}} x 10 = {{response}} l&lt;/p&gt;&lt;p style=\"text-align: center\"&gt;{{T3}} dl = {{T3}} : 10 = {{response}} l&lt;/p&gt;","seed":{"calculated":[{"name":"T1","function":"Lemonlib.round({{Q1}}*100, 3)","temp":true},{"name":"T2","function":"Lemonlib.round({{Q2}}/10, 2)","temp":true},{"name":"T3","function":"{{Q4}}*10","temp":true},{"name":"3-A1","label":"{{Q1}}","function":"{{Q1}}"},{"name":"3-A2","label":"{{Q2}}","function":"{{Q2}}"},{"name":"3-A3","label":"{{Q4}}","function":"{{Q4}}"}]},"algorithm":{"name":"calculateOperation","params":{"method":"equivLiteral","keyboard":"NUMERICAL"}}},{"id":"step-5","stimulus":"&lt;p&gt;Com os resultados anteriores, arraste e ordene as medidas de capacidade da maior para a menor. Coloque-as de cima para baixo.&lt;/p&gt;","seed":{"calculated":[{"name":"T1","function":"Lemonlib.round({{Q1}}*100, 3)","temp":true},{"name":"T2","function":"Lemonlib.round({{Q2}}/10, 2)","temp":true},{"name":"T3","function":"{{Q4}}*10","temp":true},{"name":"A1","label":"{{T1}} cl = {{Q1}} l","function":"{{Q1}}"},{"name":"A2","label":"{{T2}} dal = {{Q2}} l","function":"{{Q2}}"},{"name":"A3","label":"{{Q3}} l","function":"{{Q3}}"},{"name":"A4","label":"{{T3}} dl = {{Q4}} l","function":"{{Q4}}"}]},"algorithm":{"name":"orderNumbers","params":{"order":"desc"}}}]}</v>
      </c>
      <c r="D608" s="184" t="str">
        <f t="shared" si="2"/>
        <v>#REF!</v>
      </c>
    </row>
    <row r="609" ht="15.75" customHeight="1">
      <c r="A609" s="184" t="str">
        <f>Seeds!AB430</f>
        <v>M4-MyM-3c-A-1</v>
      </c>
      <c r="B609" s="184" t="str">
        <f t="shared" si="200"/>
        <v>#REF!</v>
      </c>
      <c r="C609" s="184" t="str">
        <f>Seeds!AA430</f>
        <v>{"id":"M4-MyM-3c-A-1","seed":{"parameters":[{"name":"Q1","label":null,"max":500,"min":1000,"step":1},{"name":"Q2","label":null,"max":500,"min":1000,"step":1}],"uniques":true},"scaffolding":[{"id":"step-0","stimulus":"&lt;p&gt;Dois tambores que coletam água da chuva contêm as seguintes medidas de capacidade. Arraste as medidas para as lacunas correspondentes para completar a seguinte comparação.&lt;/p&gt;","template":"&lt;p style=\"text-align: center\"&gt;{{response}} &gt; {{response}}&lt;/p&gt;","seed":{"calculated":[{"name":"T1","function":"math.max({{Q1}}, {{Q2}})*10","temp":true},{"name":"T2","function":"math.min({{Q1}}, {{Q2}})/10","temp":true},{"name":"A1","label":"{{T1}} dl","function":"math.max({{Q1}}, {{Q2}})*10"},{"name":"A2","label":"{{T2}} dal","function":"math.min({{Q1}}, {{Q2}})/10"}]},"algorithm":{"name":"calculateOperation","template":"Cloze with drag &amp; drop","params":{"keyboard":"NUMERICAL"}}},{"id":"step-1","stimulus":"&lt;p&gt;O que pede o enunciado?&lt;/p&gt;","seed":{"calculated":[{"name":"2-A1","label":"Ordenar as medidas de capacidade da maior para a menor."},{"name":"2-A2","label":"Ordenar as medidas de capacidade da menor para a maior.","incorrect":true},{"name":"2-A2","label":"Determinar a medida de maior capacidade.","incorrect":true}]},"algorithm":{"name":"trueFalse","template":"Multiple choice – standard"}},{"id":"step-2","stimulus":"&lt;p&gt;Para ordenar as diferentes medidas, elas devem estar expressas na mesma unidade. Em qual tabela estão as conversões de unidade corretas?&lt;/p&gt;","seed":{"calculated":[{"name":"2-A1","label":"&lt;div style=\"display:flex; justify-content:center;\"&gt;&lt;img src='https://blueberry-assets.oneclick.es/M4_MyM_3b_1.svg' width=\"450\"&gt;&lt;/div&gt;"},{"name":"2-A2","label":"&lt;div style=\"display:flex; justify-content:center;\"&gt;&lt;img src='https://blueberry-assets.oneclick.es/M4_MyM_3b_2.svg' width=\"450\"&gt;&lt;/div&gt;","incorrect":true},{"name":"2-A3","label":"&lt;div style=\"display:flex; justify-content:center;\"&gt;&lt;img src='https://blueberry-assets.oneclick.es/M4_MyM_3b_3.svg' width=\"450\"&gt;&lt;/div&gt;","incorrect":true}]},"algorithm":{"name":"trueFalse","template":"Multiple choice – standard"}},{"id":"step-3","stimulus":"&lt;p&gt;Com a ajuda da tabela de conversão acima, converta todas as medidas para litros.&lt;/p&gt;","template":"&lt;p style=\"text-align: center\"&gt;{{T1}} dl = {{T1}} : 10 = {{response}} l&lt;/p&gt;&lt;p style=\"text-align: center\"&gt;{{T2}} dal = {{T2}} × 10 = {{response}} l&lt;/p&gt;","seed":{"calculated":[{"name":"T1","function":"math.max({{Q1}}, {{Q2}})*10","temp":true},{"name":"T2","function":"math.min({{Q1}}, {{Q2}})/10","temp":true},{"name":"3-A1","label":"math.max({{Q1}}, {{Q2}})","function":"math.max({{Q1}}, {{Q2}})"},{"name":"3-A2","label":"math.min({{Q1}}, {{Q2}})","function":"math.min({{Q1}}, {{Q2}})"}]},"algorithm":{"name":"calculateOperation","params":{"method":"equivLiteral","keyboard":"NUMERICAL"}}},{"id":"step-4","stimulus":"&lt;p&gt;Com os resultados anteriores, arraste as medidas para as lacunas correspondentes para completar a comparação.&lt;/p&gt;","template":"&lt;p style=\"text-align: center\"&gt;{{response}} &gt; {{response}}&lt;/p&gt;","seed":{"calculated":[{"name":"T1","function":"math.max({{Q1}}, {{Q2}})*10","temp":true},{"name":"T2","function":"math.min({{Q1}}, {{Q2}})/10","temp":true},{"name":"T3","function":"math.max({{Q1}}, {{Q2}})","temp":true},{"name":"T4","function":"math.min({{Q1}}, {{Q2}})","temp":true},{"name":"A1","label":"{{T1}} dl = {{T3}} l","function":"math.min({{Q1}}, {{Q2}})"},{"name":"A2","label":"{{T2}} dal = {{T4}} l","function":"math.max({{Q1}}, {{Q2}})*10"}]},"algorithm":{"name":"calculateOperation","template":"Cloze with drag &amp; drop","params":{"keyboard":"NUMERICAL"}}}]}</v>
      </c>
      <c r="D609" s="184" t="str">
        <f t="shared" si="2"/>
        <v>#REF!</v>
      </c>
    </row>
    <row r="610" ht="15.75" customHeight="1">
      <c r="A610" s="184" t="str">
        <f>Seeds!AB431</f>
        <v>M4-MyM-3c-A-2</v>
      </c>
      <c r="B610" s="184" t="str">
        <f t="shared" si="200"/>
        <v>#REF!</v>
      </c>
      <c r="C610" s="184" t="str">
        <f>Seeds!AA431</f>
        <v>{"id":"M4-MyM-3c-A-2","seed":{"parameters":[{"name":"Q1","label":null,"max":100,"min":900,"step":1},{"name":"Q2","label":null,"max":100,"min":900,"step":1}],"uniques":true},"scaffolding":[{"id":"step-0","stimulus":"&lt;p&gt;Patrícia e Sofia prepararam duas limonadas e cada uma usou as seguintes quantidades de suco de limão. Arraste essas medidas para as lacunas correspondentes para completar a seguinte comparação.&lt;/p&gt;","template":"&lt;p style=\"text-align: center\"&gt;{{response}} &lt; {{response}}&lt;/p&gt;","seed":{"calculated":[{"name":"T1","function":"math.min({{Q1}}, {{Q2}})/10","temp":true},{"name":"T2","function":"math.max({{Q1}}, {{Q2}})/100","temp":true},{"name":"A1","label":"{{T1}} cl","function":"math.min({{Q1}}, {{Q2}})/10"},{"name":"A2","label":"{{T2}} dl","function":"math.max({{Q1}}, {{Q2}})/100"}]},"algorithm":{"name":"calculateOperation","template":"Cloze with drag &amp; drop","params":{"keyboard":"NUMERICAL"}}},{"id":"step-1","stimulus":"&lt;p&gt;O que pede o enunciado?&lt;/p&gt;","seed":{"calculated":[{"name":"2-A1","label":"Ordenar as medidas de capacidade da menor para a maior."},{"name":"2-A2","label":"Ordenar as medidas de capacidade da maior para a menor.","incorrect":true},{"name":"2-A2","label":"Determinar a maior medida de capacidade.","incorrect":true}]},"algorithm":{"name":"trueFalse","template":"Multiple choice – standard"}},{"id":"step-2","stimulus":"&lt;p&gt;Para ordenar as diferentes medidas, elas devem estar expressas na mesma unidade. Em qual tabela estão as conversões de unidade corretas?&lt;/p&gt;","seed":{"calculated":[{"name":"2-A1","label":"&lt;div style=\"display:flex; justify-content:center;\"&gt;&lt;img src='https://blueberry-assets.oneclick.es/M4_MyM_3b_1.svg' width=\"450\"&gt;&lt;/div&gt;"},{"name":"2-A2","label":"&lt;div style=\"display:flex; justify-content:center;\"&gt;&lt;img src='https://blueberry-assets.oneclick.es/M4_MyM_3b_2.svg' width=\"450\"&gt;&lt;/div&gt;","incorrect":true},{"name":"2-A3","label":"&lt;div style=\"display:flex; justify-content:center;\"&gt;&lt;img src='https://blueberry-assets.oneclick.es/M4_MyM_3b_3.svg' width=\"450\"&gt;&lt;/div&gt;","incorrect":true}]},"algorithm":{"name":"trueFalse","template":"Multiple choice – standard"}},{"id":"step-3","stimulus":"&lt;p&gt;Com a ajuda da tabela de conversão acima, converta todas as medidas para mililitros.&lt;/p&gt;","template":"&lt;p style=\"text-align: center\"&gt;{{T1}} cl = {{T1}} × 10 = {{response}} ml&lt;/p&gt;&lt;p style=\"text-align: center\"&gt;{{T2}} dl = {{T2}} × 100 = {{response}} ml&lt;/p&gt;","seed":{"calculated":[{"name":"T1","function":"math.min({{Q1}}, {{Q2}})/10","temp":true},{"name":"T2","function":"math.max({{Q1}}, {{Q2}})/100","temp":true},{"name":"3-A1","label":"math.min({{Q1}}, {{Q2}})","function":"math.min({{Q1}}, {{Q2}})"},{"name":"3-A2","label":"math.max({{Q1}}, {{Q2}})","function":"math.max({{Q1}}, {{Q2}})"}]},"algorithm":{"name":"calculateOperation","params":{"method":"equivLiteral","keyboard":"NUMERICAL"}}},{"id":"step-4","stimulus":"&lt;p&gt;Com os resultados anteriores, arraste cada medida para o espaço correspondente para completar a comparação.&lt;/p&gt;","template":"&lt;p style=\"text-align: center\"&gt;{{response}} &lt; {{response}}&lt;/p&gt;","seed":{"calculated":[{"name":"T1","function":"math.min({{Q1}}, {{Q2}})/10","temp":true},{"name":"T2","function":"math.max({{Q1}}, {{Q2}})/100","temp":true},{"name":"T3","function":"math.min({{Q1}}, {{Q2}})","temp":true},{"name":"T4","function":"math.max({{Q1}}, {{Q2}})","temp":true},{"name":"A1","label":"{{T1}} cl = {{T3}} ml","function":"math.min({{Q1}}, {{Q2}})"},{"name":"A2","label":"{{T2}} dl = {{T4}} ml","function":"math.max({{Q1}}, {{Q2}})*10"}]},"algorithm":{"name":"calculateOperation","template":"Cloze with drag &amp; drop","params":{"keyboard":"NUMERICAL"}}}]}</v>
      </c>
      <c r="D610" s="184" t="str">
        <f t="shared" si="2"/>
        <v>#REF!</v>
      </c>
    </row>
    <row r="611" ht="15.75" customHeight="1">
      <c r="A611" s="184" t="str">
        <f>Seeds!AB432</f>
        <v>M4-MyM-3c-A-3</v>
      </c>
      <c r="B611" s="184" t="str">
        <f t="shared" si="200"/>
        <v>#REF!</v>
      </c>
      <c r="C611" s="184" t="str">
        <f>Seeds!AA432</f>
        <v>{"id":"M4-MyM-3c-A-3","seed":{"parameters":[{"name":"Q1","label":null,"max":100,"min":1200,"step":10},{"name":"Q2","label":null,"max":100,"min":1200,"step":10},{"name":"Q3","label":null,"max":100,"min":1200,"step":10}],"uniques":true},"scaffolding":[{"id":"step-0","stimulus":"&lt;p&gt;Em uma cidade foi organizada uma gincana na qual as crianças precisavam carregar com as mãos um jarro com água retirada de uma fonte da cidade. Arraste e ordene as medidas da maior para a menor para descobrir quem encheu mais o pote. Coloque-as de cima para baixo.&lt;/p&gt;","seed":{"calculated":[{"name":"T1","function":"{{Q1}}/10","temp":true},{"name":"T2","function":"{{Q2}}/100","temp":true},{"name":"A1","label":"{{T1}} cl","function":"{{Q1}}"},{"name":"A2","label":"{{T2}} dl","function":"{{Q2}}"},{"name":"A3","label":"{{Q3}} ml","function":"{{Q3}}"}]},"algorithm":{"name":"orderNumbers","params":{"order":"desc"}}},{"id":"step-1","stimulus":"&lt;p&gt;O que pede o enunciado?&lt;/p&gt;","seed":{"calculated":[{"name":"2-A1","label":"Ordenar as medidas de capacidade da maior para a menor."},{"name":"2-A2","label":"Ordenar as medidas de capacidade da menor para a maior.","incorrect":true},{"name":"3-A3","label":"Determinar a maior medida de capacidade.","incorrect":true}]},"algorithm":{"name":"trueFalse","template":"Multiple choice – standard"}},{"id":"step-2","stimulus":"&lt;p&gt;Para ordenar as diferentes medidas, elas devem estar expressas na mesma unidade. Em qual tabela estão as conversões de unidade corretas?&lt;/p&gt;","seed":{"calculated":[{"name":"2-A1","label":"&lt;div style=\"display:flex; justify-content:center;\"&gt;&lt;img src='https://blueberry-assets.oneclick.es/M4_MyM_3b_1.svg' width=\"450\"&gt;&lt;/div&gt;"},{"name":"2-A2","label":"&lt;div style=\"display:flex; justify-content:center;\"&gt;&lt;img src='https://blueberry-assets.oneclick.es/M4_MyM_3b_2.svg' width=\"450\"&gt;&lt;/div&gt;","incorrect":true},{"name":"2-A3","label":"&lt;div style=\"display:flex; justify-content:center;\"&gt;&lt;img src='https://blueberry-assets.oneclick.es/M4_MyM_3b_3.svg' width=\"450\"&gt;&lt;/div&gt;","incorrect":true}]},"algorithm":{"name":"trueFalse","template":"Multiple choice – standard"}},{"id":"step-3","stimulus":"&lt;p&gt;Com a ajuda da tabela de conversão acima, converta todas as medidas para mililitros.&lt;/p&gt;","template":"&lt;p style=\"text-align: center\"&gt;{{T1}} cl = {{T1}} × 10 = {{response}} ml&lt;/p&gt;&lt;p style=\"text-align: center\"&gt;{{T2}} dl = {{T2}} × 100 = {{response}} ml&lt;/p&gt;&lt;p&gt;{{Q3}} ml&lt;/p&gt;","seed":{"calculated":[{"name":"T1","function":"{{Q1}}/10","temp":true},{"name":"T2","function":"{{Q2}}/100","temp":true},{"name":"3-A1","label":"{{Q1}}","function":"{{Q1}}"},{"name":"3-A2","label":"{{Q2}}","function":"{{Q2}}"}]},"algorithm":{"name":"calculateOperation","params":{"method":"equivLiteral","keyboard":"NUMERICAL"}}},{"id":"step-4","stimulus":"&lt;p&gt;Com os resultados anteriores, arraste e ordene as medidas de capacidade da maior para a menor. Coloque-as de cima para baixo.&lt;/p&gt;","seed":{"calculated":[{"name":"T1","function":"{{Q1}}/100","temp":true},{"name":"T2","function":"{{Q2}}/10","temp":true},{"name":"A1","label":"{{T1}} cl = {{Q1}} ml","function":"{{Q1}}"},{"name":"A2","label":"{{T2}} dl = {{Q2}} ml","function":"{{Q2}}"},{"name":"A3","label":"{{Q3}} ml","function":"{{Q3}}"}]},"algorithm":{"name":"orderNumbers","params":{"order":"desc"}}}]}</v>
      </c>
      <c r="D611" s="184" t="str">
        <f t="shared" si="2"/>
        <v>#REF!</v>
      </c>
    </row>
    <row r="612" ht="15.75" customHeight="1">
      <c r="A612" s="184" t="str">
        <f t="shared" ref="A612:C612" si="201">#REF!</f>
        <v>#REF!</v>
      </c>
      <c r="B612" s="184" t="str">
        <f t="shared" si="201"/>
        <v>#REF!</v>
      </c>
      <c r="C612" s="184" t="str">
        <f t="shared" si="201"/>
        <v>#REF!</v>
      </c>
      <c r="D612" s="184" t="str">
        <f t="shared" si="2"/>
        <v>#REF!</v>
      </c>
    </row>
    <row r="613" ht="15.75" customHeight="1">
      <c r="A613" s="184" t="str">
        <f t="shared" ref="A613:C613" si="202">#REF!</f>
        <v>#REF!</v>
      </c>
      <c r="B613" s="184" t="str">
        <f t="shared" si="202"/>
        <v>#REF!</v>
      </c>
      <c r="C613" s="184" t="str">
        <f t="shared" si="202"/>
        <v>#REF!</v>
      </c>
      <c r="D613" s="184" t="str">
        <f t="shared" si="2"/>
        <v>#REF!</v>
      </c>
    </row>
    <row r="614" ht="15.75" customHeight="1">
      <c r="A614" s="184" t="str">
        <f t="shared" ref="A614:C614" si="203">#REF!</f>
        <v>#REF!</v>
      </c>
      <c r="B614" s="184" t="str">
        <f t="shared" si="203"/>
        <v>#REF!</v>
      </c>
      <c r="C614" s="184" t="str">
        <f t="shared" si="203"/>
        <v>#REF!</v>
      </c>
      <c r="D614" s="184" t="str">
        <f t="shared" si="2"/>
        <v>#REF!</v>
      </c>
    </row>
    <row r="615" ht="15.75" customHeight="1">
      <c r="A615" s="184" t="str">
        <f t="shared" ref="A615:C615" si="204">#REF!</f>
        <v>#REF!</v>
      </c>
      <c r="B615" s="184" t="str">
        <f t="shared" si="204"/>
        <v>#REF!</v>
      </c>
      <c r="C615" s="184" t="str">
        <f t="shared" si="204"/>
        <v>#REF!</v>
      </c>
      <c r="D615" s="184" t="str">
        <f t="shared" si="2"/>
        <v>#REF!</v>
      </c>
    </row>
    <row r="616" ht="15.75" customHeight="1">
      <c r="A616" s="184" t="str">
        <f t="shared" ref="A616:C616" si="205">#REF!</f>
        <v>#REF!</v>
      </c>
      <c r="B616" s="184" t="str">
        <f t="shared" si="205"/>
        <v>#REF!</v>
      </c>
      <c r="C616" s="184" t="str">
        <f t="shared" si="205"/>
        <v>#REF!</v>
      </c>
      <c r="D616" s="184" t="str">
        <f t="shared" si="2"/>
        <v>#REF!</v>
      </c>
    </row>
    <row r="617" ht="15.75" customHeight="1">
      <c r="A617" s="184" t="str">
        <f t="shared" ref="A617:C617" si="206">#REF!</f>
        <v>#REF!</v>
      </c>
      <c r="B617" s="184" t="str">
        <f t="shared" si="206"/>
        <v>#REF!</v>
      </c>
      <c r="C617" s="184" t="str">
        <f t="shared" si="206"/>
        <v>#REF!</v>
      </c>
      <c r="D617" s="184" t="str">
        <f t="shared" si="2"/>
        <v>#REF!</v>
      </c>
    </row>
    <row r="618" ht="15.75" customHeight="1">
      <c r="A618" s="184" t="str">
        <f t="shared" ref="A618:C618" si="207">#REF!</f>
        <v>#REF!</v>
      </c>
      <c r="B618" s="184" t="str">
        <f t="shared" si="207"/>
        <v>#REF!</v>
      </c>
      <c r="C618" s="184" t="str">
        <f t="shared" si="207"/>
        <v>#REF!</v>
      </c>
      <c r="D618" s="184" t="str">
        <f t="shared" si="2"/>
        <v>#REF!</v>
      </c>
    </row>
    <row r="619" ht="15.75" customHeight="1">
      <c r="A619" s="184" t="str">
        <f t="shared" ref="A619:C619" si="208">#REF!</f>
        <v>#REF!</v>
      </c>
      <c r="B619" s="184" t="str">
        <f t="shared" si="208"/>
        <v>#REF!</v>
      </c>
      <c r="C619" s="184" t="str">
        <f t="shared" si="208"/>
        <v>#REF!</v>
      </c>
      <c r="D619" s="184" t="str">
        <f t="shared" si="2"/>
        <v>#REF!</v>
      </c>
    </row>
    <row r="620" ht="15.75" customHeight="1">
      <c r="A620" s="184" t="str">
        <f t="shared" ref="A620:C620" si="209">#REF!</f>
        <v>#REF!</v>
      </c>
      <c r="B620" s="184" t="str">
        <f t="shared" si="209"/>
        <v>#REF!</v>
      </c>
      <c r="C620" s="184" t="str">
        <f t="shared" si="209"/>
        <v>#REF!</v>
      </c>
      <c r="D620" s="184" t="str">
        <f t="shared" si="2"/>
        <v>#REF!</v>
      </c>
    </row>
    <row r="621" ht="15.75" customHeight="1">
      <c r="A621" s="184" t="str">
        <f t="shared" ref="A621:C621" si="210">#REF!</f>
        <v>#REF!</v>
      </c>
      <c r="B621" s="184" t="str">
        <f t="shared" si="210"/>
        <v>#REF!</v>
      </c>
      <c r="C621" s="184" t="str">
        <f t="shared" si="210"/>
        <v>#REF!</v>
      </c>
      <c r="D621" s="184" t="str">
        <f t="shared" si="2"/>
        <v>#REF!</v>
      </c>
    </row>
    <row r="622" ht="15.75" customHeight="1">
      <c r="A622" s="184" t="str">
        <f t="shared" ref="A622:C622" si="211">#REF!</f>
        <v>#REF!</v>
      </c>
      <c r="B622" s="184" t="str">
        <f t="shared" si="211"/>
        <v>#REF!</v>
      </c>
      <c r="C622" s="184" t="str">
        <f t="shared" si="211"/>
        <v>#REF!</v>
      </c>
      <c r="D622" s="184" t="str">
        <f t="shared" si="2"/>
        <v>#REF!</v>
      </c>
    </row>
    <row r="623" ht="15.75" customHeight="1">
      <c r="A623" s="184" t="str">
        <f t="shared" ref="A623:C623" si="212">#REF!</f>
        <v>#REF!</v>
      </c>
      <c r="B623" s="184" t="str">
        <f t="shared" si="212"/>
        <v>#REF!</v>
      </c>
      <c r="C623" s="184" t="str">
        <f t="shared" si="212"/>
        <v>#REF!</v>
      </c>
      <c r="D623" s="184" t="str">
        <f t="shared" si="2"/>
        <v>#REF!</v>
      </c>
    </row>
    <row r="624" ht="15.75" customHeight="1">
      <c r="A624" s="184" t="str">
        <f t="shared" ref="A624:C624" si="213">#REF!</f>
        <v>#REF!</v>
      </c>
      <c r="B624" s="184" t="str">
        <f t="shared" si="213"/>
        <v>#REF!</v>
      </c>
      <c r="C624" s="184" t="str">
        <f t="shared" si="213"/>
        <v>#REF!</v>
      </c>
      <c r="D624" s="184" t="str">
        <f t="shared" si="2"/>
        <v>#REF!</v>
      </c>
    </row>
    <row r="625" ht="15.75" customHeight="1">
      <c r="A625" s="184" t="str">
        <f t="shared" ref="A625:C625" si="214">#REF!</f>
        <v>#REF!</v>
      </c>
      <c r="B625" s="184" t="str">
        <f t="shared" si="214"/>
        <v>#REF!</v>
      </c>
      <c r="C625" s="184" t="str">
        <f t="shared" si="214"/>
        <v>#REF!</v>
      </c>
      <c r="D625" s="184" t="str">
        <f t="shared" si="2"/>
        <v>#REF!</v>
      </c>
    </row>
    <row r="626" ht="15.75" customHeight="1">
      <c r="A626" s="184" t="str">
        <f t="shared" ref="A626:C626" si="215">#REF!</f>
        <v>#REF!</v>
      </c>
      <c r="B626" s="184" t="str">
        <f t="shared" si="215"/>
        <v>#REF!</v>
      </c>
      <c r="C626" s="184" t="str">
        <f t="shared" si="215"/>
        <v>#REF!</v>
      </c>
      <c r="D626" s="184" t="str">
        <f t="shared" si="2"/>
        <v>#REF!</v>
      </c>
    </row>
    <row r="627" ht="15.75" customHeight="1">
      <c r="A627" s="184" t="str">
        <f t="shared" ref="A627:C627" si="216">#REF!</f>
        <v>#REF!</v>
      </c>
      <c r="B627" s="184" t="str">
        <f t="shared" si="216"/>
        <v>#REF!</v>
      </c>
      <c r="C627" s="184" t="str">
        <f t="shared" si="216"/>
        <v>#REF!</v>
      </c>
      <c r="D627" s="184" t="str">
        <f t="shared" si="2"/>
        <v>#REF!</v>
      </c>
    </row>
    <row r="628" ht="15.75" customHeight="1">
      <c r="A628" s="184" t="str">
        <f t="shared" ref="A628:C628" si="217">#REF!</f>
        <v>#REF!</v>
      </c>
      <c r="B628" s="184" t="str">
        <f t="shared" si="217"/>
        <v>#REF!</v>
      </c>
      <c r="C628" s="184" t="str">
        <f t="shared" si="217"/>
        <v>#REF!</v>
      </c>
      <c r="D628" s="184" t="str">
        <f t="shared" si="2"/>
        <v>#REF!</v>
      </c>
    </row>
    <row r="629" ht="15.75" customHeight="1">
      <c r="A629" s="184" t="str">
        <f t="shared" ref="A629:C629" si="218">#REF!</f>
        <v>#REF!</v>
      </c>
      <c r="B629" s="184" t="str">
        <f t="shared" si="218"/>
        <v>#REF!</v>
      </c>
      <c r="C629" s="184" t="str">
        <f t="shared" si="218"/>
        <v>#REF!</v>
      </c>
      <c r="D629" s="184" t="str">
        <f t="shared" si="2"/>
        <v>#REF!</v>
      </c>
    </row>
    <row r="630" ht="15.75" customHeight="1">
      <c r="A630" s="184" t="str">
        <f t="shared" ref="A630:C630" si="219">#REF!</f>
        <v>#REF!</v>
      </c>
      <c r="B630" s="184" t="str">
        <f t="shared" si="219"/>
        <v>#REF!</v>
      </c>
      <c r="C630" s="184" t="str">
        <f t="shared" si="219"/>
        <v>#REF!</v>
      </c>
      <c r="D630" s="184" t="str">
        <f t="shared" si="2"/>
        <v>#REF!</v>
      </c>
    </row>
    <row r="631" ht="15.75" customHeight="1">
      <c r="A631" s="184" t="str">
        <f t="shared" ref="A631:C631" si="220">#REF!</f>
        <v>#REF!</v>
      </c>
      <c r="B631" s="184" t="str">
        <f t="shared" si="220"/>
        <v>#REF!</v>
      </c>
      <c r="C631" s="184" t="str">
        <f t="shared" si="220"/>
        <v>#REF!</v>
      </c>
      <c r="D631" s="184" t="str">
        <f t="shared" si="2"/>
        <v>#REF!</v>
      </c>
    </row>
    <row r="632" ht="15.75" customHeight="1">
      <c r="A632" s="184" t="str">
        <f t="shared" ref="A632:C632" si="221">#REF!</f>
        <v>#REF!</v>
      </c>
      <c r="B632" s="184" t="str">
        <f t="shared" si="221"/>
        <v>#REF!</v>
      </c>
      <c r="C632" s="184" t="str">
        <f t="shared" si="221"/>
        <v>#REF!</v>
      </c>
      <c r="D632" s="184" t="str">
        <f t="shared" si="2"/>
        <v>#REF!</v>
      </c>
    </row>
    <row r="633" ht="15.75" customHeight="1">
      <c r="A633" s="184" t="str">
        <f t="shared" ref="A633:C633" si="222">#REF!</f>
        <v>#REF!</v>
      </c>
      <c r="B633" s="184" t="str">
        <f t="shared" si="222"/>
        <v>#REF!</v>
      </c>
      <c r="C633" s="184" t="str">
        <f t="shared" si="222"/>
        <v>#REF!</v>
      </c>
      <c r="D633" s="184" t="str">
        <f t="shared" si="2"/>
        <v>#REF!</v>
      </c>
    </row>
    <row r="634" ht="15.75" customHeight="1">
      <c r="A634" s="184" t="str">
        <f t="shared" ref="A634:C634" si="223">#REF!</f>
        <v>#REF!</v>
      </c>
      <c r="B634" s="184" t="str">
        <f t="shared" si="223"/>
        <v>#REF!</v>
      </c>
      <c r="C634" s="184" t="str">
        <f t="shared" si="223"/>
        <v>#REF!</v>
      </c>
      <c r="D634" s="184" t="str">
        <f t="shared" si="2"/>
        <v>#REF!</v>
      </c>
    </row>
    <row r="635" ht="15.75" customHeight="1">
      <c r="A635" s="184" t="str">
        <f t="shared" ref="A635:C635" si="224">#REF!</f>
        <v>#REF!</v>
      </c>
      <c r="B635" s="184" t="str">
        <f t="shared" si="224"/>
        <v>#REF!</v>
      </c>
      <c r="C635" s="184" t="str">
        <f t="shared" si="224"/>
        <v>#REF!</v>
      </c>
      <c r="D635" s="184" t="str">
        <f t="shared" si="2"/>
        <v>#REF!</v>
      </c>
    </row>
    <row r="636" ht="15.75" customHeight="1">
      <c r="A636" s="184" t="str">
        <f t="shared" ref="A636:C636" si="225">#REF!</f>
        <v>#REF!</v>
      </c>
      <c r="B636" s="184" t="str">
        <f t="shared" si="225"/>
        <v>#REF!</v>
      </c>
      <c r="C636" s="184" t="str">
        <f t="shared" si="225"/>
        <v>#REF!</v>
      </c>
      <c r="D636" s="184" t="str">
        <f t="shared" si="2"/>
        <v>#REF!</v>
      </c>
    </row>
    <row r="637" ht="15.75" customHeight="1">
      <c r="A637" s="184" t="str">
        <f t="shared" ref="A637:C637" si="226">#REF!</f>
        <v>#REF!</v>
      </c>
      <c r="B637" s="184" t="str">
        <f t="shared" si="226"/>
        <v>#REF!</v>
      </c>
      <c r="C637" s="184" t="str">
        <f t="shared" si="226"/>
        <v>#REF!</v>
      </c>
      <c r="D637" s="184" t="str">
        <f t="shared" si="2"/>
        <v>#REF!</v>
      </c>
    </row>
    <row r="638" ht="15.75" customHeight="1">
      <c r="A638" s="184" t="str">
        <f t="shared" ref="A638:C638" si="227">#REF!</f>
        <v>#REF!</v>
      </c>
      <c r="B638" s="184" t="str">
        <f t="shared" si="227"/>
        <v>#REF!</v>
      </c>
      <c r="C638" s="184" t="str">
        <f t="shared" si="227"/>
        <v>#REF!</v>
      </c>
      <c r="D638" s="184" t="str">
        <f t="shared" si="2"/>
        <v>#REF!</v>
      </c>
    </row>
    <row r="639" ht="15.75" customHeight="1">
      <c r="A639" s="184" t="str">
        <f t="shared" ref="A639:C639" si="228">#REF!</f>
        <v>#REF!</v>
      </c>
      <c r="B639" s="184" t="str">
        <f t="shared" si="228"/>
        <v>#REF!</v>
      </c>
      <c r="C639" s="184" t="str">
        <f t="shared" si="228"/>
        <v>#REF!</v>
      </c>
      <c r="D639" s="184" t="str">
        <f t="shared" si="2"/>
        <v>#REF!</v>
      </c>
    </row>
    <row r="640" ht="15.75" customHeight="1">
      <c r="A640" s="184" t="str">
        <f>Seeds!AB433</f>
        <v>M4-MyM-4a-I-1</v>
      </c>
      <c r="B640" s="184" t="str">
        <f t="shared" ref="B640:B653" si="229">#REF!</f>
        <v>#REF!</v>
      </c>
      <c r="C640" s="184" t="str">
        <f>Seeds!AA433</f>
        <v>{"id":"M4-MyM-4a-I-1","stimulus":"&lt;p&gt;Escolha o resultado desta subtração.&lt;/p&gt;&lt;p style=\"text-align: center\"&gt;{{T1}} {{Q3}} − {{Q2}} {{Q3}} = ...&lt;/p&gt;","hint":"&lt;p&gt;Como as unidades são as mesmas, basta subtrair os números naturais.&lt;/p&gt;","feedback":"&lt;p&gt;Como as unidades são as mesmas, basta subtrair os números naturais.&lt;/p&gt;&lt;div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35%;\"&gt;{{Q2}}&lt;/span&gt;&lt;span class=\"lemo-graphie-label\" style=\"position: absolute; right: 15%; top: 8%;\"&gt;{{T1}}&lt;/span&gt;&lt;/div&gt;&lt;/div&gt;&lt;/div&gt;","seed":{"parameters":[{"name":"Q1","label":null,"min":100,"max":5000,"step":1},{"name":"Q2","label":null,"min":100,"max":5000,"step":1},{"name":"Q3","label":null,"list":["km","hm","dam","m","dm","cm","mm","kg","hg","dag","g","dg","cg","mg","kl","hl","dal","l","dl","cl","ml"]},{"name":"Q4","label":null,"min":1,"max":90,"step":10},{"name":"Q5","label":null,"min":1,"max":90,"step":10},{"name":"Q6","label":null,"min":1,"max":10,"step":1},{"name":"Q7","label":null,"min":1,"max":10,"step":1}],"calculated":[{"name":"T1","label":"{{function}}","function":"{{Q1}}+{{Q2}}","temp":true},{"name":"T2","label":"{{function}}","function":"{{Q1}}","temp":true},{"name":"T3","label":"{{function}}","function":"{{Q1}}+{{Q4}}","temp":true},{"name":"T4","label":"{{function}}","function":"{{Q1}}-{{Q5}}","temp":true},{"name":"T5","label":"{{function}}","function":"{{Q1}}+{{Q6}}","temp":true},{"name":"T6","label":"{{function}}","function":"{{Q1}}-{{Q7}}","temp":true},{"name":"A1","label":"{{T2}} {{Q3}}"},{"name":"A2","label":"{{T3}} {{Q3}}","incorrect":true},{"name":"A3","label":"{{T4}} {{Q3}}","incorrect":true},{"name":"A4","label":"{{T5}} {{Q3}}","incorrect":true},{"name":"A5","label":"{{T6}} {{Q3}}","incorrect":true}],"uniques":true},"algorithm":{"name":"trueFalse","template":"Multiple choice – standard","params":{"countCorrect":1,"countIncorrect":2,"showCheckIcon":false,
            "columns": 3
        }
    }
}</v>
      </c>
      <c r="D640" s="184" t="str">
        <f t="shared" si="2"/>
        <v>#REF!</v>
      </c>
    </row>
    <row r="641" ht="15.75" customHeight="1">
      <c r="A641" s="184" t="str">
        <f>Seeds!AB434</f>
        <v>M4-MyM-4a-I-2</v>
      </c>
      <c r="B641" s="184" t="str">
        <f t="shared" si="229"/>
        <v>#REF!</v>
      </c>
      <c r="C641" s="184" t="str">
        <f>Seeds!AA434</f>
        <v>{"id":"M4-MyM-4a-I-2","stimulus":"&lt;p&gt;Escolha o resultado desta adição.&lt;/p&gt;&lt;p style=\"text-align: center\"&gt;{{Q1}} {{Q3}} + {{Q2}} {{Q3}} = ...&lt;/p&gt;","hint":"&lt;p&gt;Como as unidades são as mesmas, basta somar os números naturais.&lt;/p&gt;","feedback":"&lt;p&gt;Como as unidades são as mesmas, basta somar os números naturais.&lt;/p&gt;&lt;div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35%;\"&gt;{{Q2}}&lt;/span&gt;&lt;span class=\"lemo-graphie-label\" style=\"position: absolute; right: 15%; top: 8%;\"&gt;{{Q1}}&lt;/span&gt;&lt;/div&gt;&lt;/div&gt;&lt;/div&gt;","seed":{"parameters":[{"name":"Q1","label":null,"min":100,"max":9999,"step":1},{"name":"Q2","label":null,"min":100,"max":9999,"step":1},{"name":"Q3","label":null,"list":["km","hm","dam","m","dm","cm","mm","kg","hg","dag","g","dg","cg","mg","kl","hl","dal","l","dl","cl","ml"]},{"name":"Q4","label":null,"min":1,"max":90,"step":10},{"name":"Q5","label":null,"min":1,"max":90,"step":10},{"name":"Q6","label":null,"min":1,"max":10,"step":1},{"name":"Q7","label":null,"min":1,"max":10,"step":1}],"calculated":[{"name":"T2","label":"{{function}}","function":"{{Q1}}+{{Q2}}","temp":true},{"name":"T3","label":"{{function}}","function":"{{Q1}}+{{Q2}}+{{Q4}}","temp":true},{"name":"T4","label":"{{function}}","function":"{{Q1}}+{{Q2}}-{{Q5}}","temp":true},{"name":"T5","label":"{{function}}","function":"{{Q1}}+{{Q2}}+{{Q6}}","temp":true},{"name":"T6","label":"{{function}}","function":"{{Q1}}+{{Q2}}-{{Q7}}","temp":true},{"name":"A1","label":"{{T2}} {{Q3}}"},{"name":"A2","label":"{{T3}} {{Q3}}","incorrect":true},{"name":"A3","label":"{{T4}} {{Q3}}","incorrect":true},{"name":"A4","label":"{{T5}} {{Q3}}","incorrect":true},{"name":"A5","label":"{{T6}} {{Q3}}","incorrect":true}],"uniques":true},"algorithm":{"name":"trueFalse","template":"Multiple choice – standard","params":{"countCorrect":1,"countIncorrect":2,"showCheckIcon":false,
            "columns": 3
        }
    }
}</v>
      </c>
      <c r="D641" s="184" t="str">
        <f t="shared" si="2"/>
        <v>#REF!</v>
      </c>
    </row>
    <row r="642" ht="15.75" customHeight="1">
      <c r="A642" s="184" t="str">
        <f>Seeds!AB435</f>
        <v>M4-MyM-4a-E-1</v>
      </c>
      <c r="B642" s="184" t="str">
        <f t="shared" si="229"/>
        <v>#REF!</v>
      </c>
      <c r="C642" s="184" t="str">
        <f>Seeds!AA435</f>
        <v>{"id":"M4-MyM-4a-E-1","stimulus":"&lt;p&gt;Calcule a seguinte subtração.&lt;/p&gt;","template":"&lt;p style=\"text-align: center\"&gt;{{T1}} {{Q11}} − {{Q2}} {{Q11}} = {{response}} {{Q11}}&lt;/p&gt;","hint":"&lt;p&gt;Como as unidades são as mesmas, basta subtrair os números naturais.&lt;/p&gt;","feedback":"&lt;p&gt;Como as unidades são as mesmas, basta subtrair os números naturais.&lt;/p&gt;&lt;div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T1}}&lt;/span&gt;&lt;/div&gt;&lt;/div&gt;&lt;/div&gt;","seed":{"parameters":[{"name":"Q1","label":null,"min":100,"max":5000,"step":1},{"name":"Q2","label":null,"min":100,"max":5000,"step":1},{"name":"Q11","label":null,"list":["km","hm","dam","m","dm","cm","mm","kg","hg","dag","g","dg","cg","mg","kl","hl","dal","l","dl","cl","ml"]}],"calculated":[{"name":"T1","label":"{{function}}","function":"{{Q1}}+{{Q2}}","temp":true},{"name":"A1","label":"{{function}}","function":"{{Q1}}"}],"uniques":true},"algorithm":{"name":"calculateOperation","params":{"method":"equivLiteral","keyboard":"NUMERICAL"}}}</v>
      </c>
      <c r="D642" s="184" t="str">
        <f t="shared" si="2"/>
        <v>#REF!</v>
      </c>
    </row>
    <row r="643" ht="15.75" customHeight="1">
      <c r="A643" s="184" t="str">
        <f>Seeds!AB436</f>
        <v>M4-MyM-4a-E-2</v>
      </c>
      <c r="B643" s="184" t="str">
        <f t="shared" si="229"/>
        <v>#REF!</v>
      </c>
      <c r="C643" s="184" t="str">
        <f>Seeds!AA436</f>
        <v>{"id":"M4-MyM-4a-E-2","stimulus":"&lt;p&gt;Calcule a seguinte adição.&lt;/p&gt;","template":"&lt;p style=\"text-align: center\"&gt;{{Q1}} {{Q11}} + {{Q2}} {{Q11}} = {{response}} {{Q11}}&lt;/p&gt;","hint":"&lt;p&gt;Como as unidades são as mesmas, basta somar os números naturais.&lt;/p&gt;","feedback":"&lt;p&gt;Como as unidades são as mesmas, basta somar os números naturais.&lt;/p&gt;&lt;div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seed":{"parameters":[{"name":"Q1","label":null,"min":100,"max":9999,"step":1},{"name":"Q2","label":null,"min":100,"max":9999,"step":1},{"name":"Q11","label":null,"list":["km","hm","dam","m","dm","cm","mm","kg","hg","dag","g","dg","cg","mg","kl","hl","dal","l","dl","cl","ml"]}],"calculated":[{"name":"A1","label":"{{function}}","function":"{{Q1}}+{{Q2}}"}],"uniques":true},"algorithm":{"name":"calculateOperation","params":{"method":"equivLiteral","keyboard":"NUMERICAL"}}}</v>
      </c>
      <c r="D643" s="184" t="str">
        <f t="shared" si="2"/>
        <v>#REF!</v>
      </c>
    </row>
    <row r="644" ht="15.75" customHeight="1">
      <c r="A644" s="184" t="str">
        <f>Seeds!AB437</f>
        <v>M4-MyM-4a-A-1</v>
      </c>
      <c r="B644" s="184" t="str">
        <f t="shared" si="229"/>
        <v>#REF!</v>
      </c>
      <c r="C644" s="184" t="str">
        <f>Seeds!AA437</f>
        <v>{"id":"M4-MyM-4a-A-1","stimulus":"&lt;p&gt;Daniel e seu pai compraram {{Q1}} g de maçãs e {{Q2}} g de pêssegos. Qual é a medida de massa total dessa compra?&lt;/p&gt;","template":"&lt;p&gt;A massa total da compra mede {{response}} g.&lt;/p&gt;","hint":"&lt;p&gt;Como as unidades são as mesmas, basta somar os números naturais.&lt;/p&gt;","feedback":"&lt;p&gt;Como as unidades são as mesmas, basta somar os números naturais.&lt;/p&gt;&lt;div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seed":{"parameters":[{"name":"Q1","label":null,"min":100,"max":5000,"step":10},{"name":"Q2","label":null,"min":100,"max":5000,"step":10}],"calculated":[{"name":"A1","label":"{{function}}","function":"{{Q1}}+{{Q2}}"}],"uniques":true},"algorithm":{"name":"calculateOperation","params":{"method":"equivLiteral","keyboard":"NUMERICAL"}}}</v>
      </c>
      <c r="D644" s="184" t="str">
        <f t="shared" si="2"/>
        <v>#REF!</v>
      </c>
    </row>
    <row r="645" ht="15.75" customHeight="1">
      <c r="A645" s="184" t="str">
        <f>Seeds!AB438</f>
        <v>M4-MyM-4a-A-2</v>
      </c>
      <c r="B645" s="184" t="str">
        <f t="shared" si="229"/>
        <v>#REF!</v>
      </c>
      <c r="C645" s="184" t="str">
        <f>Seeds!AA438</f>
        <v>{"id":"M4-MyM-4a-A-2","stimulus":"&lt;p&gt;Pietra pedalou {{Q1}} m de manhã e {{Q2}} m à tarde. Quantos metros ela pedalou no total?&lt;/p&gt;","template":"&lt;p&gt;Pietra pedalou {{response}} m.&lt;/p&gt;","hint":"&lt;p&gt;Como as unidades são as mesmas, basta somar os números naturais.&lt;/p&gt;","feedback":"&lt;p&gt;Como as unidades são as mesmas, basta somar os números naturais.&lt;/p&gt;&lt;div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seed":{"parameters":[{"name":"Q1","label":null,"min":1000,"max":5000,"step":1},{"name":"Q2","label":null,"min":1000,"max":5000,"step":1}],"calculated":[{"name":"A1","label":"{{function}}","function":"{{Q1}}+{{Q2}}"}],"uniques":true},"algorithm":{"name":"calculateOperation","params":{"method":"equivLiteral","keyboard":"NUMERICAL"}}}</v>
      </c>
      <c r="D645" s="184" t="str">
        <f t="shared" si="2"/>
        <v>#REF!</v>
      </c>
    </row>
    <row r="646" ht="15.75" customHeight="1">
      <c r="A646" s="184" t="str">
        <f>Seeds!AB439</f>
        <v>M4-MyM-4a-A-3</v>
      </c>
      <c r="B646" s="184" t="str">
        <f t="shared" si="229"/>
        <v>#REF!</v>
      </c>
      <c r="C646" s="184" t="str">
        <f>Seeds!AA439</f>
        <v>{"id":"M4-MyM-4a-A-3","stimulus":"&lt;p&gt;Uma piscina estava com {{T1}} l de água, mas teve {{Q2}} l esvaziados. Quantos litros a piscina tem agora?&lt;/p&gt;","template":"&lt;p&gt;A piscina tem {{response}} l.&lt;/p&gt;","hint":"&lt;p&gt;Como as unidades são as mesmas, basta subtrair os números naturais.&lt;/p&gt;","feedback":"&lt;p&gt;Como as unidades são as mesmas, basta subtrair os números naturais.&lt;/p&gt;&lt;div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T1}}&lt;/span&gt;&lt;/div&gt;&lt;/div&gt;&lt;/div&gt;","seed":{"parameters":[{"name":"Q1","label":null,"min":10000,"max":25000,"step":1},{"name":"Q2","label":null,"min":10000,"max":25000,"step":1}],"calculated":[{"name":"T1","label":"{{function}}","function":"{{Q1}}+{{Q2}}","temp":true},{"name":"A1","label":"{{function}}","function":"{{Q1}}"}],"uniques":true},"algorithm":{"name":"calculateOperation","params":{"method":"equivLiteral","keyboard":"NUMERICAL"}}}</v>
      </c>
      <c r="D646" s="184" t="str">
        <f t="shared" si="2"/>
        <v>#REF!</v>
      </c>
    </row>
    <row r="647" ht="15.75" customHeight="1">
      <c r="A647" s="184" t="str">
        <f>Seeds!AB440</f>
        <v>M4-MyM-4b-I-1</v>
      </c>
      <c r="B647" s="184" t="str">
        <f t="shared" si="229"/>
        <v>#REF!</v>
      </c>
      <c r="C647" s="184" t="str">
        <f>Seeds!AA440</f>
        <v>{"id":"M4-MyM-4b-I-1","stimulus":"&lt;p&gt;Arraste o resultado correto desta multiplicação.&lt;/p&gt;","template":"&lt;p style=\"text-align: center\"&gt;{{Q1}} {{Q5}} × {{Q2}} = {{response}}&lt;/p&gt;","hint":"&lt;p&gt;Para multiplicar as unidades de medida, basta operar com os números naturais.&lt;/p&gt;","feedback":"&lt;p&gt;Para multiplicar as unidades de medida, basta operar com os números naturais.&lt;/p&gt;","seed":{"parameters":[{"name":"Q1","label":null,"min":100,"max":999,"step":1},{"name":"Q2","label":null,"min":2,"max":9,"step":1},{"name":"Q3","label":null,"min":2,"max":9,"step":1},{"name":"Q4","label":null,"min":2,"max":9,"step":1},{"name":"Q5","list":["km","hm","dam","m","dm","cm","mm","kg","hg","dag","g","dg","cg","mg","kl","hl","dal","l","dl","cl","ml"]}],"calculated":[{"name":"T1","function":"{{Q1}}*{{Q2}}","temp":true},{"name":"T2","function":"{{Q1}}*{{Q3}}","temp":true},{"name":"T3","function":"{{Q1}}*{{Q4}}","temp":true},{"name":"A1","label":"{{T1}} {{Q5}}"},{"name":"A2","label":"{{T2}} {{Q5}}","incorrect":true},{"name":"A3","label":"{{T3}} {{Q5}}","incorrect":true}],"uniques":true},"algorithm":{"name":"calculateOperation","template":"Cloze with drag &amp; drop","params":{"keyboard":"INTERMEDIATE"}}}</v>
      </c>
      <c r="D647" s="184" t="str">
        <f t="shared" si="2"/>
        <v>#REF!</v>
      </c>
    </row>
    <row r="648" ht="15.75" customHeight="1">
      <c r="A648" s="184" t="str">
        <f>Seeds!AB441</f>
        <v>M4-MyM-4b-I-2</v>
      </c>
      <c r="B648" s="184" t="str">
        <f t="shared" si="229"/>
        <v>#REF!</v>
      </c>
      <c r="C648" s="184" t="str">
        <f>Seeds!AA441</f>
        <v>{"id":"M4-MyM-4b-I-2","stimulus":"&lt;p&gt;Arraste o resultado correto desta divisão.&lt;/p&gt;","template":"&lt;p style=\"text-align: center\"&gt;{{T1}} {{Q5}} : {{Q1}} = {{response}}&lt;/p&gt;","hint":"&lt;p&gt;Para dividir as unidades de medida, basta operar com os números naturais.&lt;/p&gt;","feedback":"&lt;p&gt;Para dividir as unidades de medida, basta operar com os números naturais.&lt;/p&gt;","seed":{"parameters":[{"name":"Q1","label":null,"min":2,"max":9,"step":1},{"name":"Q2","label":null,"min":100,"max":999,"step":1},{"name":"Q3","label":null,"min":100,"max":999,"step":1},{"name":"Q4","label":null,"min":100,"max":999,"step":1},{"name":"Q5","list":["km","hm","dam","m","dm","cm","mm","kg","hg","dag","g","dg","cg","mg","kl","hl","dal","l","dl","cl","ml"]}],"calculated":[{"name":"T1","function":"{{Q1}}*{{Q2}}","temp":true},{"name":"A1","label":"{{Q2}} {{Q5}}"},{"name":"A2","label":"{{Q3}} {{Q5}}","incorrect":true},{"name":"A3","label":"{{Q4}} {{Q5}}","incorrect":true}],"uniques":true},"algorithm":{"name":"calculateOperation","template":"Cloze with drag &amp; drop","params":{"keyboard":"INTERMEDIATE"}}}</v>
      </c>
      <c r="D648" s="184" t="str">
        <f t="shared" si="2"/>
        <v>#REF!</v>
      </c>
    </row>
    <row r="649" ht="15.75" customHeight="1">
      <c r="A649" s="184" t="str">
        <f>Seeds!AB442</f>
        <v>M4-MyM-4b-E-1</v>
      </c>
      <c r="B649" s="184" t="str">
        <f t="shared" si="229"/>
        <v>#REF!</v>
      </c>
      <c r="C649" s="184" t="str">
        <f>Seeds!AA442</f>
        <v>{"id":"M4-MyM-4b-E-1","stimulus":"&lt;p&gt;Calcule esta multiplicação.&lt;/p&gt;","template":"&lt;p style=\"text-align: center\"&gt;{{Q1}} {{Q3}} × {{Q2}} = {{response}} {{Q3}}&lt;/p&gt;","hint":"&lt;p&gt;Para multiplicar as unidades de medida, basta operar com os números naturais.&lt;/p&gt;","feedback":"&lt;p&gt;Para multiplicar as unidades de medida, basta operar com os números naturais.&lt;/p&gt;","seed":{"parameters":[{"name":"Q1","label":null,"min":100,"max":999,"step":1},{"name":"Q2","label":null,"min":2,"max":9,"step":1},{"name":"Q3","list":["km","hm","dam","m","dm","cm","mm","kg","hg","dag","g","dg","cg","mg","kl","hl","dal","l","dl","cl","ml"]}],"calculated":[{"name":"A1","function":"{{Q1}}*{{Q2}}"}],"uniques":true},"algorithm":{"name":"calculateOperation","params":{"method":"equivLiteral","keyboard":"NUMERICAL"}}}</v>
      </c>
      <c r="D649" s="184" t="str">
        <f t="shared" si="2"/>
        <v>#REF!</v>
      </c>
    </row>
    <row r="650" ht="15.75" customHeight="1">
      <c r="A650" s="184" t="str">
        <f>Seeds!AB443</f>
        <v>M4-MyM-4b-E-2</v>
      </c>
      <c r="B650" s="184" t="str">
        <f t="shared" si="229"/>
        <v>#REF!</v>
      </c>
      <c r="C650" s="184" t="str">
        <f>Seeds!AA443</f>
        <v>{"id":"M4-MyM-4b-E-2","stimulus":"&lt;p&gt;Calcule esta divisão.&lt;/p&gt;","template":"&lt;p style=\"text-align: center\"&gt;{{T1}} {{Q3}} : {{Q1}} = {{response}} {{Q3}}&lt;/p&gt;","hint":"&lt;p&gt;Para dividir as unidades de medida, basta operar com os números naturais.&lt;/p&gt;","feedback":"&lt;p&gt;Para dividir as unidades de medida, basta operar com os números naturais.&lt;/p&gt;","seed":{"parameters":[{"name":"Q1","label":null,"min":2,"max":9,"step":1},{"name":"Q2","label":null,"min":100,"max":999,"step":1},{"name":"Q3","list":["km","hm","dam","m","dm","cm","mm","kg","hg","dag","g","dg","cg","mg","kl","hl","dal","l","dl","cl","ml"]}],"calculated":[{"name":"T1","function":"{{Q1}}*{{Q2}}","temp":true},{"name":"A1","function":"{{Q2}}"}],"uniques":true},"algorithm":{"name":"calculateOperation","params":{"method":"equivLiteral","keyboard":"NUMERICAL"}}}</v>
      </c>
      <c r="D650" s="184" t="str">
        <f t="shared" si="2"/>
        <v>#REF!</v>
      </c>
    </row>
    <row r="651" ht="15.75" customHeight="1">
      <c r="A651" s="184" t="str">
        <f>Seeds!AB444</f>
        <v>M4-MyM-4b-A-1</v>
      </c>
      <c r="B651" s="184" t="str">
        <f t="shared" si="229"/>
        <v>#REF!</v>
      </c>
      <c r="C651" s="184" t="str">
        <f>Seeds!AA444</f>
        <v>{"id":"M4-MyM-4b-A-1","stimulus":"&lt;p&gt;Uma padaria faz {{Q1}} g de croissants mensalmente. Quantos gramas de croissants são produzidos em {{Q2}} meses nessa padaria?&lt;/p&gt;","template":"&lt;p&gt;São produzidos {{response}} g.&lt;/p&gt;","hint":"&lt;p&gt;As multiplicações e divisões de unidades de medida são as mesmas dos números naturais.&lt;/p&gt;","feedback":"&lt;p&gt;As multiplicações e divisões de unidades de medida são as mesmas dos números naturais.&lt;/p&gt;&lt;p style=\"text-align: center\"&gt;{{Q1}} g × {{Q2}} = {{A1}} g&lt;/p&gt;","seed":{"parameters":[{"name":"Q1","label":null,"min":10001,"max":99999,"step":1},{"name":"Q2","label":null,"min":2,"max":9,"step":1}],"calculated":[{"name":"A1","function":"{{Q1}}*{{Q2}}"}],"uniques":true},"algorithm":{"name":"calculateOperation","params":{"method":"equivLiteral","keyboard":"NUMERICAL"}}}</v>
      </c>
      <c r="D651" s="184" t="str">
        <f t="shared" si="2"/>
        <v>#REF!</v>
      </c>
    </row>
    <row r="652" ht="15.75" customHeight="1">
      <c r="A652" s="184" t="str">
        <f>Seeds!AB445</f>
        <v>M4-MyM-4b-A-2</v>
      </c>
      <c r="B652" s="184" t="str">
        <f t="shared" si="229"/>
        <v>#REF!</v>
      </c>
      <c r="C652" s="184" t="str">
        <f>Seeds!AA445</f>
        <v>{"id":"M4-MyM-4b-A-2","stimulus":"&lt;p&gt;Em um restaurante, são preparadas sardinhas em conserva todos os dias. Para fazer isso, os cozinheiros precisam ter uma mistura de {{Q1}} ml de vinagre, vinho e óleo. Em {{Q2}} dias, de quantos mililitros dessa mistura eles precisam?&lt;/p&gt;","template":"&lt;p&gt;Eles precisam de {{response}} ml.&lt;/p&gt;","hint":"&lt;p&gt;As multiplicações e divisões de unidades de medida são as mesmas dos números naturais.&lt;/p&gt;","feedback":"&lt;p&gt;As multiplicações e divisões de unidades de medida são as mesmas dos números naturais.&lt;/p&gt;&lt;p style=\"text-align: center\"&gt;{{Q1}} ml × {{Q2}} = {{A1}} ml&lt;/p&gt;","seed":{"parameters":[{"name":"Q1","label":null,"min":1001,"max":5999,"step":1},{"name":"Q2","label":null,"min":2,"max":9,"step":1}],"calculated":[{"name":"A1","function":"{{Q1}}*{{Q2}}"}],"uniques":true},"algorithm":{"name":"calculateOperation","params":{"method":"equivLiteral","keyboard":"NUMERICAL"}}}</v>
      </c>
      <c r="D652" s="184" t="str">
        <f t="shared" si="2"/>
        <v>#REF!</v>
      </c>
    </row>
    <row r="653" ht="15.75" customHeight="1">
      <c r="A653" s="184" t="str">
        <f>Seeds!AB446</f>
        <v>M4-MyM-4b-A-3</v>
      </c>
      <c r="B653" s="184" t="str">
        <f t="shared" si="229"/>
        <v>#REF!</v>
      </c>
      <c r="C653" s="184" t="str">
        <f>Seeds!AA446</f>
        <v>{"id":"M4-MyM-4b-A-3","stimulus":"&lt;p&gt;Uma nova gruta com extensão de {{T1}} m foi descoberta. Para explorá-la, os espeleólogos precisam marcar essa extensão a cada {{Q1}} m. Quantas marcações serão feitas?&lt;/p&gt;","template":"&lt;p&gt;Haverá {{response}} marcações.&lt;/p&gt;","hint":"&lt;p&gt;As multiplicações e divisões de unidades de medida são as mesmas dos números naturais.&lt;/p&gt;","feedback":"&lt;p&gt;As multiplicações e divisões de unidades de medida são as mesmas dos números naturais.&lt;/p&gt;&lt;p style=\"text-align: center\"&gt;{{T1}} m : {{Q1}} m = {{Q2}} señales&lt;/p&gt;","seed":{"parameters":[{"name":"Q1","label":null,"min":1001,"max":5999,"step":1},{"name":"Q2","label":null,"min":2,"max":9,"step":1}],"calculated":[{"name":"T1","function":"{{Q1}}*{{Q2}}","temp":true},{"name":"A1","function":"{{Q2}}"}],"uniques":true},"algorithm":{"name":"calculateOperation","params":{"method":"equivLiteral","keyboard":"NUMERICAL"}}}</v>
      </c>
      <c r="D653" s="184" t="str">
        <f t="shared" si="2"/>
        <v>#REF!</v>
      </c>
    </row>
    <row r="654" ht="15.75" customHeight="1">
      <c r="A654" s="184" t="str">
        <f t="shared" ref="A654:C654" si="230">#REF!</f>
        <v>#REF!</v>
      </c>
      <c r="B654" s="184" t="str">
        <f t="shared" si="230"/>
        <v>#REF!</v>
      </c>
      <c r="C654" s="184" t="str">
        <f t="shared" si="230"/>
        <v>#REF!</v>
      </c>
      <c r="D654" s="184" t="str">
        <f t="shared" si="2"/>
        <v>#REF!</v>
      </c>
    </row>
    <row r="655" ht="15.75" customHeight="1">
      <c r="A655" s="184" t="str">
        <f t="shared" ref="A655:C655" si="231">#REF!</f>
        <v>#REF!</v>
      </c>
      <c r="B655" s="184" t="str">
        <f t="shared" si="231"/>
        <v>#REF!</v>
      </c>
      <c r="C655" s="184" t="str">
        <f t="shared" si="231"/>
        <v>#REF!</v>
      </c>
      <c r="D655" s="184" t="str">
        <f t="shared" si="2"/>
        <v>#REF!</v>
      </c>
    </row>
    <row r="656" ht="15.75" customHeight="1">
      <c r="A656" s="184" t="str">
        <f t="shared" ref="A656:C656" si="232">#REF!</f>
        <v>#REF!</v>
      </c>
      <c r="B656" s="184" t="str">
        <f t="shared" si="232"/>
        <v>#REF!</v>
      </c>
      <c r="C656" s="184" t="str">
        <f t="shared" si="232"/>
        <v>#REF!</v>
      </c>
      <c r="D656" s="184" t="str">
        <f t="shared" si="2"/>
        <v>#REF!</v>
      </c>
    </row>
    <row r="657" ht="15.75" customHeight="1">
      <c r="A657" s="184" t="str">
        <f t="shared" ref="A657:C657" si="233">#REF!</f>
        <v>#REF!</v>
      </c>
      <c r="B657" s="184" t="str">
        <f t="shared" si="233"/>
        <v>#REF!</v>
      </c>
      <c r="C657" s="184" t="str">
        <f t="shared" si="233"/>
        <v>#REF!</v>
      </c>
      <c r="D657" s="184" t="str">
        <f t="shared" si="2"/>
        <v>#REF!</v>
      </c>
    </row>
    <row r="658" ht="15.75" customHeight="1">
      <c r="A658" s="184" t="str">
        <f t="shared" ref="A658:C658" si="234">#REF!</f>
        <v>#REF!</v>
      </c>
      <c r="B658" s="184" t="str">
        <f t="shared" si="234"/>
        <v>#REF!</v>
      </c>
      <c r="C658" s="184" t="str">
        <f t="shared" si="234"/>
        <v>#REF!</v>
      </c>
      <c r="D658" s="184" t="str">
        <f t="shared" si="2"/>
        <v>#REF!</v>
      </c>
    </row>
    <row r="659" ht="15.75" customHeight="1">
      <c r="A659" s="184" t="str">
        <f t="shared" ref="A659:C659" si="235">#REF!</f>
        <v>#REF!</v>
      </c>
      <c r="B659" s="184" t="str">
        <f t="shared" si="235"/>
        <v>#REF!</v>
      </c>
      <c r="C659" s="184" t="str">
        <f t="shared" si="235"/>
        <v>#REF!</v>
      </c>
      <c r="D659" s="184" t="str">
        <f t="shared" si="2"/>
        <v>#REF!</v>
      </c>
    </row>
    <row r="660" ht="15.75" customHeight="1">
      <c r="A660" s="184" t="str">
        <f t="shared" ref="A660:C660" si="236">#REF!</f>
        <v>#REF!</v>
      </c>
      <c r="B660" s="184" t="str">
        <f t="shared" si="236"/>
        <v>#REF!</v>
      </c>
      <c r="C660" s="184" t="str">
        <f t="shared" si="236"/>
        <v>#REF!</v>
      </c>
      <c r="D660" s="184" t="str">
        <f t="shared" si="2"/>
        <v>#REF!</v>
      </c>
    </row>
    <row r="661" ht="15.75" customHeight="1">
      <c r="A661" s="184" t="str">
        <f t="shared" ref="A661:C661" si="237">#REF!</f>
        <v>#REF!</v>
      </c>
      <c r="B661" s="184" t="str">
        <f t="shared" si="237"/>
        <v>#REF!</v>
      </c>
      <c r="C661" s="184" t="str">
        <f t="shared" si="237"/>
        <v>#REF!</v>
      </c>
      <c r="D661" s="184" t="str">
        <f t="shared" si="2"/>
        <v>#REF!</v>
      </c>
    </row>
    <row r="662" ht="15.75" customHeight="1">
      <c r="A662" s="184" t="str">
        <f t="shared" ref="A662:C662" si="238">#REF!</f>
        <v>#REF!</v>
      </c>
      <c r="B662" s="184" t="str">
        <f t="shared" si="238"/>
        <v>#REF!</v>
      </c>
      <c r="C662" s="184" t="str">
        <f t="shared" si="238"/>
        <v>#REF!</v>
      </c>
      <c r="D662" s="184" t="str">
        <f t="shared" si="2"/>
        <v>#REF!</v>
      </c>
    </row>
    <row r="663" ht="15.75" customHeight="1">
      <c r="A663" s="184" t="str">
        <f t="shared" ref="A663:C663" si="239">#REF!</f>
        <v>#REF!</v>
      </c>
      <c r="B663" s="184" t="str">
        <f t="shared" si="239"/>
        <v>#REF!</v>
      </c>
      <c r="C663" s="184" t="str">
        <f t="shared" si="239"/>
        <v>#REF!</v>
      </c>
      <c r="D663" s="184" t="str">
        <f t="shared" si="2"/>
        <v>#REF!</v>
      </c>
    </row>
    <row r="664" ht="15.75" customHeight="1">
      <c r="A664" s="184" t="str">
        <f t="shared" ref="A664:C664" si="240">#REF!</f>
        <v>#REF!</v>
      </c>
      <c r="B664" s="184" t="str">
        <f t="shared" si="240"/>
        <v>#REF!</v>
      </c>
      <c r="C664" s="184" t="str">
        <f t="shared" si="240"/>
        <v>#REF!</v>
      </c>
      <c r="D664" s="184" t="str">
        <f t="shared" si="2"/>
        <v>#REF!</v>
      </c>
    </row>
    <row r="665" ht="15.75" customHeight="1">
      <c r="A665" s="184" t="str">
        <f t="shared" ref="A665:C665" si="241">#REF!</f>
        <v>#REF!</v>
      </c>
      <c r="B665" s="184" t="str">
        <f t="shared" si="241"/>
        <v>#REF!</v>
      </c>
      <c r="C665" s="184" t="str">
        <f t="shared" si="241"/>
        <v>#REF!</v>
      </c>
      <c r="D665" s="184" t="str">
        <f t="shared" si="2"/>
        <v>#REF!</v>
      </c>
    </row>
    <row r="666" ht="15.75" customHeight="1">
      <c r="A666" s="184" t="str">
        <f t="shared" ref="A666:C666" si="242">#REF!</f>
        <v>#REF!</v>
      </c>
      <c r="B666" s="184" t="str">
        <f t="shared" si="242"/>
        <v>#REF!</v>
      </c>
      <c r="C666" s="184" t="str">
        <f t="shared" si="242"/>
        <v>#REF!</v>
      </c>
      <c r="D666" s="184" t="str">
        <f t="shared" si="2"/>
        <v>#REF!</v>
      </c>
    </row>
    <row r="667" ht="15.75" customHeight="1">
      <c r="A667" s="184" t="str">
        <f t="shared" ref="A667:C667" si="243">#REF!</f>
        <v>#REF!</v>
      </c>
      <c r="B667" s="184" t="str">
        <f t="shared" si="243"/>
        <v>#REF!</v>
      </c>
      <c r="C667" s="184" t="str">
        <f t="shared" si="243"/>
        <v>#REF!</v>
      </c>
      <c r="D667" s="184" t="str">
        <f t="shared" si="2"/>
        <v>#REF!</v>
      </c>
    </row>
    <row r="668" ht="15.75" customHeight="1">
      <c r="A668" s="184" t="str">
        <f t="shared" ref="A668:C668" si="244">#REF!</f>
        <v>#REF!</v>
      </c>
      <c r="B668" s="184" t="str">
        <f t="shared" si="244"/>
        <v>#REF!</v>
      </c>
      <c r="C668" s="184" t="str">
        <f t="shared" si="244"/>
        <v>#REF!</v>
      </c>
      <c r="D668" s="184" t="str">
        <f t="shared" si="2"/>
        <v>#REF!</v>
      </c>
    </row>
    <row r="669" ht="15.75" customHeight="1">
      <c r="A669" s="184" t="str">
        <f t="shared" ref="A669:C669" si="245">#REF!</f>
        <v>#REF!</v>
      </c>
      <c r="B669" s="184" t="str">
        <f t="shared" si="245"/>
        <v>#REF!</v>
      </c>
      <c r="C669" s="184" t="str">
        <f t="shared" si="245"/>
        <v>#REF!</v>
      </c>
      <c r="D669" s="184" t="str">
        <f t="shared" si="2"/>
        <v>#REF!</v>
      </c>
    </row>
    <row r="670" ht="15.75" customHeight="1">
      <c r="A670" s="184" t="str">
        <f t="shared" ref="A670:C670" si="246">#REF!</f>
        <v>#REF!</v>
      </c>
      <c r="B670" s="184" t="str">
        <f t="shared" si="246"/>
        <v>#REF!</v>
      </c>
      <c r="C670" s="184" t="str">
        <f t="shared" si="246"/>
        <v>#REF!</v>
      </c>
      <c r="D670" s="184" t="str">
        <f t="shared" si="2"/>
        <v>#REF!</v>
      </c>
    </row>
    <row r="671" ht="15.75" customHeight="1">
      <c r="A671" s="184" t="str">
        <f t="shared" ref="A671:C671" si="247">#REF!</f>
        <v>#REF!</v>
      </c>
      <c r="B671" s="184" t="str">
        <f t="shared" si="247"/>
        <v>#REF!</v>
      </c>
      <c r="C671" s="184" t="str">
        <f t="shared" si="247"/>
        <v>#REF!</v>
      </c>
      <c r="D671" s="184" t="str">
        <f t="shared" si="2"/>
        <v>#REF!</v>
      </c>
    </row>
    <row r="672" ht="15.75" customHeight="1">
      <c r="A672" s="184" t="str">
        <f t="shared" ref="A672:C672" si="248">#REF!</f>
        <v>#REF!</v>
      </c>
      <c r="B672" s="184" t="str">
        <f t="shared" si="248"/>
        <v>#REF!</v>
      </c>
      <c r="C672" s="184" t="str">
        <f t="shared" si="248"/>
        <v>#REF!</v>
      </c>
      <c r="D672" s="184" t="str">
        <f t="shared" si="2"/>
        <v>#REF!</v>
      </c>
    </row>
    <row r="673" ht="15.75" customHeight="1">
      <c r="A673" s="184" t="str">
        <f>Seeds!AB447</f>
        <v>M4-MyM-5a-I-1</v>
      </c>
      <c r="B673" s="184" t="str">
        <f t="shared" ref="B673:B691" si="249">#REF!</f>
        <v>#REF!</v>
      </c>
      <c r="C673" s="184" t="str">
        <f>Seeds!AA447</f>
        <v>{"id":"M4-MyM-5a-I-1","stimulus":"&lt;p&gt;Em qual destas opções existe a mesma quantidade de reais?&lt;/p&gt;","feedback":"&lt;p&gt;É preciso somar o valor das notas e moedas:&lt;/p&gt;&lt;p style=\"text-align: center\"&gt;1 nota de R$ 5 + 2 moedas de R$ 1 = R$ 7&lt;/p&gt;&lt;p style=\"text-align: center\"&gt;3 notas de R$ 2 + 1 moeda de R$ 1 = R$ 7&lt;/p&gt;","hint":"&lt;p&gt;Some o valor das moedas e notas.&lt;/p&gt;","seed":{"parameters":[],"calculated":[{"name":"A1","label":"&lt;div style=\"display:flex; justify-content:center;\"&gt;&lt;img src=\"https://blueberry-assets.oneclick.es/M4_MyM_5a_31.png\" width=\"250\"&gt;&lt;/img&gt;&lt;/div&gt;","incorrect":true},{"name":"A2","label":"&lt;div style=\"display:flex; justify-content:center;\"&gt;&lt;img src=\"https://blueberry-assets.oneclick.es/M4_MyM_5a_32.png\" width=\"250\"&gt;&lt;/img&gt;&lt;/div&gt;","incorrect":true},{"name":"A3","label":"&lt;div style=\"display:flex; justify-content:center;\"&gt;&lt;img src=\"https://blueberry-assets.oneclick.es/M4_MyM_5a_33.png\" width=\"250\"&gt;&lt;/img&gt;&lt;/div&gt;"},{"name":"A4","label":"&lt;div style=\"display:flex; justify-content:center;\"&gt;&lt;img src=\"https://blueberry-assets.oneclick.es/M4_MyM_5a_34.png\" width=\"250\"&gt;&lt;/img&gt;&lt;/div&gt;","incorrect":true},{"name":"A5","label":"&lt;div style=\"display:flex; justify-content:center;\"&gt;&lt;img src=\"https://blueberry-assets.oneclick.es/M4_MyM_5a_35.png\" width=\"250\"&gt;&lt;/img&gt;&lt;/div&gt;","incorrect":true},{"name":"A6","label":"&lt;div style=\"display:flex; justify-content:center;\"&gt;&lt;img src=\"https://blueberry-assets.oneclick.es/M4_MyM_5a_36.png\" width=\"250\"&gt;&lt;/img&gt;&lt;/div&gt;","incorrect":true},{"name":"A7","label":"&lt;div style=\"display:flex; justify-content:center;\"&gt;&lt;img src=\"https://blueberry-assets.oneclick.es/M4_MyM_5a_37.png\" width=\"250\"&gt;&lt;/img&gt;&lt;/div&gt;"}],"uniques":true},"algorithm":{"name":"trueFalse","template":"Multiple choice – multiple response","params":{"countCorrect":2,"countIncorrect":4,"showCheckIcon":false,"columns":3}}}</v>
      </c>
      <c r="D673" s="184" t="str">
        <f t="shared" si="2"/>
        <v>#REF!</v>
      </c>
    </row>
    <row r="674" ht="15.75" customHeight="1">
      <c r="A674" s="184" t="str">
        <f>Seeds!AB448</f>
        <v>M4-MyM-5a-I-2</v>
      </c>
      <c r="B674" s="184" t="str">
        <f t="shared" si="249"/>
        <v>#REF!</v>
      </c>
      <c r="C674" s="184" t="str">
        <f>Seeds!AA448</f>
        <v>{"id":"M4-MyM-5a-I-2","stimulus":"&lt;p&gt;Em qual destas opções existe a mesma quantidade de reais?&lt;/p&gt;","feedback":"&lt;p&gt;É preciso somar o valor das notas e moedas:&lt;/p&gt;&lt;p style=\"text-align: center\"&gt;1 nota de R$ 5 + 1 nota de R$ 2 + 2 moedas de R$ 1 = R$ 9&lt;/p&gt;&lt;p style=\"text-align: center\"&gt;1 nota de R$ 5 + 2 notas de R$ 2 = R$ 9&lt;/p&gt;","hint":"&lt;p&gt;Some o valor das moedas e notas.&lt;/p&gt;","seed":{"parameters":[],"calculated":[{"name":"A1","label":"&lt;div style=\"display:flex; justify-content:center;\"&gt;&lt;img src=\"https://blueberry-assets.oneclick.es/M4_MyM_5a_31.png\" width=\"250\"&gt;&lt;/img&gt;&lt;/div&gt;","incorrect":true},{"name":"A2","label":"&lt;div style=\"display:flex; justify-content:center;\"&gt;&lt;img src=\"https://blueberry-assets.oneclick.es/M4_MyM_5a_32.png\" width=\"250\"&gt;&lt;/img&gt;&lt;/div&gt;","incorrect":true},{"name":"A3","label":"&lt;div style=\"display:flex; justify-content:center;\"&gt;&lt;img src=\"https://blueberry-assets.oneclick.es/M4_MyM_5a_38.png\" width=\"250\"&gt;&lt;/img&gt;&lt;/div&gt;"},{"name":"A4","label":"&lt;div style=\"display:flex; justify-content:center;\"&gt;&lt;img src=\"https://blueberry-assets.oneclick.es/M4_MyM_5a_34.png\" width=\"250\"&gt;&lt;/img&gt;&lt;/div&gt;"},{"name":"A5","label":"&lt;div style=\"display:flex; justify-content:center;\"&gt;&lt;img src=\"https://blueberry-assets.oneclick.es/M4_MyM_5a_35.png\" width=\"250\"&gt;&lt;/img&gt;&lt;/div&gt;","incorrect":true},{"name":"A6","label":"&lt;div style=\"display:flex; justify-content:center;\"&gt;&lt;img src=\"https://blueberry-assets.oneclick.es/M4_MyM_5a_36.png\" width=\"250\"&gt;&lt;/img&gt;&lt;/div&gt;","incorrect":true},{"name":"A7","label":"&lt;div style=\"display:flex; justify-content:center;\"&gt;&lt;img src=\"https://blueberry-assets.oneclick.es/M4_MyM_5a_37.png\" width=\"250\"&gt;&lt;/img&gt;&lt;/div&gt;","incorrect":true}],"uniques":true},"algorithm":{"name":"trueFalse","template":"Multiple choice – multiple response","params":{"countCorrect":2,"countIncorrect":4,"showCheckIcon":false,"columns":3}}}</v>
      </c>
      <c r="D674" s="184" t="str">
        <f t="shared" si="2"/>
        <v>#REF!</v>
      </c>
    </row>
    <row r="675" ht="15.75" customHeight="1">
      <c r="A675" s="184" t="str">
        <f>Seeds!AB449</f>
        <v>M4-MyM-5a-I-3</v>
      </c>
      <c r="B675" s="184" t="str">
        <f t="shared" si="249"/>
        <v>#REF!</v>
      </c>
      <c r="C675" s="184" t="str">
        <f>Seeds!AA449</f>
        <v>{"id":"M4-MyM-5a-I-3","stimulus":"&lt;p&gt;Em qual destas opções existe a mesma quantidade de reais?&lt;/p&gt;","feedback":"&lt;p&gt;É preciso somar o valor das notas e moedas:&lt;/p&gt;&lt;p style=\"text-align: center\"&gt;2 notas de R$ 5 + 2 moedas de 50 centavos = R$ 11&lt;/p&gt;&lt;p style=\"text-align: center\"&gt;1 nota de R$ 5 + 3 notas de R$ 2 = R$ 11&lt;/p&gt;","hint":"&lt;p&gt;Some o valor das moedas e notas.&lt;/p&gt;","seed":{"parameters":[],"calculated":[{"name":"A1","label":"&lt;div style=\"display:flex; justify-content:center;\"&gt;&lt;img src=\"https://blueberry-assets.oneclick.es/M4_MyM_5a_31.png\" width=\"250\"&gt;&lt;/img&gt;","incorrect":true},{"name":"A2","label":"&lt;div style=\"display:flex; justify-content:center;\"&gt;&lt;img src=\"https://blueberry-assets.oneclick.es/M4_MyM_5a_32.png\" width=\"250\"&gt;&lt;/img&gt;&lt;/div&gt;","incorrect":true},{"name":"A3","label":"&lt;div style=\"display:flex; justify-content:center;\"&gt;&lt;img src=\"https://blueberry-assets.oneclick.es/M4_MyM_5a_39.png\" width=\"250\"&gt;&lt;/img&gt;&lt;/div&gt;"},{"name":"A4","label":"&lt;div style=\"display:flex; justify-content:center;\"&gt;&lt;img src=\"https://blueberry-assets.oneclick.es/M4_MyM_5a_34.png\" width=\"250\"&gt;&lt;/img&gt;&lt;/div&gt;","incorrect":true},{"name":"A5","label":"&lt;div style=\"display:flex; justify-content:center;\"&gt;&lt;img src=\"https://blueberry-assets.oneclick.es/M4_MyM_5a_35.png\" width=\"250\"&gt;&lt;/img&gt;&lt;/div&gt;"},{"name":"A6","label":"&lt;div style=\"display:flex; justify-content:center;\"&gt;&lt;img src=\"https://blueberry-assets.oneclick.es/M4_MyM_5a_36.png\" width=\"250\"&gt;&lt;/img&gt;&lt;/div&gt;","incorrect":true},{"name":"A7","label":"&lt;div style=\"display:flex; justify-content:center;\"&gt;&lt;img src=\"https://blueberry-assets.oneclick.es/M4_MyM_5a_37.png\" width=\"250\"&gt;&lt;/img&gt;&lt;/div&gt;","incorrect":true}],"uniques":true},"algorithm":{"name":"trueFalse","template":"Multiple choice – multiple response","params":{"countCorrect":2,"countIncorrect":4,"showCheckIcon":false,"columns":3}}}</v>
      </c>
      <c r="D675" s="184" t="str">
        <f t="shared" si="2"/>
        <v>#REF!</v>
      </c>
    </row>
    <row r="676" ht="15.75" customHeight="1">
      <c r="A676" s="184" t="str">
        <f>Seeds!AB450</f>
        <v>M4-MyM-5a-I-4</v>
      </c>
      <c r="B676" s="184" t="str">
        <f t="shared" si="249"/>
        <v>#REF!</v>
      </c>
      <c r="C676" s="184" t="str">
        <f>Seeds!AA450</f>
        <v>{"id":"M4-MyM-5a-I-4","stimulus":"&lt;p&gt;Em qual destas opções existe a mesma quantidade de reais?&lt;/p&gt;","feedback":"&lt;p&gt;É preciso somar o valor das notas e moedas:&lt;/p&gt;&lt;p style=\"text-align: center\"&gt;1 nota de R$ 10 + 1 nota de R$ 5 = R$ 15&lt;/p&gt;&lt;p style=\"text-align: center\"&gt;2 notas de R$ 5 + 2 notas de R$ 2 + 1 moeda de R$ 1 = R$ 15&lt;/p&gt;","hint":"&lt;p&gt;Some o valor das moedas e notas.&lt;/p&gt;","seed":{"parameters":[],"calculated":[{"name":"A1","label":"&lt;div style=\"display:flex; justify-content:center;\"&gt;&lt;img src=\"https://blueberry-assets.oneclick.es/M4_MyM_5a_31.png\" width=\"250\"&gt;&lt;/img&gt;&lt;/div&gt;","incorrect":true},{"name":"A2","label":"&lt;div style=\"display:flex; justify-content:center;\"&gt;&lt;img src=\"https://blueberry-assets.oneclick.es/M4_MyM_5a_40.png\" width=\"250\"&gt;&lt;/img&gt;&lt;/div&gt;"},{"name":"A3","label":"&lt;div style=\"display:flex; justify-content:center;\"&gt;&lt;img src=\"https://blueberry-assets.oneclick.es/M4_MyM_5a_42.png\" width=\"250\"&gt;&lt;/img&gt;&lt;/div&gt;","incorrect":true},{"name":"A4","label":"&lt;div style=\"display:flex; justify-content:center;\"&gt;&lt;img src=\"https://blueberry-assets.oneclick.es/M4_MyM_5a_34.png\" width=\"250\"&gt;&lt;/img&gt;&lt;/div&gt;","incorrect":true},{"name":"A5","label":"&lt;div style=\"display:flex; justify-content:center;\"&gt;&lt;img src=\"https://blueberry-assets.oneclick.es/M4_MyM_5a_35.png\" width=\"250\"&gt;&lt;/img&gt;&lt;/div&gt;","incorrect":true},{"name":"A6","label":"&lt;div style=\"display:flex; justify-content:center;\"&gt;&lt;img src=\"https://blueberry-assets.oneclick.es/M4_MyM_5a_36.png\" width=\"250\"&gt;&lt;/img&gt;&lt;/div&gt;"},{"name":"A7","label":"&lt;div style=\"display:flex; justify-content:center;\"&gt;&lt;img src=\"https://blueberry-assets.oneclick.es/M4_MyM_5a_37.png\" width=\"250\"&gt;&lt;/img&gt;&lt;/div&gt;","incorrect":true}],"uniques":true},"algorithm":{"name":"trueFalse","template":"Multiple choice – multiple response","params":{"countCorrect":2,"countIncorrect":4,"showCheckIcon":false,"columns":3}}}</v>
      </c>
      <c r="D676" s="184" t="str">
        <f t="shared" si="2"/>
        <v>#REF!</v>
      </c>
    </row>
    <row r="677" ht="15.75" customHeight="1">
      <c r="A677" s="184" t="str">
        <f>Seeds!AB451</f>
        <v>M4-MyM-5a-E-1</v>
      </c>
      <c r="B677" s="184" t="str">
        <f t="shared" si="249"/>
        <v>#REF!</v>
      </c>
      <c r="C677" s="184" t="str">
        <f>Seeds!AA451</f>
        <v>{"id":"M4-MyM-5a-E-1","stimulus":"&lt;p&gt;Quantos reais totalizam as seguintes notas?&lt;/p&gt;&lt;div style=\"display:flex\"&gt;{{T1}}&lt;/div&gt;&lt;div style=\"display:flex\"&gt;{{T2}}&lt;/div&gt;&lt;div style=\"display:flex\"&gt;{{T3}}&lt;/div&gt;","template":"&lt;p&gt;Há R$ {{response}}.&lt;/p&gt;","feedback":"&lt;p&gt;É preciso somar o valor de cada nota:&lt;/p&gt;&lt;p style=\"text-align: center\"&gt;{{Q1}} notas de R$ 5 = R$ {{T4}}&lt;/p&gt;&lt;p style=\"text-align: center\"&gt;{{Q2}} notas de R$ 10 = R$ {{T5}}&lt;/p&gt;&lt;p style=\"text-align: center\"&gt;{{Q3}} notas de R$ 20 = R$ {{T6}}&lt;/p&gt;&lt;p style=\"text-align: center\"&gt;R$ {{T4}} + R$ {{T5}} + R$ {{T6}} = R$ {{A1}}&lt;/p&gt;","hint":"&lt;p&gt;Some os valores das notas.&lt;/p&gt;","seed":{"parameters":[{"name":"Q1","list":[2,3,4]},{"name":"Q2","list":[2,3,4]},{"name":"Q3","list":[2,3,4]}],"calculated":[{"name":"T1","function":"'&lt;img src=\"https://blueberry-assets.oneclick.es/M4_MyM_5a_16.png\" width=\"150\"&gt;&lt;/img&gt;'.repeat({{Q1}})","temp":true},{"name":"T2","function":"'&lt;img src=\"https://blueberry-assets.oneclick.es/M4_MyM_5a_17.png\" width=\"150\"&gt;&lt;/img&gt;'.repeat({{Q2}})","temp":true},{"name":"T3","function":"'&lt;img src=\"https://blueberry-assets.oneclick.es/M4_MyM_5a_18.png\" width=\"150\"&gt;&lt;/img&gt;'.repeat({{Q3}})","temp":true},{"name":"A1","label":"{{function}}","function":"{{Q1}}*5+{{Q2}}*10+{{Q3}}*20"},{"name":"T4","function":"{{Q1}}*5","temp":true},{"name":"T5","function":"{{Q2}}*10","temp":true},{"name":"T6","function":"{{Q3}}*20","temp":true}],"uniques":false},"algorithm":{"name":"calculateOperation","params":{"method":"equivLiteral","keyboard":"NUMERICAL"}}}</v>
      </c>
      <c r="D677" s="184" t="str">
        <f t="shared" si="2"/>
        <v>#REF!</v>
      </c>
    </row>
    <row r="678" ht="15.75" customHeight="1">
      <c r="A678" s="184" t="str">
        <f>Seeds!AB452</f>
        <v>M4-MyM-5a-E-2</v>
      </c>
      <c r="B678" s="184" t="str">
        <f t="shared" si="249"/>
        <v>#REF!</v>
      </c>
      <c r="C678" s="184" t="str">
        <f>Seeds!AA452</f>
        <v>{"id":"M4-MyM-5a-E-2","stimulus":"&lt;p&gt;Quantos reais há no total considerando essas notas e moedas?&lt;/p&gt;&lt;div style=\"display:flex\"&gt;{{T1}}&lt;/div&gt;&lt;div style=\"display:flex\"&gt;{{T2}}&lt;/div&gt;&lt;div style=\"display:flex\"&gt;{{T3}}&lt;/div&gt;&lt;div style=\"display:flex\"&gt;{{T4}}&lt;/div&gt;","template":"&lt;p&gt;Há R$ {{response}}.&lt;/p&gt;","feedback":"&lt;p&gt;É preciso somar os valores das notas e das moedas:&lt;/p&gt;&lt;p style=\"text-align: center\"&gt;{{Q1}} notas de R$ 5 = R$ {{T5}}&lt;/p&gt;&lt;p style=\"text-align: center\"&gt;{{Q2}} moedas de 25 centavos = R$ {{T7}}&lt;/p&gt;&lt;p style=\"text-align: center\"&gt;{{Q3}} moedas de R$ 1 = R$ {{Q3}}&lt;/p&gt;&lt;p style=\"text-align: center\"&gt;{{Q4}} moedas de 50 centavos = R$ {{T8}}&lt;/p&gt;&lt;p style=\"text-align: center\"&gt;R$ {{T5}} + R$ {{T7}} + R$ {{Q2}} + R$ {{T8}} = R$ {{A1}}&lt;/p&gt;","hint":"&lt;p&gt;Some os valores das moedas e das notas.&lt;/p&gt;","seed":{"parameters":[{"name":"Q1","list":[2,3,4]},{"name":"Q2","list":[4,8]},{"name":"Q3","list":[2,3,4]},{"name":"Q4","list":[2,4]}],"calculated":[{"name":"T1","function":"'&lt;img src=\"https://blueberry-assets.oneclick.es/M4_MyM_5a_16.png\" width=\"150\"&gt;&lt;/img&gt;'.repeat({{Q1}})","temp":true},{"name":"T2","function":"'&lt;img src=\"https://blueberry-assets.oneclick.es/M4_MyM_5a_12.png\" width=\"100\"&gt;&lt;/img&gt;'.repeat({{Q2}})","temp":true},{"name":"T3","function":"'&lt;img src=\"https://blueberry-assets.oneclick.es/M4_MyM_5a_14.png\" width=\"100\"&gt;&lt;/img&gt;'.repeat({{Q3}})","temp":true},{"name":"T4","function":"'&lt;img src=\"https://blueberry-assets.oneclick.es/M4_MyM_5a_13.png\" width=\"100\"&gt;&lt;/img&gt;'.repeat({{Q4}})","temp":true},{"name":"A1","label":"{{function}}","function":"{{Q1}}*5+{{Q3}}+{{Q2}}*0.25+{{Q4}}/2"},{"name":"T5","function":"{{Q1}}*5","temp":true},{"name":"T7","function":"{{Q2}}*0.25","temp":true},{"name":"T8","function":"{{Q4}}/2","temp":true}],"uniques":false},"algorithm":{"name":"calculateOperation","params":{"method":"equivLiteral","keyboard":"NUMERICAL"}}}</v>
      </c>
      <c r="D678" s="184" t="str">
        <f t="shared" si="2"/>
        <v>#REF!</v>
      </c>
    </row>
    <row r="679" ht="15.75" customHeight="1">
      <c r="A679" s="184" t="str">
        <f>Seeds!AB453</f>
        <v>M4-MyM-5a-E-3</v>
      </c>
      <c r="B679" s="184" t="str">
        <f t="shared" si="249"/>
        <v>#REF!</v>
      </c>
      <c r="C679" s="184" t="str">
        <f>Seeds!AA453</f>
        <v>{"id":"M4-MyM-5a-E-3","stimulus":"&lt;p&gt;Quantos centavos há no total entre essas moedas?&lt;/p&gt;&lt;div style=\"display:flex\"&gt;{{T1}}&lt;/div&gt;&lt;div style=\"display:flex\"&gt;{{T2}}&lt;/div&gt;&lt;div style=\"display:flex\"&gt;{{T3}}&lt;/div&gt;&lt;div style=\"display:flex\"&gt;{{T4}}&lt;/div&gt;","template":"&lt;p&gt;Há {{response}} centavos.&lt;/p&gt;","feedback":"&lt;p&gt;É preciso somar o valor das moedas:&lt;/p&gt;&lt;p style=\"text-align: center\"&gt;{{Q1}} de 5 centavos = {{T10}} centavos&lt;/p&gt;&lt;p style=\"text-align: center\"&gt;{{Q2}} de 10 centavos = {{T7}} centavos&lt;/p&gt;&lt;p style=\"text-align: center\"&gt;{{Q3}} de 25 centavos = {{T8}} centavos&lt;/p&gt;&lt;p style=\"text-align: center\"&gt;{{Q4}} de 50 centavos = {{T9}} centavos&lt;/p&gt;&lt;p&gt;{{T10}} centavos + {{T7}} centavos + {{T8}} centavos + {{T9}} centavos = {{A1}} centavos&lt;/p&gt;","hint":"&lt;p&gt;Some os valores das moedas.&lt;/p&gt;","seed":{"parameters":[{"name":"Q1","list":[2,3,4]},{"name":"Q2","list":[1,2,3,4]},{"name":"Q3","list":[1,2,3,4]},{"name":"Q4","list":[1,2,3,4]}],"calculated":[{"name":"T1","function":"'&lt;img src=\"https://blueberry-assets.oneclick.es/M4_MyM_5a_10.png\" width=\"150\"&gt;&lt;/img&gt;'.repeat({{Q1}})","temp":true},{"name":"T2","function":"'&lt;img src=\"https://blueberry-assets.oneclick.es/M4_MyM_5a_11.png\" width=\"150\"&gt;&lt;/img&gt;'.repeat({{Q2}})","temp":true},{"name":"T3","function":"'&lt;img src=\"https://blueberry-assets.oneclick.es/M4_MyM_5a_12.png\" width=\"150\"&gt;&lt;/img&gt;'.repeat({{Q3}})","temp":true},{"name":"T4","function":"'&lt;img src=\"https://blueberry-assets.oneclick.es/M4_MyM_5a_13.png\" width=\"150\"&gt;&lt;/img&gt;'.repeat({{Q4}})","temp":true},{"name":"A1","label":"{{function}}","function":"{{Q1}}*5+{{Q2}}*10+{{Q3}}*25+{{Q4}}*50"},{"name":"T7","function":"{{Q2}}*10","temp":true},{"name":"T8","function":"{{Q3}}*25","temp":true},{"name":"T9","function":"{{Q4}}*50","temp":true},{"name":"T10","function":"{{Q1}}*5","temp":true}],"uniques":false},"algorithm":{"name":"calculateOperation","params":{"method":"equivLiteral","keyboard":"NUMERICAL"}}}</v>
      </c>
      <c r="D679" s="184" t="str">
        <f t="shared" si="2"/>
        <v>#REF!</v>
      </c>
    </row>
    <row r="680" ht="15.75" customHeight="1">
      <c r="A680" s="184" t="str">
        <f>Seeds!AB454</f>
        <v>M4-MyM-5b-I-1</v>
      </c>
      <c r="B680" s="184" t="str">
        <f t="shared" si="249"/>
        <v>#REF!</v>
      </c>
      <c r="C680" s="184" t="str">
        <f>Seeds!AA454</f>
        <v>{"id":"M4-MyM-5b-I-1","stimulus":"&lt;p&gt;Bianca gastou em um restaurante o valor de R$ {{T1}} por {{Q5}} e R$ {{T2}} por {{Q6}}. Quanto ela pagou no notal?&lt;/p&gt;","template":"&lt;p&gt;O preço total foi R$ {{response}}.&lt;/p&gt;","hint":"&lt;p&gt;As adições de reais e centavos são as mesmas dos números decimais.&lt;/p&gt;","feedback":"&lt;p&gt;As adições de reais e centavos são as mesmas dos números decimais.&lt;/p&gt;&lt;p style=\"text-align: center\"&gt;{{T1}} + {{T2}} = R$ {{A1}}&lt;/p&gt;","seed":{"parameters":[{"name":"Q1","label":null,"min":500,"max":1000,"step":5},{"name":"Q2","label":null,"min":500,"max":1000,"step":5},{"name":"Q3","label":null,"min":500,"max":1000,"step":5},{"name":"Q4","label":null,"min":500,"max":1000,"step":5},{"name":"Q5","list":["um macarrão","uma salada","uma sopa"]},{"name":"Q6","list":["um filé de frango","um filé de peixe","um ensopado legumes"]}],"calculated":[{"name":"A1","label":"{{function}}","function":"({{Q1}}+{{Q2}})/100","group":1},{"name":"A2","label":"{{function}}","function":"({{Q1}}+{{Q3}})/100","group":1,"incorrect":true},{"name":"A3","label":"{{function}}","function":"({{Q1}}+{{Q4}})/100","group":1,"incorrect":true},{"name":"T1","function":"{{Q1}}/100","temp":true},{"name":"T2","function":"{{Q2}}/100","temp":true}],"uniques":true},"algorithm":{"name":"groupResponses","template":"Cloze with drop down"}}</v>
      </c>
      <c r="D680" s="184" t="str">
        <f t="shared" si="2"/>
        <v>#REF!</v>
      </c>
    </row>
    <row r="681" ht="15.75" customHeight="1">
      <c r="A681" s="184" t="str">
        <f>Seeds!AB455</f>
        <v>M4-MyM-5b-I-2</v>
      </c>
      <c r="B681" s="184" t="str">
        <f t="shared" si="249"/>
        <v>#REF!</v>
      </c>
      <c r="C681" s="184" t="str">
        <f>Seeds!AA455</f>
        <v>{"id":"M4-MyM-5b-I-2","stimulus":"&lt;p&gt;Para os presentes de aniversário de Antônio, seus pais pagaram R$ {{T1}} em {{Q5}} e R$ {{T2}} em {{Q6}}. Quanto eles gastaram no total?&lt;/p&gt;","template":"&lt;p&gt;Eles gastaram R$ {{response}}.&lt;/p&gt;","hint":"&lt;p&gt;As adições de reais e centavos são as mesmas dos números decimais.&lt;/p&gt;","feedback":"&lt;p&gt;As adições de reais e centavos são as mesmas dos números decimais.&lt;/p&gt;&lt;p style=\"text-align: center\"&gt;{{T1}} + {{T2}} = R$ {{A1}}&lt;/p&gt;","seed":{"parameters":[{"name":"Q1","label":null,"min":4000,"max":12000,"step":5},{"name":"Q2","label":null,"min":4000,"max":12000,"step":5},{"name":"Q3","label":null,"min":1000,"max":3000,"step":5},{"name":"Q4","label":null,"min":1000,"max":3000,"step":5},{"name":"Q5","list":["quadrinhos","livros","jogos de tabuleiro","jogos eletrônicos","roupa"]},{"name":"Q6","list":["quadrinhos","livros","jogos de tabuleiro","jogos eletrônicos","roupa"]}],"calculated":[{"name":"A1","label":"{{function}}","function":"({{Q1}}+{{Q2}})/100","group":1},{"name":"A2","label":"{{function}}","function":"({{Q1}}+{{Q3}})/100","group":1,"incorrect":true},{"name":"A3","label":"{{function}}","function":"({{Q1}}+{{Q4}})/100","group":1,"incorrect":true},{"name":"T1","function":"{{Q1}}/100","temp":true},{"name":"T2","function":"{{Q2}}/100","temp":true}],"uniques":true},"algorithm":{"name":"groupResponses","template":"Cloze with drop down"}}</v>
      </c>
      <c r="D681" s="184" t="str">
        <f t="shared" si="2"/>
        <v>#REF!</v>
      </c>
    </row>
    <row r="682" ht="15.75" customHeight="1">
      <c r="A682" s="184" t="str">
        <f>Seeds!AB456</f>
        <v>M4-MyM-5b-I-3</v>
      </c>
      <c r="B682" s="184" t="str">
        <f t="shared" si="249"/>
        <v>#REF!</v>
      </c>
      <c r="C682" s="184" t="str">
        <f>Seeds!AA456</f>
        <v>{"id":"M4-MyM-5b-I-3","stimulus":"&lt;p&gt;Gabriel quer comprar alguns materiais de desenho que custam R$ {{T1}}, mas ele tem apenas R$ {{T2}}. Quanto dinheiro está faltando para que ele possa comprar os materiais?&lt;/p&gt;","template":"&lt;p&gt;Faltam R$ {{response}}.&lt;/p&gt;","hint":"&lt;p&gt;As subtrações de reais e centavos são as mesmas dos números decimais.&lt;/p&gt;","feedback":"&lt;p&gt;As subtrações de reais e centavos são as mesmas dos números decimais.&lt;/p&gt;&lt;p style=\"text-align: center\"&gt;{{T1}} − {{T2}} = R$ {{A1}}&lt;/p&gt;","seed":{"parameters":[{"name":"Q1","label":null,"min":1000,"max":2000,"step":5},{"name":"Q2","label":null,"min":1000,"max":2000,"step":5},{"name":"Q3","label":null,"min":1000,"max":2000,"step":5},{"name":"Q4","label":null,"min":1000,"max":2000,"step":5}],"calculated":[{"name":"A1","label":"{{function}}","function":"{{Q2}}/100","group":1},{"name":"A2","label":"{{function}}","function":"{{Q3}}/100","group":1,"incorrect":true},{"name":"A3","label":"{{function}}","function":"{{Q4}}/100","group":1,"incorrect":true},{"name":"T1","function":"({{Q1}}+{{Q2}})/100","temp":true},{"name":"T2","function":"{{Q1}}/100","temp":true}],"uniques":true},"algorithm":{"name":"groupResponses","template":"Cloze with drop down"}}</v>
      </c>
      <c r="D682" s="184" t="str">
        <f t="shared" si="2"/>
        <v>#REF!</v>
      </c>
    </row>
    <row r="683" ht="15.75" customHeight="1">
      <c r="A683" s="184" t="str">
        <f>Seeds!AB457</f>
        <v>M4-MyM-5b-E-1</v>
      </c>
      <c r="B683" s="184" t="str">
        <f t="shared" si="249"/>
        <v>#REF!</v>
      </c>
      <c r="C683" s="184" t="str">
        <f>Seeds!AA457</f>
        <v>{"id":"M4-MyM-5b-E-1","stimulus":"&lt;p&gt;Adriana comprou {{Q3}} por R$ {{T1}} e {{Q4}} por R$ {{T2}}. Qual o preço total dos dois produtos?&lt;/p&gt;","template":"&lt;p&gt;O valor total é R$ {{response}}.&lt;/p&gt;","hint":"&lt;p&gt;As adições de reais e centavos são as mesmas dos números decimais.&lt;/p&gt;","feedback":"&lt;p&gt;As adições de reais e centavos são as mesmas dos números decimais.&lt;/p&gt;&lt;p style=\"text-align: center\"&gt;{{T1}} + {{T2}} = R$ {{A1}}&lt;/p&gt;","seed":{"parameters":[{"name":"Q1","label":null,"min":4000,"max":8000,"step":5},{"name":"Q2","label":null,"min":4000,"max":8000,"step":5},{"name":"Q3","list":["um sapato","uma saia","uma camisola","uma calça","uma touca"]},{"name":"Q4","list":["um sapato","uma saia","uma camisola","uma calça","uma touca"]}],"calculated":[{"name":"A1","label":"{{function}}","function":"({{Q1}}+{{Q2}})/100"},{"name":"T1","function":"{{Q1}}/100","temp":true},{"name":"T2","function":"{{Q2}}/100","temp":true}],"uniques":true},"algorithm":{"name":"calculateOperation","params":{"method":"equivLiteral","keyboard":"INTERMEDIATE"}}}</v>
      </c>
      <c r="D683" s="184" t="str">
        <f t="shared" si="2"/>
        <v>#REF!</v>
      </c>
    </row>
    <row r="684" ht="15.75" customHeight="1">
      <c r="A684" s="184" t="str">
        <f>Seeds!AB458</f>
        <v>M4-MyM-5b-E-2</v>
      </c>
      <c r="B684" s="184" t="str">
        <f t="shared" si="249"/>
        <v>#REF!</v>
      </c>
      <c r="C684" s="184" t="str">
        <f>Seeds!AA458</f>
        <v>{"id":"M4-MyM-5b-E-2","stimulus":"&lt;p&gt;Antes de ir ao mercado fazer compra, Pedro tinha R$ {{T1}} na carteira, mas quando voltou para casa, ele estava com R$ {{T2}} sobrando. Quanto dinheiro ele gastou no mercado?&lt;/p&gt;","template":"&lt;p&gt;Ele gastou R$ {{response}}.&lt;/p&gt;","hint":"&lt;p&gt;As subtrações de reais e centavos são as mesmas dos números decimais.&lt;/p&gt;","feedback":"&lt;p&gt;As subtrações de reais e centavos são as mesmas dos números decimais.&lt;/p&gt;&lt;p style=\"text-align: center\"&gt;{{T1}} − {{T2}} = R$ {{A1}}&lt;/p&gt;","seed":{"parameters":[{"name":"Q1","label":null,"min":4000,"max":10000,"step":5},{"name":"Q2","label":null,"min":4000,"max":10000,"step":5}],"calculated":[{"name":"A1","label":"{{function}}","function":"{{Q2}}/100"},{"name":"T1","function":"({{Q1}}+{{Q2}})/100","temp":true},{"name":"T2","function":"{{Q1}}/100","temp":true}],"uniques":true},"algorithm":{"name":"calculateOperation","params":{"method":"equivLiteral","keyboard":"INTERMEDIATE"}}}</v>
      </c>
      <c r="D684" s="184" t="str">
        <f t="shared" si="2"/>
        <v>#REF!</v>
      </c>
    </row>
    <row r="685" ht="15.75" customHeight="1">
      <c r="A685" s="184" t="str">
        <f>Seeds!AB459</f>
        <v>M4-MyM-5b-E-3</v>
      </c>
      <c r="B685" s="184" t="str">
        <f t="shared" si="249"/>
        <v>#REF!</v>
      </c>
      <c r="C685" s="184" t="str">
        <f>Seeds!AA459</f>
        <v>{"id":"M4-MyM-5b-E-3","stimulus":"&lt;p&gt;Letícia e Mônica emprestaram R$ {{T1}} a Javier para que ele pudesse completar o dinheiro que faltava para comprar {{Q3}}. Se Letícia emprestou R$ {{T2}}, quanto Mônica deu a ele?&lt;/p&gt;","template":"&lt;p&gt;Mônica emprestou R$ {{response}}.&lt;/p&gt;","hint":"&lt;p&gt;As subtrações de reais e centavos são as mesmas dos números decimais.&lt;/p&gt;","feedback":"&lt;p&gt;As subtrações de reais e centavos são as mesmas dos números decimais.&lt;/p&gt;&lt;p style=\"text-align: center\"&gt;{{T1}} − {{T2}} = R$ {{A1}}&lt;/p&gt;","seed":{"parameters":[{"name":"Q1","label":null,"min":4000,"max":8000,"step":5},{"name":"Q2","label":null,"min":4000,"max":8000,"step":5},{"name":"Q3","list":["uma coleção de discos","um videogame","um móvel","roupa de esportes"]}],"calculated":[{"name":"A1","label":"{{function}}","function":"{{Q2}}/100"},{"name":"T1","function":"({{Q1}}+{{Q2}})/100","temp":true},{"name":"T2","function":"{{Q1}}/100","temp":true}],"uniques":true},"algorithm":{"name":"calculateOperation","params":{"method":"equivLiteral","keyboard":"INTERMEDIATE"}}}</v>
      </c>
      <c r="D685" s="184" t="str">
        <f t="shared" si="2"/>
        <v>#REF!</v>
      </c>
    </row>
    <row r="686" ht="15.75" customHeight="1">
      <c r="A686" s="184" t="str">
        <f>Seeds!AB460</f>
        <v>M4-MyM-10a-I-1</v>
      </c>
      <c r="B686" s="184" t="str">
        <f t="shared" si="249"/>
        <v>#REF!</v>
      </c>
      <c r="C686" s="184" t="str">
        <f>Seeds!AA460</f>
        <v>{"id":"M4-MyM-10a-I-1","stimulus":"&lt;p&gt;Mathias recebeu um desconto de R$ {{T2}} na compra que ele fez de produtos orgânicos. Se a compra custava R$ {{T1}}, quanto ele pagou no final?&lt;/p&gt;","hint":"&lt;p&gt;As subtrações de reais e centavos são as mesmas dos números decimais.&lt;/p&gt;","feedback":"&lt;p&gt;As subtrações de reais e centavos são as mesmas dos números decimais.&lt;/p&gt;&lt;p style=\"text-align: center\"&gt;{{T1}} − {{T2}} = R$ {{T3}}&lt;/p&gt;","seed":{"parameters":[{"name":"Q1","label":null,"min":200,"max":500,"step":5},{"name":"Q2","label":null,"min":1000,"max":3000,"step":25},{"name":"Q3","label":null,"min":1000,"max":3000,"step":25},{"name":"Q4","label":null,"min":1000,"max":3000,"step":25}],"calculated":[{"name":"T1","function":"({{Q1}}+{{Q2}})/100","temp":true},{"name":"T2","function":"{{Q1}}/100","temp":true},{"name":"T3","function":"{{Q2}}/100","temp":true},{"name":"T4","function":"{{Q3}}/100","temp":true},{"name":"T5","function":"{{Q4}}/100","temp":true},{"name":"A1","label":"R$ {{T3}}"},{"name":"A2","label":"R$ {{T4}}","incorrect":true},{"name":"A3","label":"R$ {{T5}}","incorrect":true}],"uniques":true},"algorithm":{"name":"trueFalse","template":"Multiple choice – standard","params":{"countCorrect":1,"countIncorrect":2,"showCheckIcon":false,
            "columns": 3
        }
    }
}</v>
      </c>
      <c r="D686" s="184" t="str">
        <f t="shared" si="2"/>
        <v>#REF!</v>
      </c>
    </row>
    <row r="687" ht="15.75" customHeight="1">
      <c r="A687" s="184" t="str">
        <f>Seeds!AB461</f>
        <v>M4-MyM-10a-I-2</v>
      </c>
      <c r="B687" s="184" t="str">
        <f t="shared" si="249"/>
        <v>#REF!</v>
      </c>
      <c r="C687" s="184" t="str">
        <f>Seeds!AA461</f>
        <v>{"id":"M4-MyM-10a-I-2","stimulus":"&lt;p&gt;Quando o computador de Fernando quebrou, o pai dele preferiu levar o aparelho para conserto em vez de comprar um novo. Na hora do pagamento, ele deu R$ {{T2}} porque o preço do reparo foi de R$ {{T1}}. Qual foi o valor que ele recebeu de troco?&lt;/p&gt;","hint":"&lt;p&gt;As subtrações de reais e centavos são as mesmas dos números decimais.&lt;/p&gt;","feedback":"&lt;p&gt;As subtrações de reais e centavos são as mesmas dos números decimais.&lt;/p&gt;&lt;p style=\"text-align: center\"&gt;{{T2}} − {{T1}} = R$ {{T3}}&lt;/p&gt;","seed":{"parameters":[{"name":"Q1","label":null,"min":4200,"max":19800,"step":100},{"name":"Q2","label":null,"min":4200,"max":19800,"step":100},{"name":"Q3","label":null,"min":1050,"max":4950,"step":100}],"calculated":[{"name":"T1","function":"{{Q1}}/100","temp":true},{"name":"T2","function":"math.ceil({{Q1}}/1000)*10","temp":true},{"name":"T3","function":"{{T2}}-{{T1}}","temp":true},{"name":"T4","function":"{{T2}}-{{Q2}}/1000","temp":true},{"name":"T5","function":"{{T2}}-{{Q3}}/100","temp":true},{"name":"A1","label":"R$ {{T3}}"},{"name":"A2","label":"R$ {{T4}}","incorrect":true},{"name":"A3","label":"R$ {{T5}}","incorrect":true}],"uniques":true},"algorithm":{"name":"trueFalse","template":"Multiple choice – standard","params":{"countCorrect":1,"countIncorrect":2,"showCheckIcon":false,
            "columns": 3
        }
    }
}</v>
      </c>
      <c r="D687" s="184" t="str">
        <f t="shared" si="2"/>
        <v>#REF!</v>
      </c>
    </row>
    <row r="688" ht="15.75" customHeight="1">
      <c r="A688" s="184" t="str">
        <f>Seeds!AB462</f>
        <v>M4-MyM-10a-I-3</v>
      </c>
      <c r="B688" s="184" t="str">
        <f t="shared" si="249"/>
        <v>#REF!</v>
      </c>
      <c r="C688" s="184" t="str">
        <f>Seeds!AA462</f>
        <v>{"id":"M4-MyM-10a-I-3","stimulus":"&lt;p&gt;Em uma loja de roupas, Fabiana e Giulia foram informadas de que poderiam pagar {{Q10}} de segunda mão em {{Q1}} parcelas. Se o preço era R$ {{T1}}, quanto seria cada prestação?&lt;/p&gt;","hint":"&lt;p&gt;As divisões de reais e centavos são as mesmas dos números decimais.&lt;/p&gt;","feedback":"&lt;p&gt;As divisões de reais e centavos são as mesmas dos números decimais.&lt;/p&gt;&lt;p style=\"text-align: center\"&gt;{{T1}} : {{Q1}} = R$ {{T2}}&lt;/p&gt;","seed":{"parameters":[{"name":"Q1","label":null,"min":10,"max":36,"step":1},{"name":"Q2","label":null,"min":4000,"max":20000,"step":5},{"name":"Q3","label":null,"min":4000,"max":20000,"step":5},{"name":"Q4","label":null,"min":1000,"max":5000,"step":5},{"name":"Q10","list":["uma geladeira","uma secadora","uma lavadora","um sofá"]}],"calculated":[{"name":"T1","function":"{{Q1}}*{{Q2}}/100","temp":true},{"name":"T2","function":"{{Q2}}/100","temp":true},{"name":"T3","function":"{{Q3}}/100","temp":true},{"name":"T4","function":"{{Q4}}/100","temp":true},{"name":"A1","label":"R$ {{T2}}"},{"name":"A2","label":"R$ {{T3}}","incorrect":true},{"name":"A3","label":"R$ {{T4}}","incorrect":true}],"uniques":true},"algorithm":{"name":"trueFalse","template":"Multiple choice – standard","params":{"countCorrect":1,"countIncorrect":2,"showCheckIcon":false,
            "columns": 3
        }
    }
}</v>
      </c>
      <c r="D688" s="184" t="str">
        <f t="shared" si="2"/>
        <v>#REF!</v>
      </c>
    </row>
    <row r="689" ht="15.75" customHeight="1">
      <c r="A689" s="184" t="str">
        <f>Seeds!AB463</f>
        <v>M4-MyM-10a-E-1</v>
      </c>
      <c r="B689" s="184" t="str">
        <f t="shared" si="249"/>
        <v>#REF!</v>
      </c>
      <c r="C689" s="184" t="str">
        <f>Seeds!AA463</f>
        <v>{"id":"M4-MyM-10a-E-1","stimulus":"&lt;p&gt;Júlio recebeu um desconto de R$ {{T2}} na compra de alguns brinquedos de madeira para os filhos dele. Se os brinquedos custavam R$ {{T1}}, quanto pagou Júlio?&lt;/p&gt;","template":"&lt;p&gt;Ele pagou R$ {{response}} .&lt;/p&gt;","hint":"&lt;p&gt;As subtrações de reais e centavos são as mesmas dos números decimais.&lt;/p&gt;","feedback":"&lt;p&gt;As subtrações de reais e centavos são as mesmas dos números decimais.&lt;/p&gt;&lt;p style=\"text-align: center\"&gt;{{T1}} − {{T2}} = R$ {{A1}}&lt;/p&gt;","seed":{"parameters":[{"name":"Q1","label":null,"min":200,"max":500,"step":5},{"name":"Q2","label":null,"min":2000,"max":6000,"step":25}],"calculated":[{"name":"A1","label":"{{function}}","function":"{{Q2}}/100"},{"name":"T1","function":"({{Q1}}+{{Q2}})/100","temp":true},{"name":"T2","function":"{{Q1}}/100","temp":true}],"uniques":true},"algorithm":{"name":"calculateOperation","params":{"method":"equivLiteral","keyboard":"INTERMEDIATE"}}}</v>
      </c>
      <c r="D689" s="184" t="str">
        <f t="shared" si="2"/>
        <v>#REF!</v>
      </c>
    </row>
    <row r="690" ht="15.75" customHeight="1">
      <c r="A690" s="184" t="str">
        <f>Seeds!AB464</f>
        <v>M4-MyM-10a-E-2</v>
      </c>
      <c r="B690" s="184" t="str">
        <f t="shared" si="249"/>
        <v>#REF!</v>
      </c>
      <c r="C690" s="184" t="str">
        <f>Seeds!AA464</f>
        <v>{"id":"M4-MyM-10a-E-2","stimulus":"&lt;p&gt;Ana foi à um sacolão comprar frutas frescas. Para uma compra de R$ {{T1}}, ela deu R$ {{T2}}. Quanto de troco ela recebeu?&lt;/p&gt;","template":"&lt;p&gt;Ela recebeu R$ {{response}}.&lt;/p&gt;","hint":"&lt;p&gt;As subtrações de euros e centavos são as mesmas que as de números decimais.&lt;/p&gt;","feedback":"&lt;p&gt;As subtrações de euros e centavos são as mesmas que as de números decimais.&lt;/p&gt;&lt;p style=\"text-align: center\"&gt;{{T2}} − {{T1}} = R$ {{A1}}&lt;/p&gt;","seed":{"parameters":[{"name":"Q1","label":null,"min":1050,"max":2950,"step":100},{"name":"Q2","label":null,"min":1050,"max":2950,"step":100},{"name":"Q3","label":null,"min":1050,"max":2950,"step":100}],"calculated":[{"name":"A1","label":"{{function}}","function":"{{T2}}-{{T1}}"},{"name":"T1","function":"{{Q1}}/100","temp":true},{"name":"T2","function":"math.ceil({{Q1}}/1000)*10","temp":true}],"uniques":true},"algorithm":{"name":"calculateOperation","params":{"method":"equivLiteral","keyboard":"INTERMEDIATE"}}}</v>
      </c>
      <c r="D690" s="184" t="str">
        <f t="shared" si="2"/>
        <v>#REF!</v>
      </c>
    </row>
    <row r="691" ht="15.75" customHeight="1">
      <c r="A691" s="184" t="str">
        <f>Seeds!AB465</f>
        <v>M4-MyM-10a-E-3</v>
      </c>
      <c r="B691" s="184" t="str">
        <f t="shared" si="249"/>
        <v>#REF!</v>
      </c>
      <c r="C691" s="184" t="str">
        <f>Seeds!AA465</f>
        <v>{"id":"M4-MyM-10a-E-3","stimulus":"&lt;p&gt;Pablo e Vicente querem comprar {{Q10}}, mas vão pagar em {{Q1}} parcelas de R$ {{T1}} cada. Qual é o preço total do produto?&lt;/p&gt;","template":"&lt;p&gt;O preço total é R$ {{response}}.&lt;/p&gt;","hint":"&lt;p&gt;As multiplicações de euros e centavos são as mesmas que as de números decimais.&lt;/p&gt;","feedback":"&lt;p&gt;As multiplicações de euros e centavos são iguais às de números decimais.&lt;/p&gt;&lt;p style=\"text-align: center\"&gt;{{Q1}} × {{T1}} = R$ {{A1}}&lt;/p&gt;","seed":{"parameters":[{"name":"Q1","label":null,"min":10,"max":36,"step":1},{"name":"Q2","label":null,"min":4000,"max":20000,"step":5},{"name":"Q10","list":["uma televisão","uma máquina fotográfica","um computador","um celular"]}],"calculated":[{"name":"A1","label":"{{function}}","function":"{{Q1}}*{{Q2}}/100"},{"name":"T1","function":"{{Q2}}/100","temp":true}],"uniques":true},"algorithm":{"name":"calculateOperation","params":{"method":"equivLiteral","keyboard":"INTERMEDIATE"}}}</v>
      </c>
      <c r="D691" s="184" t="str">
        <f t="shared" si="2"/>
        <v>#REF!</v>
      </c>
    </row>
    <row r="692" ht="15.75" customHeight="1">
      <c r="A692" s="184" t="str">
        <f t="shared" ref="A692:C692" si="250">#REF!</f>
        <v>#REF!</v>
      </c>
      <c r="B692" s="184" t="str">
        <f t="shared" si="250"/>
        <v>#REF!</v>
      </c>
      <c r="C692" s="184" t="str">
        <f t="shared" si="250"/>
        <v>#REF!</v>
      </c>
      <c r="D692" s="184" t="str">
        <f t="shared" si="2"/>
        <v>#REF!</v>
      </c>
    </row>
    <row r="693" ht="15.75" customHeight="1">
      <c r="A693" s="184" t="str">
        <f t="shared" ref="A693:C693" si="251">#REF!</f>
        <v>#REF!</v>
      </c>
      <c r="B693" s="184" t="str">
        <f t="shared" si="251"/>
        <v>#REF!</v>
      </c>
      <c r="C693" s="184" t="str">
        <f t="shared" si="251"/>
        <v>#REF!</v>
      </c>
      <c r="D693" s="184" t="str">
        <f t="shared" si="2"/>
        <v>#REF!</v>
      </c>
    </row>
    <row r="694" ht="15.75" customHeight="1">
      <c r="A694" s="184" t="str">
        <f t="shared" ref="A694:C694" si="252">#REF!</f>
        <v>#REF!</v>
      </c>
      <c r="B694" s="184" t="str">
        <f t="shared" si="252"/>
        <v>#REF!</v>
      </c>
      <c r="C694" s="184" t="str">
        <f t="shared" si="252"/>
        <v>#REF!</v>
      </c>
      <c r="D694" s="184" t="str">
        <f t="shared" si="2"/>
        <v>#REF!</v>
      </c>
    </row>
    <row r="695" ht="15.75" customHeight="1">
      <c r="A695" s="184" t="str">
        <f t="shared" ref="A695:C695" si="253">#REF!</f>
        <v>#REF!</v>
      </c>
      <c r="B695" s="184" t="str">
        <f t="shared" si="253"/>
        <v>#REF!</v>
      </c>
      <c r="C695" s="184" t="str">
        <f t="shared" si="253"/>
        <v>#REF!</v>
      </c>
      <c r="D695" s="184" t="str">
        <f t="shared" si="2"/>
        <v>#REF!</v>
      </c>
    </row>
    <row r="696" ht="15.75" customHeight="1">
      <c r="A696" s="184" t="str">
        <f>Seeds!AB466</f>
        <v>M4-MyM-6a-I-1</v>
      </c>
      <c r="B696" s="184" t="str">
        <f t="shared" ref="B696:B745" si="254">#REF!</f>
        <v>#REF!</v>
      </c>
      <c r="C696" s="184" t="str">
        <f>Seeds!AA466</f>
        <v>{"id":"M4-MyM-6a-I-1","stimulus":"&lt;p&gt;Ajuste os números do relógio para que se leia {{T11}}{{T12}}{{T13}}{{T14}}.&lt;/p&gt;","feedback":"&lt;p&gt;Em relógios digitais, o número antes dos dois pontos marca a hora e o número depois marca os minutos.&lt;/p&gt;","hint":"&lt;p&gt;Em relógios digitais, o número antes dos dois pontos marca a hora e o número depois marca os minutos.&lt;/p&gt;","seed":{"parameters":[{"name":"Q1","label":null,"min":2,"max":11,"step":1},{"name":"Q2","label":null,"min":0,"max":55,"step":5}],"calculated":[{"name":"T11","label":"{{function}}","function":"if ({{Q2}} &lt; 31) {Lemonlib.numToWords({{Q1}}, 'pt')}","temp":"true"},{"name":"T12","label":"{{function}}","function":"if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'+Lemonlib.numToWords({{Q1}}+1, 'pt')}","temp":"true"},{"name":"A1","function":"{{Q1}}"},{"name":"A2","function":"{{Q2}}"},{"name":"A1LABEL","label":"{{function}}","function":"Lemonlib.toTimeString({{Q1}},{{Q2}})","temp":true}],"uniques":true},"algorithm":{"name":"clock","params":{"type":"digital"}}}</v>
      </c>
      <c r="D696" s="184" t="str">
        <f t="shared" si="2"/>
        <v>#REF!</v>
      </c>
    </row>
    <row r="697" ht="15.75" customHeight="1">
      <c r="A697" s="184" t="str">
        <f>Seeds!AB467</f>
        <v>M4-MyM-6a-I-2</v>
      </c>
      <c r="B697" s="184" t="str">
        <f t="shared" si="254"/>
        <v>#REF!</v>
      </c>
      <c r="C697" s="184" t="str">
        <f>Seeds!AA467</f>
        <v>{"id":"M4-MyM-6a-I-2","stimulus":"&lt;p&gt;Ajuste os ponteiros do relógio para que ele marque {{T11}}{{T12}}{{T13}}{{T14}}.&lt;/p&gt;","feedback":"&lt;p&gt;Nos relógios analógicos, o ponteiro curto aponta para as horas e o ponteiro longo aponta para os minutos.&lt;/p&gt;","hint":"&lt;p&gt;Nos relógios analógicos, o ponteiro curto aponta para as horas e o ponteiro longo aponta para os minutos.&lt;/p&gt;","seed":{"parameters":[{"name":"Q1","label":null,"min":2,"max":11,"step":1},{"name":"Q2","label":null,"min":0,"max":55,"step":5}],"calculated":[{"name":"T11","label":"{{function}}","function":"if ({{Q2}} &lt; 31) {Lemonlib.numToWords({{Q1}}, 'pt')}","temp":"true"},{"name":"T12","label":"{{function}}","function":"if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'+Lemonlib.numToWords({{Q1}}+1, 'pt')}","temp":"true"},{"name":"A1","function":"{{Q1}}"},{"name":"A2","function":"{{Q2}}"},{"name":"A1LABEL","label":"{{function}}","function":"Lemonlib.toTimeString({{Q1}},{{Q2}})","temp":true}],"uniques":true},"algorithm":{"name":"clock","params":{"type":"analog"}}}</v>
      </c>
      <c r="D697" s="184" t="str">
        <f t="shared" si="2"/>
        <v>#REF!</v>
      </c>
    </row>
    <row r="698" ht="15.75" customHeight="1">
      <c r="A698" s="184" t="str">
        <f>Seeds!AB468</f>
        <v>M4-MyM-6a-E-1</v>
      </c>
      <c r="B698" s="184" t="str">
        <f t="shared" si="254"/>
        <v>#REF!</v>
      </c>
      <c r="C698" s="184" t="str">
        <f>Seeds!AA468</f>
        <v>{"id":"M4-MyM-6a-E-1","stimulus":"&lt;p&gt;Qual opção a seguir representa {{T11}}{{T12}}{{T13}}{{T14}}?&lt;/p&gt;","hint":"&lt;p&gt;Nos relógios digitais, o número antes dos dois pontos indica a hora e o número depois indica os minutos.&lt;/p&gt;","feedback":"&lt;p&gt;Nos relógios digitais, o número antes dos dois pontos indica a hora e o número depois indica os minutos.&lt;/p&gt;&lt;p&gt;Depois das 12 horas, subtraia 12 da hora que aparece digitalmente.&lt;/p&gt;","seed":{"parameters":[{"name":"Q1","label":null,"min":2,"max":11,"step":1},{"name":"Q2","label":null,"min":10,"max":55,"step":5},{"name":"Q3","label":null,"min":2,"max":11,"step":1},{"name":"Q4","label":null,"min":10,"max":55,"step":5},{"name":"Q5","label":null,"min":2,"max":11,"step":1},{"name":"Q6","label":null,"min":10,"max":55,"step":5}],"calculated":[{"name":"T11","label":"{{function}}","function":"if ({{Q2}} &lt; 31) {Lemonlib.numToWords({{Q1}}, 'pt')}","temp":"true"},{"name":"T12","label":"{{function}}","function":"if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'+Lemonlib.numToWords({{Q1}}+1, 'pt')}","temp":"true"},{"name":"T1","function":"{{Q1}}+12","temp":true},{"name":"T2","function":"{{Q2}}+12","temp":true},{"name":"T3","function":"{{Q3}}+12","temp":true},{"name":"A1","label":"{{T1}}:{{Q2}}"},{"name":"A2","label":"{{T2}}:{{Q4}}","incorrect":true},{"name":"A3","label":"{{T3}}:{{Q6}}","incorrect":true}],"uniques":true},"algorithm":{"name":"trueFalse","template":"Multiple choice – standard","params":{"countCorrect":1,"countIncorrect":2,"showCheckIcon":false,
            "columns": 3
        }
    }
}</v>
      </c>
      <c r="D698" s="184" t="str">
        <f t="shared" si="2"/>
        <v>#REF!</v>
      </c>
    </row>
    <row r="699" ht="15.75" customHeight="1">
      <c r="A699" s="184" t="str">
        <f>Seeds!AB469</f>
        <v>M4-MyM-6b-I-1</v>
      </c>
      <c r="B699" s="184" t="str">
        <f t="shared" si="254"/>
        <v>#REF!</v>
      </c>
      <c r="C699" s="184" t="str">
        <f>Seeds!AA469</f>
        <v>{"id":"M4-MyM-6b-I-1","stimulus":"&lt;p&gt;Escolha a equivalência correta.&lt;/p&gt;","template":"&lt;p style=\"text-align: center\"&gt;{{Q1}} minutos = {{response}} segundos&lt;/p&gt;","hint":"&lt;p&gt;Estas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 style=\"text-align: center\"&gt;{{Q1}} × 60 = {{A1}} segundos&lt;/p&gt;","seed":{"parameters":[{"name":"Q1","label":null,"min":2,"max":50,"step":1},{"name":"Q2","label":null,"min":1,"max":50,"step":1},{"name":"Q3","label":null,"min":1,"max":50,"step":1}],"calculated":[{"name":"A1","label":"{{function}}","function":"{{Q1}}*60","group":1},{"name":"A2","label":"{{function}}","function":"{{Q2}}*60","group":1,"incorrect":true},{"name":"A3","label":"{{function}}","function":"{{Q3}}*60","group":1,"incorrect":true}],"uniques":true},"algorithm":{"name":"groupResponses","template":"Cloze with drop down"}}</v>
      </c>
      <c r="D699" s="184" t="str">
        <f t="shared" si="2"/>
        <v>#REF!</v>
      </c>
    </row>
    <row r="700" ht="15.75" customHeight="1">
      <c r="A700" s="184" t="str">
        <f>Seeds!AB470</f>
        <v>M4-MyM-6b-I-2</v>
      </c>
      <c r="B700" s="184" t="str">
        <f t="shared" si="254"/>
        <v>#REF!</v>
      </c>
      <c r="C700" s="184" t="str">
        <f>Seeds!AA470</f>
        <v>{"id":"M4-MyM-6b-I-2","stimulus":"&lt;p&gt;Escolha a equivalência correta.&lt;/p&gt;","template":"&lt;p style=\"text-align: center\"&gt;{{T1}} segundos = {{response}} minutos&lt;/p&gt;","hint":"&lt;p&gt;Estas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 style=\"text-align: center\"&gt;{{T1}} : 60 = {{Q1}} minutos&lt;/p&gt;","seed":{"parameters":[{"name":"Q1","label":null,"min":2,"max":50,"step":1},{"name":"Q2","label":null,"min":1,"max":50,"step":1},{"name":"Q3","label":null,"min":1,"max":50,"step":1}],"calculated":[{"name":"T1","function":"{{Q1}}*60","temp":true},{"name":"A1","label":"{{function}}","function":"{{Q1}}","group":1},{"name":"A2","label":"{{function}}","function":"{{Q2}}","group":1,"incorrect":true},{"name":"A3","label":"{{function}}","function":"{{Q3}}","group":1,"incorrect":true}],"uniques":true},"algorithm":{"name":"groupResponses","template":"Cloze with drop down"}}</v>
      </c>
      <c r="D700" s="184" t="str">
        <f t="shared" si="2"/>
        <v>#REF!</v>
      </c>
    </row>
    <row r="701" ht="15.75" customHeight="1">
      <c r="A701" s="184" t="str">
        <f>Seeds!AB471</f>
        <v>M4-MyM-6b-I-3</v>
      </c>
      <c r="B701" s="184" t="str">
        <f t="shared" si="254"/>
        <v>#REF!</v>
      </c>
      <c r="C701" s="184" t="str">
        <f>Seeds!AA471</f>
        <v>{"id":"M4-MyM-6b-I-3","stimulus":"&lt;p&gt;Escolha a equivalência correta.&lt;/p&gt;","template":"&lt;p style=\"text-align: center\"&gt;{{Q1}} horas = {{response}} minutos&lt;/p&gt;","hint":"&lt;p&gt;Estas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 style=\"text-align: center\"&gt;{{Q1}} × 60 = {{A1}} minutos&lt;/p&gt;","seed":{"parameters":[{"name":"Q1","label":null,"min":2,"max":10,"step":1},{"name":"Q2","label":null,"min":1,"max":10,"step":1},{"name":"Q3","label":null,"min":1,"max":10,"step":1}],"calculated":[{"name":"A1","label":"{{function}}","function":"{{Q1}}*60","group":1},{"name":"A2","label":"{{function}}","function":"{{Q2}}*60","group":1,"incorrect":true},{"name":"A3","label":"{{function}}","function":"{{Q3}}*60","group":1,"incorrect":true}],"uniques":true},"algorithm":{"name":"groupResponses","template":"Cloze with drop down"}}</v>
      </c>
      <c r="D701" s="184" t="str">
        <f t="shared" si="2"/>
        <v>#REF!</v>
      </c>
    </row>
    <row r="702" ht="15.75" customHeight="1">
      <c r="A702" s="184" t="str">
        <f>Seeds!AB472</f>
        <v>M4-MyM-6b-E-1</v>
      </c>
      <c r="B702" s="184" t="str">
        <f t="shared" si="254"/>
        <v>#REF!</v>
      </c>
      <c r="C702" s="184" t="str">
        <f>Seeds!AA472</f>
        <v>{"id":"M4-MyM-6b-E-1","stimulus":"&lt;p&gt;Complete a igualdade a seguir.&lt;/p&gt;","template":"&lt;p style=\"text-align: center\"&gt;{{T1}} minutos = {{response}} horas&lt;/p&gt;","hint":"&lt;p&gt;Estas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 style=\"text-align: center\"&gt;{{T1}} : 60 = {{Q1}} horas&lt;/p&gt;","seed":{"parameters":[{"name":"Q1","list":["2","3","4","5"]}],"calculated":[{"name":"T1","function":"{{Q1}}*60","temp":true},{"name":"A1","function":"{{Q1}}"}],"uniques":true},"algorithm":{"name":"calculateOperation","params":{"method":"equivLiteral","keyboard":"NUMERICAL"}}}</v>
      </c>
      <c r="D702" s="184" t="str">
        <f t="shared" si="2"/>
        <v>#REF!</v>
      </c>
    </row>
    <row r="703" ht="15.75" customHeight="1">
      <c r="A703" s="184" t="str">
        <f>Seeds!AB473</f>
        <v>M4-MyM-6b-E-2</v>
      </c>
      <c r="B703" s="184" t="str">
        <f t="shared" si="254"/>
        <v>#REF!</v>
      </c>
      <c r="C703" s="184" t="str">
        <f>Seeds!AA473</f>
        <v>{"id":"M4-MyM-6b-E-2","stimulus":"&lt;p&gt;Complete a igualdade a seguir.&lt;/p&gt;","template":"&lt;p style=\"text-align: center\"&gt;{{Q1}} horas = {{response}} minutos&lt;/p&gt;","hint":"&lt;p&gt;Estas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 style=\"text-align: center\"&gt;{{Q1}} × 60 = {{A1}} minutos&lt;/p&gt;","seed":{"parameters":[{"name":"Q1","list":["2","3","4","5"]}],"calculated":[{"name":"A1","function":"{{Q1}}*60"}],"uniques":true},"algorithm":{"name":"calculateOperation","params":{"method":"equivLiteral","keyboard":"NUMERICAL"}}}</v>
      </c>
      <c r="D703" s="184" t="str">
        <f t="shared" si="2"/>
        <v>#REF!</v>
      </c>
    </row>
    <row r="704" ht="15.75" customHeight="1">
      <c r="A704" s="184" t="str">
        <f>Seeds!AB474</f>
        <v>M4-MyM-6b-E-3</v>
      </c>
      <c r="B704" s="184" t="str">
        <f t="shared" si="254"/>
        <v>#REF!</v>
      </c>
      <c r="C704" s="184" t="str">
        <f>Seeds!AA474</f>
        <v>{"id":"M4-MyM-6b-E-3","stimulus":"&lt;p&gt;Complete a seguinte igualdade.&lt;/p&gt;","template":"&lt;p style=\"text-align: center\"&gt;{{Q1}} horas e {{Q2}} minutos = {{response}} minutos&lt;/p&gt;","hint":"&lt;p&gt;Estas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 style=\"text-align: center\"&gt;{{Q1}} × 60 = {{T1}} minutos&lt;/p&gt;&lt;p&gt;{{Q2}} + {{T1}} = {{A1}} minutos&lt;/p&gt;","seed":{"parameters":[{"name":"Q1","list":["2","3","4","5"]},{"name":"Q2","list":["10","20","30","40","50"]}],"calculated":[{"name":"T1","function":"{{Q1}}*60","temp":true},{"name":"A1","function":"{{Q1}}*60+{{Q2}}"}],"uniques":true},"algorithm":{"name":"calculateOperation","params":{"method":"equivLiteral","keyboard":"NUMERICAL"}}}</v>
      </c>
      <c r="D704" s="184" t="str">
        <f t="shared" si="2"/>
        <v>#REF!</v>
      </c>
    </row>
    <row r="705" ht="15.75" customHeight="1">
      <c r="A705" s="184" t="str">
        <f>Seeds!AB475</f>
        <v>M4-MyM-6b-A-1</v>
      </c>
      <c r="B705" s="184" t="str">
        <f t="shared" si="254"/>
        <v>#REF!</v>
      </c>
      <c r="C705" s="184" t="str">
        <f>Seeds!AA475</f>
        <v>{"id":"M4-MyM-6b-A-1","stimulus":"&lt;p&gt;Clara esperou {{T1}} segundos até sua irmã sair da aula para elas irem embora juntas. A quantos minutos esse tempo equivale?&lt;/p&gt;","template":"&lt;p&gt;{{T1}} segundos são {{response}} minutos.&lt;/p&gt;","hint":"&lt;p&gt;Estas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caso:&lt;/p&gt;&lt;p&gt;{{T1}} : 60 = {{Q1}} minutos&lt;/p&gt;","seed":{"parameters":[{"name":"Q1","label":null,"min":2,"max":15,"step":1}],"calculated":[{"name":"T1","function":"{{Q1}}*60","temp":true},{"name":"A1","function":"{{Q1}}"}],"uniques":true},"algorithm":{"name":"calculateOperation","params":{"method":"equivLiteral","keyboard":"NUMERICAL"}}}</v>
      </c>
      <c r="D705" s="184" t="str">
        <f t="shared" si="2"/>
        <v>#REF!</v>
      </c>
    </row>
    <row r="706" ht="15.75" customHeight="1">
      <c r="A706" s="184" t="str">
        <f>Seeds!AB476</f>
        <v>M4-MyM-6b-A-2</v>
      </c>
      <c r="B706" s="184" t="str">
        <f t="shared" si="254"/>
        <v>#REF!</v>
      </c>
      <c r="C706" s="184" t="str">
        <f>Seeds!AA476</f>
        <v>{"id":"M4-MyM-6b-A-2","stimulus":"&lt;p&gt;Tatiana preparou uma comida para seus sobrinhos em {{Q1}} minutos. A quantos segundos esse tempo equivale?&lt;/p&gt;","template":"&lt;p&gt;{{Q1}} minutos são {{response}} segundos.&lt;/p&gt;","hint":"&lt;p&gt;Estas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caso:&lt;/p&gt;&lt;p&gt;{{Q1}} × 60 = {{A1}} segundos&lt;/p&gt;","seed":{"parameters":[{"name":"Q1","label":null,"min":20,"max":40,"step":1}],"calculated":[{"name":"A1","function":"{{Q1}}*60"}],"uniques":true},"algorithm":{"name":"calculateOperation","params":{"method":"equivLiteral","keyboard":"NUMERICAL"}}}</v>
      </c>
      <c r="D706" s="184" t="str">
        <f t="shared" si="2"/>
        <v>#REF!</v>
      </c>
    </row>
    <row r="707" ht="15.75" customHeight="1">
      <c r="A707" s="184" t="str">
        <f>Seeds!AB477</f>
        <v>M4-MyM-6b-A-3</v>
      </c>
      <c r="B707" s="184" t="str">
        <f t="shared" si="254"/>
        <v>#REF!</v>
      </c>
      <c r="C707" s="184" t="str">
        <f>Seeds!AA477</f>
        <v>{"id":"M4-MyM-6b-A-3","stimulus":"&lt;p&gt;A viagem de ônibus de Bianca para visitar a cidade em que ela nasceu e cresceu durou {{Q1}} horas. Esse tempo equivale a quantos minutos são?&lt;/p&gt;","template":"&lt;p&gt;{{Q1}} horas são {{response}} minutos.&lt;/p&gt;","hint":"&lt;p&gt;Estas são as equivalências entre as unidades de tempo:&lt;/p&gt;&lt;div style=\"display:flex; justify-content:center;\"&gt;&lt;img src=\"https://blueberry-assets.oneclick.es/M4_MyM_6b_1.svg\" width=\"450\"&gt;&lt;/div&gt;","feedback":"&lt;p&gt;Estas são as equivalências entre as unidades de tempo:&lt;/p&gt;&lt;img src=\"https://blueberry-assets.oneclick.es/M4_MyM_6b_1.svg\" width=\"450\"&gt;&lt;p&gt;Neste caso:&lt;/p&gt;&lt;p&gt;{{Q1}} × 60 = {{A1}} minutos&lt;/p&gt;","seed":{"parameters":[{"name":"Q1","label":null,"min":2,"max":10,"step":1}],"calculated":[{"name":"A1","function":"{{Q1}}*60"}],"uniques":true},"algorithm":{"name":"calculateOperation","params":{"method":"equivLiteral","keyboard":"NUMERICAL"}}}</v>
      </c>
      <c r="D707" s="184" t="str">
        <f t="shared" si="2"/>
        <v>#REF!</v>
      </c>
    </row>
    <row r="708" ht="15.75" customHeight="1">
      <c r="A708" s="184" t="str">
        <f>Seeds!AB478</f>
        <v>M4-MyM-6c-I-1</v>
      </c>
      <c r="B708" s="184" t="str">
        <f t="shared" si="254"/>
        <v>#REF!</v>
      </c>
      <c r="C708" s="184" t="str">
        <f>Seeds!AA478</f>
        <v>{
    "id": "M4-MyM-6c-I-1",
    "stimulus": "&lt;p&gt;Lorena começou a fazer as atividades de matemática às {{Q1}}:{{Q2}}. Se ela parou às {{T1}}:{{T2}}, quantos minutos ela ficou estudando?&lt;/p&gt;",
    "template": "&lt;p&gt;Ela estudou por {{response}} minutos.&lt;/p&gt;",
    "hint": "&lt;p&gt;Uma hora tem um máximo de 60 minutos.&lt;/p&gt;",
    "feedback": "&lt;p&gt;Quando o ponteiro dos minutos atingir 60 minutos, adicione 1 hora e conte os minutos do zero.&lt;/p&gt;&lt;p&gt;Entre {{Q1}}:{{Q2}} e {{T1}}:00 passaram-se {{T3}} minutos.&lt;/p&gt;&lt;p&gt;E entre {{T1}}:00 e {{T1}}:{{T2}} passaram-se {{T2}} minutos.&lt;/ p&gt;&lt;p style=\"text-align: center\"&gt;{{T3}} + {{T2}} = {{Q3}} minutos&lt;/p&gt;",
    "seed": {
        "parameters": [
            {
                "name": "Q1",
                "list": [
                    "17",
                    "18",
                    "19",
                    "20"
                ]
            },
            {
                "name": "Q2",
                "label": null,
                "min": 40,
                "max": 55,
                "step": 5
            },
            {
                "name": "Q3",
                "label": null,
                "min": 30,
                "max": 50,
                "step": 5
            },
            {
                "name": "Q4",
                "label": null,
                "min": 25,
                "max": 50,
                "step": 5
            },
            {
                "name": "Q5",
                "label": null,
                "min": 25,
                "max": 50,
                "step": 5
            }
        ],
        "calculated": [
            {
                "name": "T1",
                "function": "{{Q1}}+1",
                "temp": true
            },
            {
                "name": "T2",
                "function": "{{Q2}}+{{Q3}}-60",
                "temp": true
            },
            {
                "name": "T3",
                "function": "60-{{Q2}}",
                "temp": true
            },
            {
                "name": "A1",
                "label": "{{Q3}}"
            },
            {
                "name": "A2",
                "label": "{{Q4}}",
                "incorrect": true
            },
            {
                "name": "A3",
                "label": "{{Q5}}",
                "incorrect": true
            }
        ],
        "uniques": true
    },
    "algorithm": {
        "name": "calculateOperation",
        "template": "Cloze with drag &amp; drop",
        "params": {
            "keyboard": "INTERMEDIATE"
        }
    }
}</v>
      </c>
      <c r="D708" s="184" t="str">
        <f t="shared" si="2"/>
        <v>#REF!</v>
      </c>
    </row>
    <row r="709" ht="15.75" customHeight="1">
      <c r="A709" s="184" t="str">
        <f>Seeds!AB479</f>
        <v>M4-MyM-6c-I-2</v>
      </c>
      <c r="B709" s="184" t="str">
        <f t="shared" si="254"/>
        <v>#REF!</v>
      </c>
      <c r="C709" s="184" t="str">
        <f>Seeds!AA479</f>
        <v>{
    "id": "M4-MyM-6c-I-2",
    "stimulus": "&lt;p&gt;Angel entrou no carro dele às {{Q1}}:{{Q2}} para fazer uma viagem para outra cidade. Se a viagem durou {{Q3}} minutos, a que horas ele chegou no destino?&lt;/p&gt;",
    "template": "&lt;p&gt;Chegou às {{response}}.&lt;/p&gt;",
    "hint": "&lt;p&gt;Uma hora tem no máximo 60 minutos.&lt;/p&gt;",
    "feedback": "&lt;p&gt;Quando o ponteiro dos minutos atingir 60 minutos, adicione 1 hora e conte os minutos do zero.&lt;/p&gt;&lt;p&gt;Entre {{Q1}}:{{Q2}} e {{T1}}:00 passaram-se {{T5}} minutos.&lt;/p&gt;&lt;p&gt;Como restam {{T2}} minutos dos {{Q3}} minutos da viagem, significa que ele chegou às {{T1}}:{{T2}}.&lt;/p&gt;",
    "seed": {
        "parameters": [
            {
                "name": "Q1",
                "label": null,
                "min": 8,
                "max": 17,
                "step": 1
            },
            {
                "name": "Q2",
                "label": null,
                "min": 35,
                "max": 55,
                "step": 5
            },
            {
                "name": "Q3",
                "label": null,
                "min": 35,
                "max": 55,
                "step": 5
            },
            {
                "name": "Q4",
                "label": null,
                "min": 40,
                "max": 55,
                "step": 5
            },
            {
                "name": "Q5",
                "label": null,
                "min": 40,
                "max": 55,
                "step": 5
            }
        ],
        "calculated": [
            {
                "name": "T1",
                "function": "{{Q1}}+1",
                "temp": true
            },
            {
                "name": "T2",
                "function": "{{Q2}}+{{Q3}}-60",
                "temp": true
            },
            {
                "name": "T3",
                "function": "{{Q2}}+{{Q4}}-60",
                "temp": true
            },
            {
                "name": "T4",
                "function": "{{Q2}}+{{Q5}}-60",
                "temp": true
            },
            {
                "name": "T5",
                "function": "60-{{Q2}}",
                "temp": true
            },
            {
                "name": "A1",
                "label": "{{T1}}:{{T2}}"
            },
            {
                "name": "A2",
                "label": "{{T1}}:{{T3}}",
                "incorrect": true
            },
            {
                "name": "A3",
                "label": "{{T1}}:{{T4}}",
                "incorrect": true
            }
        ],
        "uniques": true
    },
    "algorithm": {
        "name": "calculateOperation",
        "template": "Cloze with drag &amp; drop"
    }
}</v>
      </c>
      <c r="D709" s="184" t="str">
        <f t="shared" si="2"/>
        <v>#REF!</v>
      </c>
    </row>
    <row r="710" ht="15.75" customHeight="1">
      <c r="A710" s="184" t="str">
        <f>Seeds!AB480</f>
        <v>M4-MyM-6c-I-3</v>
      </c>
      <c r="B710" s="184" t="str">
        <f t="shared" si="254"/>
        <v>#REF!</v>
      </c>
      <c r="C710" s="184" t="str">
        <f>Seeds!AA480</f>
        <v>{"id":"M4-MyM-6c-I-3","stimulus":"&lt;p&gt;Felipe deixou um bolo no forno por {{Q3}} minutos e o retirou às {{T1}}:{{T2}}. A que horas ele colocou o bolo para assar?&lt;/p&gt;","template":"&lt;p&gt;Ele colocou o bolo no forno às {{response}}.&lt;/p&gt;","hint":"&lt;p&gt;Uma hora tem no máximo 60 minutos.&lt;/p&gt;","feedback":"&lt;p&gt;Quando o ponteiro dos minutos atingir 60 minutos, adicione 1 hora e conte os minutos do zero.&lt;/p&gt;&lt;p&gt;Entre {{T1}}:{{T2}} e {{T1}}:00 passaram-se {{T2}} minutos.&lt;/p&gt;&lt;p&gt;Como restam {{T3}} minutos dos {{Q3}} minutos totais, significa que o bolo foi colocado às {{Q1}}:{{Q2}}.&lt;/p&gt;","seed":{"parameters":[{"name":"Q1","label":null,"min":8,"max":17,"step":1},{"name":"Q2","label":null,"min":30,"max":55,"step":5},{"name":"Q3","label":null,"min":30,"max":55,"step":5},{"name":"Q4","label":null,"min":30,"max":55,"step":5},{"name":"Q5","label":null,"min":30,"max":55,"step":5}],"calculated":[{"name":"T1","function":"{{Q1}}+1","temp":true},{"name":"T2","function":"{{Q2}}+{{Q3}}-60","temp":true},{"name":"T3","function":"60-{{Q2}}","temp":true},{"name":"A1","label":"{{Q1}}:{{Q2}}"},{"name":"A2","label":"{{Q1}}:{{Q4}}","incorrect":true},{"name":"A3","label":"{{Q1}}:{{Q5}}","incorrect":true}],"uniques":true},"algorithm":{"name":"calculateOperation","template":"Cloze with drag &amp; drop","params":{"keyboard":"INTERMEDIATE"}}}</v>
      </c>
      <c r="D710" s="184" t="str">
        <f t="shared" si="2"/>
        <v>#REF!</v>
      </c>
    </row>
    <row r="711" ht="15.75" customHeight="1">
      <c r="A711" s="184" t="str">
        <f>Seeds!AB481</f>
        <v>M4-MyM-6c-E-1</v>
      </c>
      <c r="B711" s="184" t="str">
        <f t="shared" si="254"/>
        <v>#REF!</v>
      </c>
      <c r="C711" s="184" t="str">
        <f>Seeds!AA481</f>
        <v>{"id":"M4-MyM-6c-E-1","stimulus":"&lt;p&gt;O grupo musical de Dani começou a ensaiar às {{Q1}}:{{Q2}} e terminou {{Q3}} minutos depois. Mova os ponteiros do relógio para marcar a hora em que eles terminaram.&lt;/p&gt;","feedback":"&lt;p&gt;Quando o ponteiro dos minutos atingir 60 minutos, adicione mais 1 hora e conte os minutos a partir do zero.&lt;/p&gt;&lt;p&gt;Entre {{Q1}}:{{Q2}} e {{T1}}:00 passaram-se {{T2}} minutos.&lt;/p&gt;&lt;p&gt;Como sobram {{T3}} minutos dos {{Q3}} minutos do ensaio, isso significa que eles terminaram às {{T1}}:{{T3}}.&lt;/p&gt;","hint":"&lt;p&gt;Uma hora tem um máximo de 60 minutos.&lt;/p&gt;","seed":{"parameters":[{"name":"Q1","label":null,"min":8,"max":17,"step":1},{"name":"Q2","label":null,"min":40,"max":55,"step":1},{"name":"Q3","label":null,"min":25,"max":50,"step":5}],"calculated":[{"name":"T1","function":"{{Q1}}+1","temp":true},{"name":"T2","function":"60-{{Q2}}","temp":true},{"name":"T3","function":"{{Q2}}+{{Q3}}-60","temp":true},{"name":"A1","function":"{{Q1}}+1"},{"name":"A1","function":"{{Q2}}+{{Q3}}-60"},{"name":"A1LABEL","label":"{{function}}","function":"Lemonlib.toTimeString({{A1}},{{A2}})","temp":true}],"uniques":false},"algorithm":{"name":"clock","params":{"type":"analog"}}}</v>
      </c>
      <c r="D711" s="184" t="str">
        <f t="shared" si="2"/>
        <v>#REF!</v>
      </c>
    </row>
    <row r="712" ht="15.75" customHeight="1">
      <c r="A712" s="184" t="str">
        <f>Seeds!AB482</f>
        <v>M4-MyM-6c-E-2</v>
      </c>
      <c r="B712" s="184" t="str">
        <f t="shared" si="254"/>
        <v>#REF!</v>
      </c>
      <c r="C712" s="184" t="str">
        <f>Seeds!AA482</f>
        <v>{"id":"M4-MyM-6c-E-2","stimulus":"&lt;p&gt;Alessanda viu as horas no relógio depois que leu um texto por {{Q3}} minutos. Se o relógio mostrava {{T1}}:{{T2}}, a que horas ela começou a ler? Marque essa hora neste relógio.&lt;/p&gt;","feedback":"&lt;p&gt;Quando o ponteiro dos minutos atingir 60 minutos, adicione mais 1 hora e conte os minutos a partir do zero.&lt;/p&gt;&lt;p&gt;Entre {{T1}}:{{T2}} e {{T1}}:00 passaram-se {{T2}} minutos.&lt;/p&gt;&lt;p&gt;Como restam {{T3}} minutos dos {{Q3}} minutos de leitura, significa que ela começou a ler às {{Q1}}:{{Q2}}.&lt;/p&gt;","hint":"&lt;p&gt;Uma hora tem no máximo 60 minutos.&lt;/p&gt;","seed":{"parameters":[{"name":"Q1","label":null,"min":8,"max":17,"step":1},{"name":"Q2","label":null,"min":40,"max":55,"step":1},{"name":"Q3","label":null,"min":25,"max":50,"step":5}],"calculated":[{"name":"T1","function":"{{Q1}}+1","temp":true},{"name":"T3","function":"60-{{Q2}}","temp":true},{"name":"T2","function":"{{Q2}}+{{Q3}}-60","temp":true},{"name":"A1","function":"{{Q1}}"},{"name":"A2","function":"{{Q2}}"},{"name":"A1LABEL","label":"{{function}}","function":"Lemonlib.toTimeString({{Q1}},{{Q2}})","temp":true}],"uniques":false},"algorithm":{"name":"clock","params":{"type":"digital"}}}</v>
      </c>
      <c r="D712" s="184" t="str">
        <f t="shared" si="2"/>
        <v>#REF!</v>
      </c>
    </row>
    <row r="713" ht="15.75" customHeight="1">
      <c r="A713" s="184" t="str">
        <f>Seeds!AB483</f>
        <v>M4-MyM-6c-E-3</v>
      </c>
      <c r="B713" s="184" t="str">
        <f t="shared" si="254"/>
        <v>#REF!</v>
      </c>
      <c r="C713" s="184" t="str">
        <f>Seeds!AA483</f>
        <v>{"id":"M4-MyM-6c-E-3","stimulus":"&lt;p&gt;Enrique e seu irmão então jogando videogame desde as {{Q1}}:{{Q2}}. Se eles terminaram de jogar {{Q3}} minutos depois, a que horas desligaram o console ? Marque a hora neste relógio.&lt;/p&gt;","feedback":"&lt;p&gt;Quando o ponteiro dos minutos atingir 60 minutos, adicione mais 1 hora e conte os minutos a partir do zero.&lt;/p&gt;&lt;p&gt;Entre {{Q1}}:{{Q2}} e {{T1}}:00 passaram-se {{T2}} minutos.&lt;/p&gt;&lt;p&gt;Como faltam {{T3}} minutos dos {{Q3}} minutos de jogo, isso significa que eles terminaram às {{T1}}:{{T3}}.&lt;/p&gt;","hint":"&lt;p&gt;Uma hora tem no máximo 60 minutos.&lt;/p&gt;","seed":{"parameters":[{"name":"Q1","label":null,"min":8,"max":17,"step":1},{"name":"Q2","label":null,"min":40,"max":55,"step":1},{"name":"Q3","label":null,"min":25,"max":50,"step":5}],"calculated":[{"name":"T1","function":"{{Q1}}+1","temp":true},{"name":"T2","function":"60-{{Q2}}","temp":true},{"name":"T3","function":"{{Q2}}+{{Q3}}-60","temp":true},{"name":"A1","function":"{{Q1}}+1"},{"name":"A2","function":"{{Q2}}+{{Q3}}-60"},{"name":"A1LABEL","label":"{{function}}","function":"Lemonlib.toTimeString({{A1}},{{A2}})","temp":true}],"uniques":false},"algorithm":{"name":"clock","params":{"type":"analog"}}}</v>
      </c>
      <c r="D713" s="184" t="str">
        <f t="shared" si="2"/>
        <v>#REF!</v>
      </c>
    </row>
    <row r="714" ht="15.75" customHeight="1">
      <c r="A714" s="184" t="str">
        <f>Seeds!AB484</f>
        <v>M4-MyM-7a-I-1</v>
      </c>
      <c r="B714" s="184" t="str">
        <f t="shared" si="254"/>
        <v>#REF!</v>
      </c>
      <c r="C714" s="184" t="str">
        <f>Seeds!AA484</f>
        <v>{"id":"M4-MyM-7a-I-1","stimulus":"&lt;p&gt;Arraste cada unidade de tempo para as situações correspondentes.&lt;/p&gt;","hint":"&lt;p&gt;Algumas medidas de tempo são:&lt;/p&gt;&lt;p style=\"text-align: center\"&gt;1 década = 10 anos&lt;/p&gt;&lt;p style=\"text-align: center\"&gt;1 século = 100 anos&lt;/p&gt;","feedback":"&lt;p&gt;Algumas medidas de tempo são:&lt;/p&gt;&lt;p style=\"text-align: center\"&gt;1 década = 10 anos&lt;/p&gt;&lt;p style=\"text-align: center\"&gt;1 século = 100 anos&lt;/p&gt;","seed":{"parameters":[{"name":"Q1","label":null,"list":["Uma semana dura 7 ... .","O mês de agosto tem 31 ... .","O mês de janeiro tem 31 ...."]},{"name":"Q2","label":null,"list":["Duas... têm 14 dias.","Um mês tem 4 ... .","Um ano é 52 ..."]},{"name":"Q3","label":null,"list":["Um ano tem 12 ....","Um bebê fala suas primeiras palavras quando ele tem cerca de 9 ...","A primavera dura três ..."]},{"name":"Q4","label":null,"list":["Vinte anos são dois...","Meio século são cinco..."]},{"name":"Q5","label":null,"list":["Cem anos é um..."]}],"calculated":[{"name":"A1","label":"dias","function":"{{Q1}}"},{"name":"A2","label":"semanas","function":"{{Q2}}"},{"name":"A3","label":"meses","function":"{{Q3}}"},{"name":"A4","label":"décadas","function":"{{Q4}}"},{"name":"A5","label":"século","function":"{{Q5}}"}],"uniques":true},"algorithm":{"name":"linkOperationResult","params":{"invert":false},"template":"Match list"}}</v>
      </c>
      <c r="D714" s="184" t="str">
        <f t="shared" si="2"/>
        <v>#REF!</v>
      </c>
    </row>
    <row r="715" ht="15.75" customHeight="1">
      <c r="A715" s="184" t="str">
        <f>Seeds!AB485</f>
        <v>M4-MyM-7a-E-1</v>
      </c>
      <c r="B715" s="184" t="str">
        <f t="shared" si="254"/>
        <v>#REF!</v>
      </c>
      <c r="C715" s="184" t="str">
        <f>Seeds!AA485</f>
        <v>{"id":"M4-MyM-7a-E-1","stimulus":"&lt;p&gt;Escreva a unidade de medida de tempo mais apropriada para completar essas frases.&lt;/p&gt;","template":"&lt;p&gt;A cada {{response}} há exames na escola.&lt;/p&gt;&lt;p&gt;A Terra leva 12 {{response}} para dar uma volta ao redor do Sol.&lt;/p&gt;&lt;p&gt;O carro de André tem 15 anos, ou seja , tem 3 {{response}}.&lt;/p&gt;","hint":"&lt;p&gt;Algumas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anos&lt;/p&gt;","feedback":"&lt;p&gt;Algumas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anos&lt;/p&gt;","seed":{"parameters":[],"calculated":[{"name":"A1","label":"trimestre"},{"name":"A2","label":"meses"},{"name":"A3","label":"quinquênios"}],"uniques":true},"algorithm":{"name":"calculateOperation","template":"Cloze with text"}}</v>
      </c>
      <c r="D715" s="184" t="str">
        <f t="shared" si="2"/>
        <v>#REF!</v>
      </c>
    </row>
    <row r="716" ht="15.75" customHeight="1">
      <c r="A716" s="184" t="str">
        <f>Seeds!AB486</f>
        <v>M4-MyM-7a-E-2</v>
      </c>
      <c r="B716" s="184" t="str">
        <f t="shared" si="254"/>
        <v>#REF!</v>
      </c>
      <c r="C716" s="184" t="str">
        <f>Seeds!AA486</f>
        <v>{"id":"M4-MyM-7a-E-2","stimulus":"&lt;p&gt;Escreva a unidade de medida de tempo mais apropriada para completar essas frases.&lt;/p&gt;","template":"&lt;p&gt;O outono dura três {{response}}.&lt;/p&gt;&lt;p&gt;Um ano dura doze {{response}}.&lt;/p&gt;&lt;p&gt;A máquina de lavar louça de Jorge tem 25 anos, ou seja, tem 5 {{response}}.&lt;/p&gt;","hint":"&lt;p&gt;Algumas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anos&lt;/p&gt;","feedback":"&lt;p&gt;Algumas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anos&lt;/p&gt;","seed":{"parameters":[],"calculated":[{"name":"A1","label":"meses"},{"name":"A2","label":"meses"},{"name":"A3","label":"quinquênios"}],"uniques":true},"algorithm":{"name":"calculateOperation","template":"Cloze with text"}}</v>
      </c>
      <c r="D716" s="184" t="str">
        <f t="shared" si="2"/>
        <v>#REF!</v>
      </c>
    </row>
    <row r="717" ht="15.75" customHeight="1">
      <c r="A717" s="184" t="str">
        <f>Seeds!AB487</f>
        <v>M4-MyM-7a-E-3</v>
      </c>
      <c r="B717" s="184" t="str">
        <f t="shared" si="254"/>
        <v>#REF!</v>
      </c>
      <c r="C717" s="184" t="str">
        <f>Seeds!AA487</f>
        <v>{"id":"M4-MyM-7a-E-3","stimulus":"&lt;p&gt;Escreva a unidade de medida de tempo mais apropriada para completar essas frases.&lt;/p&gt;","template":"&lt;p&gt;O verão dura três {{response}}.&lt;/p&gt;&lt;p&gt;Uma semana tem sete {{response}}.&lt;/p&gt;&lt;p&gt;Um século tem cem {{response}}.&lt;/p&gt;","hint":"&lt;p&gt;Algumas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anos&lt;/p&gt;","feedback":"&lt;p&gt;Algumas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anos&lt;/p&gt;","seed":{"parameters":[],"calculated":[{"name":"A1","label":"meses"},{"name":"A2","label":"dias"},{"name":"A3","label":"anos"}],"uniques":true},"algorithm":{"name":"calculateOperation","template":"Cloze with text"}}</v>
      </c>
      <c r="D717" s="184" t="str">
        <f t="shared" si="2"/>
        <v>#REF!</v>
      </c>
    </row>
    <row r="718" ht="15.75" customHeight="1">
      <c r="A718" s="184" t="str">
        <f>Seeds!AB488</f>
        <v>M4-MyM-7b-I-1</v>
      </c>
      <c r="B718" s="184" t="str">
        <f t="shared" si="254"/>
        <v>#REF!</v>
      </c>
      <c r="C718" s="184" t="str">
        <f>Seeds!AA488</f>
        <v>{
    "id": "M4-MyM-7b-I-1",
    "stimulus": "&lt;p&gt;Indique qual das seguintes equivalências está correta.&lt;/p&gt;",
    "hint": "&lt;p&gt;Algumas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
    "feedback": "&lt;p&gt;Algumas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
    "seed": {
        "parameters": [
            {
                "name": "Q1",
                "label": null,
                "list": [
                    2,
                    3,
                    4
                ]
            },
            {
                "name": "Q2",
                "label": null,
                "list": [
                    2,
                    3,
                    4,
                    5,
                    6,
                    7
                ]
            },
            {
                "name": "Q3",
                "label": null,
                "list": [
                    2,
                    3,
                    4
                ]
            },
            {
                "name": "Q4",
                "label": null,
                "list": [
                    5,
                    6,
                    7,
                    8,
                    9,
                    10
                ]
            },
            {
                "name": "Q5",
                "label": null,
                "list": [
                    2,
                    3,
                    4
                ]
            },
            {
                "name": "Q6",
                "label": null,
                "list": [
                    2,
                    3,
                    4
                ]
            },
            {
                "name": "Q7",
                "label": null,
                "list": [
                    2,
                    3,
                    4,
                    5,
                    6,
                    7
                ]
            },
            {
                "name": "Q8",
                "label": null,
                "list": [
                    2,
                    3,
                    4,
                    5,
                    6,
                    7
                ]
            },
            {
                "name": "Q9",
                "label": null,
                "list": [
                    2,
                    3,
                    4
                ]
            },
            {
                "name": "Q10",
                "label": null,
                "list": [
                    2,
                    3,
                    4
                ]
            },
            {
                "name": "Q11",
                "label": null,
                "list": [
                    5,
                    6,
                    7,
                    8,
                    9,
                    10
                ]
            },
            {
                "name": "Q12",
                "label": null,
                "list": [
                    5,
                    6,
                    7,
                    8,
                    9,
                    10
                ]
            }
        ],
        "calculated": [
            {
                "name": "T1",
                "label": "{{function}}",
                "function": "{{Q1}}*365",
                "temp": true
            },
            {
                "name": "T2",
                "label": "{{function}}",
                "function": "{{Q2}}*7",
                "temp": true
            },
            {
                "name": "T3",
                "label": "{{function}}",
                "function": "{{Q3}}*3",
                "temp": true
            },
            {
                "name": "T4",
                "label": "{{function}}",
                "function": "{{Q4}}*5",
                "temp": true
            },
            {
                "name": "T5",
                "label": "{{function}}",
                "function": "{{Q5}}*360",
                "temp": true
            },
            {
                "name": "T6",
                "label": "{{function}}",
                "function": "{{Q6}}*300",
                "temp": true
            },
            {
                "name": "T7",
                "label": "{{function}}",
                "function": "{{Q7}}*10",
                "temp": true
            },
            {
                "name": "T8",
                "label": "{{function}}",
                "function": "{{Q8}}*5",
                "temp": true
            },
            {
                "name": "T9",
                "label": "{{function}}",
                "function": "{{Q9}}*4",
                "temp": true
            },
            {
                "name": "T10",
                "label": "{{function}}",
                "function": "{{Q10}}*5",
                "temp": true
            },
            {
                "name": "T11",
                "label": "{{function}}",
                "function": "{{Q11}}*10",
                "temp": true
            },
            {
                "name": "T12",
                "label": "{{function}}",
                "function": "{{Q12}}*2",
                "temp": true
            },
            {
                "name": "T13",
                "label": "{{function}}",
                "function": "{{Q5}}*365",
                "temp": true
            },
            {
                "name": "T14",
                "label": "{{function}}",
                "function": "{{Q6}}*365",
                "temp": true
            },
            {
                "name": "T15",
                "label": "{{function}}",
                "function": "{{Q7}}*7",
                "temp": true
            },
            {
                "name": "T16",
                "label": "{{function}}",
                "function": "{{Q8}}*7",
                "temp": true
            },
            {
                "name": "T17",
                "label": "{{function}}",
                "function": "{{Q9}}*3",
                "temp": true
            },
            {
                "name": "T18",
                "label": "{{function}}",
                "function": "{{Q10}}*3",
                "temp": true
            },
            {
                "name": "T19",
                "label": "{{function}}",
                "function": "{{Q11}}*5",
                "temp": true
            },
            {
                "name": "T20",
                "label": "{{function}}",
                "function": "{{Q12}}*5",
                "temp": true
            },
            {
                "name": "A1",
                "label": "{{function}}",
                "function": "{{Q1}} anos = {{T1}} dias"
            },
            {
                "name": "A2",
                "label": "{{function}}",
                "function": "{{Q2}} semanas = {{T2}} dias"
            },
            {
                "name": "A3",
                "label": "{{function}}",
                "function": "{{Q3}} trimestres = {{T3}} meses"
            },
            {
                "name": "A4",
                "label": "{{function}}",
                "function": "{{Q4}} quinquênios = {{T4}} anos"
            },
            {
                "name": "A5",
                "label": "{{function}}",
                "function": "{{Q5}} anos = {{T5}} dias",
                "incorrect": true,
                "feedback": "{{Q5}} anos são {{T13}} dias."
            },
            {
                "name": "A6",
                "label": "{{function}}",
                "function": "{{Q6}} anos = {{T6}} dias",
                "incorrect": true,
                "feedback": "{{Q6}} anos são {{T14}} dias."
            },
            {
                "name": "A7",
                "label": "{{function}}",
                "function": "{{Q7}} semanas são {{T7}} dias.",
                "incorrect": true,
                "feedback": "{{Q7}} semanas são {{T15}} dias."
            },
            {
                "name": "A8",
                "label": "{{function}}",
                "function": "{{Q8}} semanas = {{T8}} dias",
                "incorrect": true,
                "feedback": "{{Q8}} semanas são {{T16}} dias."
            },
            {
                "name": "A9",
                "label": "{{function}}",
                "function": "{{Q9}} trimestres = {{T9}} meses",
                "incorrect": true,
                "feedback": "{{Q9}} trimestres são {{T17}} meses."
            },
            {
                "name": "A10",
                "label": "{{function}}",
                "function": "{{Q10}} trimestres = {{T10}} meses",
                "incorrect": true,
                "feedback": "{{Q10}} trimestres são {{T18}} meses."
            },
            {
                "name": "A11",
                "label": "{{function}}",
                "function": "{{Q11}} quinquênios = {{T11}} anos",
                "incorrect": true,
                "feedback": "{{Q11}} quinquênios são {{T19}} anos."
            },
            {
                "name": "A12",
                "label": "{{function}}",
                "function": "{{Q12}} quinquênios = {{T12}} anos",
                "incorrect": true,
                "feedback": "{{Q12}} quinquênios são {{T20}} anos."
            }
        ],
        "uniques": true
    },
    "algorithm": {
        "name": "trueFalse",
        "template": "Multiple choice – standard",
        "params": {
            "countCorrect": 1,
            "countIncorrect": 2,
            "showCheckIcon":true}}}</v>
      </c>
      <c r="D718" s="184" t="str">
        <f t="shared" si="2"/>
        <v>#REF!</v>
      </c>
    </row>
    <row r="719" ht="15.75" customHeight="1">
      <c r="A719" s="184" t="str">
        <f>Seeds!AB489</f>
        <v>M4-MyM-7b-E-1</v>
      </c>
      <c r="B719" s="184" t="str">
        <f t="shared" si="254"/>
        <v>#REF!</v>
      </c>
      <c r="C719" s="184" t="str">
        <f>Seeds!AA489</f>
        <v>{"id":"M4-MyM-7b-E-1","stimulus":"&lt;p&gt;Complete as seguintes igualdades.&lt;/p&gt;","template":"&lt;p style=\"text-align: center\"&gt;{{Q1}} anos = {{response}} dias&lt;/p&gt;&lt;p style=\"text-align: center\"&gt;{{T1}} dias = {{response}} semanas&lt;/p&gt;","hint":"&lt;p&gt;Algumas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anos&lt;/p&gt;","feedback":"&lt;p&gt;Algumas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seed":{"parameters":[{"name":"Q1","label":null,"list":[2,3,4]},{"name":"Q2","label":null,"list":[2,3,4,5,6,7]}],"calculated":[{"name":"T1","label":"{{function}}","function":"{{Q2}}*7","temp":true},{"name":"A1","label":"{{function}}","function":"{{Q1}}*365","feedback":"&lt;p style=\"text-align: center\"&gt;{{Q1}} anos são {{function}} dias.&lt;/p&gt;&lt;p style=\"text-align: center\"&gt;{{Q1}} × 365 = {{function}} dias&lt;/p&gt;"},{"name":"A2","label":"{{function}}","function":"{{Q2}}","feedback":"&lt;p style=\"text-align: center\"&gt;{{T1}} dias são {{Q2}} semanas.&lt;/p&gt;&lt;p style=\"text-align: center\"&gt;{{T1}} : 7 = {{Q2}} semanas&lt;/p&gt;"}],"uniques":true},"algorithm":{"name":"calculateOperation","params":{"method":"equivLiteral","keyboard":"NUMERICAL"}}}</v>
      </c>
      <c r="D719" s="184" t="str">
        <f t="shared" si="2"/>
        <v>#REF!</v>
      </c>
    </row>
    <row r="720" ht="15.75" customHeight="1">
      <c r="A720" s="184" t="str">
        <f>Seeds!AB490</f>
        <v>M4-MyM-7b-E-2</v>
      </c>
      <c r="B720" s="184" t="str">
        <f t="shared" si="254"/>
        <v>#REF!</v>
      </c>
      <c r="C720" s="184" t="str">
        <f>Seeds!AA490</f>
        <v>{"id":"M4-MyM-7b-E-2","stimulus":"&lt;p&gt;Complete as seguintes igualdades.&lt;/p&gt;","template":"&lt;p style=\"text-align: center\"&gt;{{T1}} meses = {{response}} trimestres&lt;/p&gt;&lt;p style=\"text-align: center\"&gt;{{T2}} anos = {{response}} quinquênios&lt;/p&gt;","hint":"&lt;p&gt;Algumas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anos&lt;/p&gt;","feedback":"&lt;p&gt;Algumas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seed":{"parameters":[{"name":"Q1","label":null,"list":[2,3,4]},{"name":"Q2","label":null,"list":[2,3,4,5,6,7,8,9,10]}],"calculated":[{"name":"T1","label":"{{function}}","function":"{{Q1}}*3","temp":true},{"name":"T2","label":"{{function}}","function":"{{Q2}}*5","temp":true},{"name":"A1","label":"{{function}}","function":"{{Q1}}","feedback":"&lt;p style=\"text-align: center\"&gt;{{T1}} meses são {{Q1}} trimestres.&lt;/p&gt;&lt;p style=\"text-align: center\"&gt;{{T1}} : 3 = {{Q1}} trimestres&lt;/p&gt;"},{"name":"A2","label":"{{function}}","function":"{{Q2}}","feedback":"&lt;p style=\"text-align: center\"&gt;{{T2}} anos são {{Q2}} quinquênios.&lt;/p&gt;&lt;p style=\"text-align: center\"&gt;{{T2}} : 5 = {{Q2}} quinquênios&lt;/p&gt;"}],"uniques":true},"algorithm":{"name":"calculateOperation","params":{"method":"equivLiteral","keyboard":"NUMERICAL"}}}</v>
      </c>
      <c r="D720" s="184" t="str">
        <f t="shared" si="2"/>
        <v>#REF!</v>
      </c>
    </row>
    <row r="721" ht="15.75" customHeight="1">
      <c r="A721" s="184" t="str">
        <f>Seeds!AB491</f>
        <v>M4-MyM-7b-E-3</v>
      </c>
      <c r="B721" s="184" t="str">
        <f t="shared" si="254"/>
        <v>#REF!</v>
      </c>
      <c r="C721" s="184" t="str">
        <f>Seeds!AA491</f>
        <v>{"id":"M4-MyM-7b-E-3","stimulus":"&lt;p&gt;Complete as seguintes igualdades.&lt;/p&gt;","template":"&lt;p style=\"text-align: center\"&gt;{{T1}} anos = {{response}} décadas&lt;/p&gt;&lt;p style=\"text-align: center\"&gt;{{Q2}} semanas = {{response}} dias&lt;/p&gt;","hint":"&lt;p&gt;Algumas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anos&lt;/p&gt;","feedback":"&lt;p&gt;Algumas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seed":{"parameters":[{"name":"Q1","label":null,"list":[2,3,4,5,6,7,8,9,10]},{"name":"Q2","label":null,"list":[2,3,4,5,6,7]}],"calculated":[{"name":"T1","label":"{{function}}","function":"{{Q1}}*10","temp":true},{"name":"A1","label":"{{function}}","function":"{{Q1}}","feedback":"&lt;p style=\"text-align: center\"&gt;{{T1}} anos são {{Q1}} décadas.&lt;/p&gt;&lt;p style=\"text-align: center\"&gt;{{T1}} : 10 = {{Q1}} décadas&lt;/p&gt;"},{"name":"A2","label":"{{function}}","function":"{{Q2}}*7","feedback":"&lt;p style=\"text-align: center\"&gt;{{Q2}} semanas são {{function}} dias.&lt;/p&gt;&lt;p style=\"text-align: center\"&gt;{{Q2}} × 7 = {{function}} dias&lt;/p&gt;"}],"uniques":true},"algorithm":{"name":"calculateOperation","params":{"method":"equivLiteral","keyboard":"NUMERICAL"}}}</v>
      </c>
      <c r="D721" s="184" t="str">
        <f t="shared" si="2"/>
        <v>#REF!</v>
      </c>
    </row>
    <row r="722" ht="15.75" customHeight="1">
      <c r="A722" s="184" t="str">
        <f>Seeds!AB492</f>
        <v>M4-MyM-7b-A-1</v>
      </c>
      <c r="B722" s="184" t="str">
        <f t="shared" si="254"/>
        <v>#REF!</v>
      </c>
      <c r="C722" s="184" t="str">
        <f>Seeds!AA492</f>
        <v>{"id":"M4-MyM-7b-A-1","stimulus":"&lt;p&gt;Uma árvore levou {{Q1}} décadas para atingir 20 m de altura. Esse tempo equivale a quantos anos ?&lt;/p&gt;","template":"{{Q1}} décadas são {{response}} anos.","hint":"&lt;p style=\"text-align: center\"&gt;1 quinquênio = 5 anos&lt;/p&gt;&lt;p style=\"text-align: center\"&gt;1 década = 10 anos&lt;/p&gt;&lt;p style=\"text-align: center\"&gt;1 século = 100 anos&lt;/p&gt;&lt;p style=\"text-align: center\"&gt;1 trimestre = 3 meses&lt;/p&gt;&lt;p style=\"text-align: center\"&gt;1 semestre = 6 meses&lt;/p&gt;","feedback":"&lt;p style=\"text-align: center\"&gt;1 quinquênio = 5 anos&lt;/p&gt;&lt;p style=\"text-align: center\"&gt;1 década = 10 anos&lt;/p&gt;&lt;p style=\"text-align: center\"&gt;1 século = 100 anos&lt;/p&gt;&lt;p style=\"text-align: center\"&gt;1 trimestre = 3 meses&lt;/p&gt;&lt;p style=\"text-align: center\"&gt;1 semestre = 6 meses&lt;/p&gt;","seed":{"parameters":[{"name":"Q1","label":null,"min":5,"max":8,"step":1}],"calculated":[{"name":"A1","function":"{{Q1}}*10"}],"uniques":true},"algorithm":{"name":"calculateOperation","params":{"method":"equivLiteral","keyboard":"NUMERICAL"}}}</v>
      </c>
      <c r="D722" s="184" t="str">
        <f t="shared" si="2"/>
        <v>#REF!</v>
      </c>
    </row>
    <row r="723" ht="15.75" customHeight="1">
      <c r="A723" s="184" t="str">
        <f>Seeds!AB493</f>
        <v>M4-MyM-7b-A-2</v>
      </c>
      <c r="B723" s="184" t="str">
        <f t="shared" si="254"/>
        <v>#REF!</v>
      </c>
      <c r="C723" s="184" t="str">
        <f>Seeds!AA493</f>
        <v>{"id":"M4-MyM-7b-A-2","stimulus":"&lt;p&gt;Pedro trabalhou por {{Q1}} quinquênios como {{Q2}}. A quantos anos equivale esse tempo?&lt;/p&gt;","template":"{{Q1}} quinquênios são {{response}} anos.","hint":"&lt;p style=\"text-align: center\"&gt;1 quinquênio = 5 anos&lt;/p&gt;&lt;p style=\"text-align: center\"&gt;1 década = 10 anos&lt;/p&gt;&lt;p style=\"text-align: center\"&gt;1 século = 100 anos&lt;/p&gt;&lt;p style=\"text-align: center\"&gt;1 trimestre = 3 meses&lt;/p&gt;&lt;p style=\"text-align: center\"&gt;1 semestre = 6 meses&lt;/p&gt;","feedback":"&lt;p style=\"text-align: center\"&gt;1 quinquênio = 5 anos&lt;/p&gt;&lt;p style=\"text-align: center\"&gt;1 década = 10 anos&lt;/p&gt;&lt;p style=\"text-align: center\"&gt;1 século = 100 anos&lt;/p&gt;&lt;p style=\"text-align: center\"&gt;1 trimestre = 3 meses&lt;/p&gt;&lt;p style=\"text-align: center\"&gt;1 semestre = 6 meses&lt;/p&gt;","seed":{"parameters":[{"name":"Q1","label":null,"min":5,"max":8,"step":1},{"name":"Q2","list":["encanador","administrador","músico","enfermeiro","pesquisador"]}],"calculated":[{"name":"A1","function":"{{Q1}}*5"}],"uniques":true},"algorithm":{"name":"calculateOperation","params":{"method":"equivLiteral","keyboard":"NUMERICAL"}}}</v>
      </c>
      <c r="D723" s="184" t="str">
        <f t="shared" si="2"/>
        <v>#REF!</v>
      </c>
    </row>
    <row r="724" ht="15.75" customHeight="1">
      <c r="A724" s="184" t="str">
        <f>Seeds!AB494</f>
        <v>M4-MyM-7b-A-3</v>
      </c>
      <c r="B724" s="184" t="str">
        <f t="shared" si="254"/>
        <v>#REF!</v>
      </c>
      <c r="C724" s="184" t="str">
        <f>Seeds!AA494</f>
        <v>{"id":"M4-MyM-7b-A-3","stimulus":"&lt;p&gt;O pai de Alícia teve que passar {{Q1}} trimestres no hospital. Quantos meses totalizaram esse tempo?&lt;/p&gt;","template":"{{Q1}} trimestres são {{response}} meses.","hint":"&lt;p style=\"text-align: center\"&gt;1 quinquênio = 5 anos&lt;/p&gt;&lt;p style=\"text-align: center\"&gt;1 década = 10 anos&lt;/p&gt;&lt;p style=\"text-align: center\"&gt;1 século = 100 anos&lt;/p&gt;&lt;p style=\"text-align: center\"&gt;1 trimestre = 3 meses&lt;/p&gt;&lt;p style=\"text-align: center\"&gt;1 semestre = 6 meses&lt;/p&gt;","feedback":"&lt;p style=\"text-align: center\"&gt;1 quinquênio = 5 anos&lt;/p&gt;&lt;p style=\"text-align: center\"&gt;1 década = 10 anos&lt;/p&gt;&lt;p style=\"text-align: center\"&gt;1 século = 100 anos&lt;/p&gt;&lt;p style=\"text-align: center\"&gt;1 trimestre = 3 meses&lt;/p&gt;&lt;p style=\"text-align: center\"&gt;1 semestre = 6 meses&lt;/p&gt;","seed":{"parameters":[{"name":"Q1","list":["2","3","4"]}],"calculated":[{"name":"A1","function":"{{Q1}}*3"}],"uniques":true},"algorithm":{"name":"calculateOperation","params":{"method":"equivLiteral","keyboard":"NUMERICAL"}}}</v>
      </c>
      <c r="D724" s="184" t="str">
        <f t="shared" si="2"/>
        <v>#REF!</v>
      </c>
    </row>
    <row r="725" ht="15.75" customHeight="1">
      <c r="A725" s="184" t="str">
        <f>Seeds!AB495</f>
        <v>M4-MyM-8a-I-1</v>
      </c>
      <c r="B725" s="184" t="str">
        <f t="shared" si="254"/>
        <v>#REF!</v>
      </c>
      <c r="C725" s="184" t="str">
        <f>Seeds!AA495</f>
        <v>{"id":"M4-MyM-8a-I-1","stimulus":"&lt;p&gt;Três termômetros marcam as seguintes temperaturas. Selecione a temperatura mais baixa.&lt;/p&gt;","hint":"&lt;p&gt;Compare valores dígito a dígito começando da esquerda.&lt;/p&gt;","feedback":"&lt;p&gt;Compare os valores dígito a dígito começando da esquerda.&lt;/p&gt;","seed":{"parameters":[{"name":"Q1","label":null,"min":200,"max":370,"step":1},{"name":"Q2","label":null,"min":200,"max":370,"step":1},{"name":"Q3","label":null,"min":200,"max":370,"step":1}],"calculated":[{"name":"T1","function":"math.min({{Q1}}, {{Q2}}, {{Q3}})/10","temp":true},{"name":"T2","function":"math.max({{Q1}}, {{Q2}}, {{Q3}})/10","temp":true},{"name":"T3","function":"({{Q1}}+{{Q2}}+{{Q3}}-math.min({{Q1}}, {{Q2}}, {{Q3}})-math.max({{Q1}}, {{Q2}}, {{Q3}}))/10","temp":true},{"name":"A1","label":"{{function}}","function":"{{T1}} °C"},{"name":"A2","label":"{{function}}","function":"{{T2}} °C","incorrect":true},{"name":"A3","label":"{{function}}","function":"{{T3}} °C","incorrect":true}],"uniques":true},"algorithm":{"name":"trueFalse","template":"Multiple choice – standard","params":{"countCorrect":1,"countIncorrect":2,"showCheckIcon":false,
            "columns": 3
        }
    }
}</v>
      </c>
      <c r="D725" s="184" t="str">
        <f t="shared" si="2"/>
        <v>#REF!</v>
      </c>
    </row>
    <row r="726" ht="15.75" customHeight="1">
      <c r="A726" s="184" t="str">
        <f>Seeds!AB496</f>
        <v>M4-MyM-8a-I-2</v>
      </c>
      <c r="B726" s="184" t="str">
        <f t="shared" si="254"/>
        <v>#REF!</v>
      </c>
      <c r="C726" s="184" t="str">
        <f>Seeds!AA496</f>
        <v>{"id":"M4-MyM-8a-I-2","stimulus":"&lt;p&gt;Três termômetros marcam as seguintes temperaturas. Selecione a temperatura mais alta.&lt;/p&gt;","hint":"&lt;p&gt;Compare valores dígito a dígito começando da esquerda.&lt;/p&gt;","feedback":"&lt;p&gt;Compare os valores dígito a dígito começando da esquerda.&lt;/p&gt;","seed":{"parameters":[{"name":"Q1","label":null,"min":200,"max":370,"step":1},{"name":"Q2","label":null,"min":200,"max":370,"step":1},{"name":"Q3","label":null,"min":200,"max":370,"step":1}],"calculated":[{"name":"T1","function":"math.max({{Q1}}, {{Q2}}, {{Q3}})/10","temp":true},{"name":"T2","function":"math.min({{Q1}}, {{Q2}}, {{Q3}})/10","temp":true},{"name":"T3","function":"({{Q1}}+{{Q2}}+{{Q3}}-math.min({{Q1}}, {{Q2}}, {{Q3}})-math.max({{Q1}}, {{Q2}}, {{Q3}}))/10","temp":true},{"name":"A1","label":"{{function}}","function":"{{T1}} °C"},{"name":"A2","label":"{{function}}","function":"{{T2}} °C","incorrect":true},{"name":"A3","label":"{{function}}","function":"{{T3}} °C","incorrect":true}],"uniques":true},"algorithm":{"name":"trueFalse","template":"Multiple choice – standard","params":{"countCorrect":1,"countIncorrect":2,"showCheckIcon":false,
            "columns": 3
        }
    }
}</v>
      </c>
      <c r="D726" s="184" t="str">
        <f t="shared" si="2"/>
        <v>#REF!</v>
      </c>
    </row>
    <row r="727" ht="15.75" customHeight="1">
      <c r="A727" s="184" t="str">
        <f>Seeds!AB497</f>
        <v>M4-MyM-8a-E-1</v>
      </c>
      <c r="B727" s="184" t="str">
        <f t="shared" si="254"/>
        <v>#REF!</v>
      </c>
      <c r="C727" s="184" t="str">
        <f>Seeds!AA497</f>
        <v>{"id":"M4-MyM-8a-E-1","stimulus":"&lt;p&gt;Cientistas prevêem que no próximo ano será {{T1}} °C mais quente na cidade onde Saulo vive devido ao aquecimento global. Se no verão passado a temperatura máxima foi de {{T2}} °C, qual será a temperatura máxima no próximo verão?&lt;/p&gt;","template":"&lt;p&gt;A temperatura máxima será {{response}} °C.&lt;/p&gt;","hint":"&lt;p&gt;Some os graus Celsius.&lt;/p&gt;","feedback":"&lt;p&gt;Para calcular o aumento de temperatura, some as duas medidas:&lt;/p&gt;&lt;p style=\"text-align: center\"&gt;{{T1}} + {{T2}} = {{A1}} °C&lt;/p&gt;","seed":{"parameters":[{"name":"Q1","label":null,"min":5,"max":20,"step":1},{"name":"Q2","label":null,"min":400,"max":460,"step":1}],"calculated":[{"name":"T1","function":"Lemonlib.round({{Q1}}/10, 1)","temp":true},{"name":"T2","function":"Lemonlib.round({{Q2}}/10, 1)","temp":true},{"name":"A1","function":"Lemonlib.round({{T1}}+{{T2}}, 1)"}],"uniques":true},"algorithm":{"name":"calculateOperation","params":{"method":"equivLiteral","keyboard":"INTERMEDIATE"}}}</v>
      </c>
      <c r="D727" s="184" t="str">
        <f t="shared" si="2"/>
        <v>#REF!</v>
      </c>
    </row>
    <row r="728" ht="15.75" customHeight="1">
      <c r="A728" s="184" t="str">
        <f>Seeds!AB498</f>
        <v>M4-MyM-8a-E-2</v>
      </c>
      <c r="B728" s="184" t="str">
        <f t="shared" si="254"/>
        <v>#REF!</v>
      </c>
      <c r="C728" s="184" t="str">
        <f>Seeds!AA498</f>
        <v>{"id":"M4-MyM-8a-E-2","stimulus":"&lt;p&gt;No ano passado, a temperatura máxima foi de {{T1}} °C na cidade em que Marina mora. Este ano, a temperatura máxima foi de {{T2}} °C. Quanto a temperatura aumentou de um ano para o outro?&lt;/p&gt;","template":"&lt;p&gt;A temperatura subiu {{response}} °C.&lt;/p&gt;","hint":"&lt;p&gt;Subtraia os graus Celsius.&lt;/p&gt;","feedback":"&lt;p&gt;Para calcular a diferença de temperatura, subtraia as duas medidas:&lt;/p&gt;&lt;p style=\"text-align: center\"&gt;{{T2}} − {{T1}} = {{A1}} °C&lt;/p&gt;","seed":{"parameters":[{"name":"Q1","label":null,"min":5,"max":20,"step":1},{"name":"Q2","label":null,"min":400,"max":460,"step":1}],"calculated":[{"name":"A1","function":"Lemonlib.round({{Q1}}/10, 1)"},{"name":"T2","function":"Lemonlib.round({{Q1}}/10+{{Q2}}/10, 1)","temp":true},{"name":"T1","function":"Lemonlib.round({{Q2}}/10, 1)","temp":true}],"uniques":true},"algorithm":{"name":"calculateOperation","params":{"method":"equivLiteral","keyboard":"INTERMEDIATE"}}}</v>
      </c>
      <c r="D728" s="184" t="str">
        <f t="shared" si="2"/>
        <v>#REF!</v>
      </c>
    </row>
    <row r="729" ht="15.75" customHeight="1">
      <c r="A729" s="184" t="str">
        <f>Seeds!AB499</f>
        <v>M4-MyM-8a-E-3</v>
      </c>
      <c r="B729" s="184" t="str">
        <f t="shared" si="254"/>
        <v>#REF!</v>
      </c>
      <c r="C729" s="184" t="str">
        <f>Seeds!AA499</f>
        <v>{"id":"M4-MyM-8a-E-3","stimulus":"&lt;p&gt;Devido à ação dos seres humanos sobre o clima na Terra, a temperatura média do planeta subiu {{T3}} °C entre os anos de {{T1}} e {{T2}}. Se em {{T1}} a temperatura média foi {{T4}} °C, qual foi a temperatura média em {{T2}}?&lt;/p&gt;","template":"&lt;p&gt;A temperatura média foi de {{response}} °C.&lt;/p&gt;","hint":"&lt;p&gt;Adicione os graus Celsius.&lt;/p&gt;","feedback":"&lt;p&gt;Para calcular o aumento de temperatura, some as duas medidas:&lt;/p&gt;&lt;p style=\"text-align: center\"&gt;{{T4}} + {{T3}} = {{A1}} °C&lt;/p&gt;","seed":{"parameters":[{"name":"Q1","label":null,"min":20,"max":50,"step":1},{"name":"Q2","label":null,"min":13,"max":18,"step":1}],"calculated":[{"name":"A1","function":"Lemonlib.round((50-{{Q1}}+{{Q2}})*0.02+{{Q2}}, 2)"},{"name":"T1","function":"2020-{{Q1}}","temp":true},{"name":"T2","function":"{{T1}}+{{Q2}}","temp":true},{"name":"T3","function":"Lemonlib.round((50-{{Q1}})*0.02, 2)","temp":true},{"name":"T4","function":"Lemonlib.round({{Q2}}*0.02+{{Q2}}, 2)","temp":true}],"uniques":true},"algorithm":{"name":"calculateOperation","params":{"method":"equivLiteral","keyboard":"INTERMEDIATE"}}}</v>
      </c>
      <c r="D729" s="184" t="str">
        <f t="shared" si="2"/>
        <v>#REF!</v>
      </c>
    </row>
    <row r="730" ht="15.75" customHeight="1">
      <c r="A730" s="184" t="str">
        <f>Seeds!AB500</f>
        <v>M4-MyM-8a-E-4</v>
      </c>
      <c r="B730" s="184" t="str">
        <f t="shared" si="254"/>
        <v>#REF!</v>
      </c>
      <c r="C730" s="184" t="str">
        <f>Seeds!AA500</f>
        <v>{"id":"M4-MyM-8a-E-4","stimulus":"&lt;p&gt;Devido à ação dos seres humanos sobre o clima na Terra, a temperatura média do planeta foi de {{T3}} °C no ano de {{T1}} e {{T4}} °C no ano de {{T2}}. Quanto a temperatura aumentou de um ano para o outro?&lt;/p&gt;","template":"&lt;p&gt;A temperatura média subiu {{response}} °C.&lt;/p&gt;","hint":"&lt;p&gt;Subtraia os graus Celsius.&lt;/p&gt;","feedback":"&lt;p&gt;Para calcular o aumento de temperatura, subtraia as duas medidas:&lt;/p&gt;&lt;p style=\"text-align: center\"&gt;{{T4}} − {{T3}} = {{A1}} °C&lt;/p&gt;","seed":{"parameters":[{"name":"Q1","label":null,"min":20,"max":50,"step":1},{"name":"Q2","label":null,"min":13,"max":18,"step":1}],"calculated":[{"name":"A1","function":"Lemonlib.round({{Q2}}*0.02, 2)"},{"name":"T1","function":"2020-{{Q1}}","temp":true},{"name":"T2","function":"{{T1}}+{{Q2}}","temp":true},{"name":"T3","function":"Lemonlib.round((50-{{Q1}})*0.02+{{Q2}}, 2)","temp":true},{"name":"T4","function":"Lemonlib.round((50-{{Q1}}+{{Q2}})*0.02+{{Q2}}, 2)","temp":true}],"uniques":true},"algorithm":{"name":"calculateOperation","params":{"method":"equivLiteral","keyboard":"INTERMEDIATE"}}}</v>
      </c>
      <c r="D730" s="184" t="str">
        <f t="shared" si="2"/>
        <v>#REF!</v>
      </c>
    </row>
    <row r="731" ht="15.75" customHeight="1">
      <c r="A731" s="184" t="str">
        <f>Seeds!AB501</f>
        <v>M4-MyM-9a-I-1</v>
      </c>
      <c r="B731" s="184" t="str">
        <f t="shared" si="254"/>
        <v>#REF!</v>
      </c>
      <c r="C731" s="184" t="str">
        <f>Seeds!AA501</f>
        <v>{"id":"M4-MyM-9a-I-1","stimulus":"&lt;p&gt;Este gráfico de barras representa as temperaturas máximas por dia registradas em uma região atingida pelas atividades de um vulcão. Indica se as afirmações estão corretas ou incorretas.&lt;/p&gt; &lt;div style=\"display:flex; justify-content:center;\"&gt;&lt;div class=\"fr-chart ct-chart ct-minor-seventh\" data-chart='{\"type\": \"bar\", \"series\": [{\"name\": \"ºC máximos\", \"data\": [{{Q1}},{{Q2}},{{Q3}},{{Q4}},{{Q5}}]}], \"labels\":[\"Segunda-feira\",\"Terça-feira\",\"Quarta-feira\",\"Quinta-feira\",\"Sexta-feira\"]}'&gt;&lt;/div&gt;&lt;/div&gt;","hint":"&lt;p&gt;A altura atingida por cada barra representa a temperatura máxima.&lt;/p&gt;","feedback":"&lt;p&gt;A altura atingida por cada barra representa a temperatura máxima.&lt;/p&gt;","seed":{"parameters":[{"name":"Q1","label":"","min":40,"max":70,"step":5},{"name":"Q2","label":"","min":40,"max":70,"step":5},{"name":"Q3","label":"","min":40,"max":70,"step":5},{"name":"Q4","label":"","min":40,"max":70,"step":5},{"name":"Q5","label":"","min":40,"max":70,"step":5}],"calculated":[{"name":"A1","label":"A temperatura máxima registrada na quarta-feira foi {{Q3}} °C."},{"name":"A2","label":"A temperatura máxima registrada na quinta-feira foi {{Q4}} °C."},{"name":"A3","label":"A temperatura máxima registrada na segunda-feira foi {{Q5}} °C.","incorrect":true},{"name":"A4","label":"A temperatura máxima registrada na terça-feira foi {{Q1}} °C.","incorrect":true},{"name":"A5","label":"A temperatura máxima registrada na sexta-feira foi {{Q2}} °C.","incorrect":true}],"uniques":true},"algorithm":{"name":"trueFalse","template":"Choice matrix – inline","params":{"countCorrect":1,"countIncorrect":2,"options":["Correta","Incorreta"]}}}</v>
      </c>
      <c r="D731" s="184" t="str">
        <f t="shared" si="2"/>
        <v>#REF!</v>
      </c>
    </row>
    <row r="732" ht="15.75" customHeight="1">
      <c r="A732" s="184" t="str">
        <f>Seeds!AB502</f>
        <v>M4-MyM-9a-I-2</v>
      </c>
      <c r="B732" s="184" t="str">
        <f t="shared" si="254"/>
        <v>#REF!</v>
      </c>
      <c r="C732" s="184" t="str">
        <f>Seeds!AA502</f>
        <v>{"id":"M4-MyM-9a-I-2","stimulus":"&lt;p&gt;Cristina criou este gráfico de barras para representar as temperaturas mínimas que a geladeira de uma loja marcou durante alguns dias. Indique se as afirmações estão corretas ou incorretas.&lt;/p&gt;&lt;div style=\"display:flex; justify-content:center;\"&gt;&lt;div class=\"fr-chart ct-chart ct-minor-seventh\" data-chart='{\"type\": \"bar\", \"series\": [{\"name\": \"ºC mínimos\", \"data\": [{{Q1}},{{Q2}},{{Q3}},{{Q4}},{{Q5}}]}], \"labels\":[\"Segunda-feira\",\"Terça-feira\",\"Quarta-feira\",\"Quinta-feira\",\"Sexta-feira\"]}'&gt;&lt;/div&gt;&lt;/div&gt;","hint":"&lt;p&gt;A altura atingida por cada barra representa a temperatura mínima.&lt;/p&gt;","feedback":"&lt;p&gt;A altura atingida por cada barra representa a temperatura mínima.&lt;/p&gt;","seed":{"parameters":[{"name":"Q1","label":"","min":1,"max":10,"step":1},{"name":"Q2","label":"","min":1,"max":10,"step":1},{"name":"Q3","label":"","min":1,"max":10,"step":1},{"name":"Q4","label":"","min":1,"max":10,"step":1},{"name":"Q5","label":"","min":1,"max":10,"step":1}],"calculated":[{"name":"A1","label":"A temperatura mínima registrada na sexta-feira foi {{Q5}} °C"},{"name":"A2","label":"A temperatura mínima registrada na quinta-feira foi {{Q4}} °C."},{"name":"A3","label":"A temperatura mínima registrada na segunda-feira foi {{Q5}} °C.","incorrect":true},{"name":"A4","label":"A temperatura mínima registrada na terça-feira foi {{Q1}} °C.","incorrect":true},{"name":"A5","label":"A temperatura mínima registrada na quarta-feira foi {{Q2}} °C.","incorrect":true}],"uniques":true},"algorithm":{"name":"trueFalse","template":"Choice matrix – inline","params":{"countCorrect":1,"countIncorrect":2,"options":["Correta","Incorreta"]}}}</v>
      </c>
      <c r="D732" s="184" t="str">
        <f t="shared" si="2"/>
        <v>#REF!</v>
      </c>
    </row>
    <row r="733" ht="15.75" customHeight="1">
      <c r="A733" s="184" t="str">
        <f>Seeds!AB503</f>
        <v>M4-MyM-9a-I-3</v>
      </c>
      <c r="B733" s="184" t="str">
        <f t="shared" si="254"/>
        <v>#REF!</v>
      </c>
      <c r="C733" s="184" t="str">
        <f>Seeds!AA503</f>
        <v>{"id":"M4-MyM-9a-I-3","stimulus":"&lt;p&gt;Três pacientes tiveram suas temperaturas medidas em um hospital. Arraste e ordene as temperaturas da mais baixa para a mais alta.&lt;/p&gt;&lt;table style=\"width: 100%;\"&gt;&lt;tbody&gt;&lt;tr&gt;&lt;td style=\"width: 50%; background-color: #72D2CD; text-align: center;\"&gt;&lt;span style=\"color: rgb(255, 255, 255);\"&gt;Paciente &amp;nbsp;&lt;/span&gt;&lt;/td&gt;&lt;td style=\"width: 50%; background-color: #72D2CD; text-align: center;\"&gt;&lt;span style=\"color: rgb(255, 255, 255);\"&gt;Temperatura&lt;/span&gt;&lt;/td&gt;&lt;/tr&gt;&lt;tr&gt;&lt;td style=\"width: 50%; text-align: center;\"&gt;{{N1}}&amp;nbsp;&lt;/td&gt;&lt;td style=\"width: 50%; text-align: center;\"&gt;{{Q1}} °C&lt;/td&gt;&lt;/tr&gt;&lt;tr&gt;&lt;td style=\"width: 50%; text-align: center;\"&gt;{{N2}}&lt;/td&gt;&lt;td style=\"width: 50%; text-align: center;\"&gt;{{Q2}} °C&lt;/td&gt;&lt;/tr&gt;&lt;tr&gt;&lt;td style=\"width: 50%; text-align: center;\"&gt;{{N3}}&lt;/td&gt;&lt;td style=\"width: 50%; text-align: center;\"&gt;{{Q3}} °C&amp;nbsp;&lt;/td&gt;&lt;/tr&gt;&lt;/tbody&gt;&lt;/table&gt;","template":"&lt;p style=\"text-align:center;\"&gt;{{response}} &lt; {{response}} &lt; {{response}}&lt;/p&gt;","hint":"&lt;p&gt;Compare os valores dígito a dígito começando da esquerda.&lt;/p&gt;","feedback":"&lt;p&gt;Compare os valores dígito a dígito começando da esquerda.&lt;/p&gt;","seed":{"parameters":[{"name":"Q1","label":null,"min":34,"max":41,"step":1},{"name":"Q2","label":null,"min":34,"max":41,"step":1},{"name":"Q3","label":null,"min":34,"max":41,"step":1},{"name":"N1","list":["Bruno","Carlos","Karina","Ricardo"]},{"name":"N2","list":["Bruno","Carlos","Karina","Ricardo"]},{"name":"N3","list":["Bruno","Carlos","Karina","Ricardo"]}],"calculated":[{"name":"A1","label":"{{function}} °C","function":"math.min({{Q1}}, {{Q2}}, {{Q3}})"},{"name":"A2","label":"{{function}} °C","function":"Lemonlib.round({{Q1}}+{{Q2}}+{{Q3}}-math.min({{Q1}}, {{Q2}}, {{Q3}})-math.max({{Q1}}, {{Q2}}, {{Q3}}), 2)"},{"name":"A3","label":"{{function}} °C","function":"math.max({{Q1}}, {{Q2}}, {{Q3}})"}],"uniques":true},"algorithm":{"name":"calculateOperation","template":"Cloze with drag &amp; drop","params":{"keyboard":"INTERMEDIATE"}}}</v>
      </c>
      <c r="D733" s="184" t="str">
        <f t="shared" si="2"/>
        <v>#REF!</v>
      </c>
    </row>
    <row r="734" ht="15.75" customHeight="1">
      <c r="A734" s="184" t="str">
        <f>Seeds!AB504</f>
        <v>M4-MyM-9a-E-1</v>
      </c>
      <c r="B734" s="184" t="str">
        <f t="shared" si="254"/>
        <v>#REF!</v>
      </c>
      <c r="C734" s="184" t="str">
        <f>Seeds!AA504</f>
        <v>{"id":"M4-MyM-9a-E-1","stimulus":"&lt;p&gt;Veja este gráfico que traça as temperaturas mínima e máxima por três meses em {{N1}} e {{N2}}. Em seguida, complete a tabela com base nas informações do gráfico.&lt;/p&gt;&lt;div style=\"display:flex; justify-content: center;\"&gt;&lt;div class=\"fr-chart ct-chart ct-minor-seventh\" data-chart='{\"type\": \"bar\", \"series\": [{\"name\": \"{{N1}}\", \"data\": [{{Q1}},{{Q2}},{{Q3}}]},{\"name\": \"{{N2}}\", \"data\": [{{Q4}},{{Q5}},{{Q6}}]}], \"labels\":[\"Abril\",\"Maio\",\"Junho\"]}'&gt;&lt;/div&gt;&lt;/div&gt;","template":"&lt;table style=\"width: 100%;\"&gt;&lt;tbody&gt;&lt;tr&gt;&lt;td style=\"width: 33.3%; text-align: center; background-color: #9FC1FD;\"&gt;&lt;strong&gt;&lt;span style=\"color: rgb(255, 255, 255);\"&gt;Mês&lt;/span&gt;&lt;/strong&gt;&lt;/td&gt;&lt;td style=\"width: 33.3%; text-align: center; background-color: #9FC1FD;\"&gt;&lt;strong&gt;&lt;span style=\"color: rgb(255, 255, 255);\"&gt;{{N1}}&lt;/span&gt;&lt;/strong&gt;&lt;/td&gt;&lt;td style=\"width: 33.3%; text-align: center; background-color: #9FC1FD;\"&gt;&lt;strong&gt;&lt;span style=\"color: rgb(255, 255, 255);\"&gt;{{N2}}&lt;/span&gt;&lt;/strong&gt;&lt;/td&gt;&lt;/tr&gt;&lt;tr&gt;&lt;td style=\"width: 33.3%; text-align: center;\"&gt;Abril&lt;/td&gt;&lt;td style=\"width: 33.3%; text-align: center;\"&gt;{{Q1}} ºC&lt;/td&gt;&lt;td style=\"width: 33.3%; text-align: center;\"&gt;{{response}} ºC&lt;/td&gt;&lt;/tr&gt;&lt;tr&gt;&lt;td style=\"width: 33.3%; text-align: center;\"&gt;Maio&lt;/td&gt;&lt;td style=\"width: 33.3%; text-align: center;\"&gt;{{response}} ºC&lt;/td&gt;&lt;td style=\"width: 33.3%; text-align: center;\"&gt;{{Q5}} ºC&lt;/td&gt;&lt;/tr&gt;&lt;tr&gt;&lt;td style=\"width: 33.3%; text-align: center;\"&gt;Junho&lt;/td&gt;&lt;td style=\"width: 33.3%; text-align: center;\"&gt;{{response}} ºC&lt;/td&gt;&lt;td style=\"width: 33.3%; text-align: center;\"&gt;{{Q6}} ºC&lt;/td&gt;&lt;/tr&gt;&lt;/tbody&gt;&lt;/table&gt;","hint":"&lt;p&gt;A altura que cada barra atinge representa a temperatura em cada mês em {{N1}} a {{N2}}.&lt;/p&gt;","feedback":"&lt;p&gt;A altura que cada barra atinge representa a temperatura em cada mês em {{N1}} a {{N2}}.&lt;/p&gt;","seed":{"parameters":[{"name":"Q1","label":null,"min":8,"max":15,"step":1},{"name":"Q2","label":null,"min":8,"max":15,"step":1},{"name":"Q3","label":null,"min":8,"max":15,"step":1},{"name":"Q4","label":null,"min":20,"max":30,"step":1},{"name":"Q5","label":null,"min":20,"max":30,"step":1},{"name":"Q6","label":null,"min":20,"max":30,"step":1},{"name":"N1","label":null,"list":["Roma","Londres","Madri","Paris","Berlim"]},{"name":"N2","label":null,"list":["Roma","Londres","Madri","Paris","Berlim"]}],"calculated":[{"name":"A1","label":"{{function}}","function":"{{Q4}}"},{"name":"A2","label":"{{function}}","function":"{{Q2}}"},{"name":"A3","label":"{{function}}","function":"{{Q3}}"}],"uniques":true},"algorithm":{"name":"calculateOperation","params":{"method":"equivLiteral","keyboard":"NUMERICAL"}}}</v>
      </c>
      <c r="D734" s="184" t="str">
        <f t="shared" si="2"/>
        <v>#REF!</v>
      </c>
    </row>
    <row r="735" ht="15.75" customHeight="1">
      <c r="A735" s="184" t="str">
        <f>Seeds!AB505</f>
        <v>M4-MyM-9a-E-2</v>
      </c>
      <c r="B735" s="184" t="str">
        <f t="shared" si="254"/>
        <v>#REF!</v>
      </c>
      <c r="C735" s="184" t="str">
        <f>Seeds!AA505</f>
        <v>{"id":"M4-MyM-9a-E-2","stimulus":"&lt;p&gt;O ar condicionado da casa de Daniel está quebrado e mostra uma temperatura diferente a cada hora. Veja este gráfico que mostra as temperaturas mostradas em diferentes horários e complete a tabela com base nas informações do gráfico.&lt;/p&gt;&lt;div style=\"display:flex; justify-content: center;\"&gt;&lt;div class=\"fr-chart ct-chart ct-minor-seventh\" data-chart='{\"type\": \"bar\", \"series\": [{\"name\": \"Temperatura\", \"data\": [{{Q1}},{{Q2}},{{Q3}},{{Q4}},{{Q5}}]}], \"labels\":[\"{{Q6}}:00 h\",\"{{T1}}:00 h\",\"{{T2}}:00 h\",\"{{T3}}:00 h\",\"{{T4}}:00 h\"]}'&gt;&lt;/div&gt;&lt;/div&gt;","template":"&lt;table style=\"width: 100%;\"&gt;&lt;tbody&gt;&lt;tr&gt;&lt;td style=\"width: 50%; background-color: #72D2CD; text-align: center;\"&gt;&lt;span style=\"color: rgb(255, 255, 255);\"&gt;Hora&lt;/span&gt;&lt;/td&gt;&lt;td style=\"width: 50%; background-color: #72D2CD; text-align: center;\"&gt;&lt;span style=\"color: rgb(255, 255, 255);\"&gt;Temperatura&lt;/span&gt;&lt;/td&gt;&lt;/tr&gt;&lt;tr&gt;&lt;td style=\"width: 50%; text-align: center;\"&gt;{{T1}}:00 h&lt;/td&gt;&lt;td style=\"width: 50%; text-align: center;\"&gt;{{response}} °C&lt;/td&gt;&lt;/tr&gt;&lt;tr&gt;&lt;td style=\"width: 50%; text-align: center;\"&gt;{{T3}}:00 h&lt;/td&gt;&lt;td style=\"width: 50%; text-align: center;\"&gt;{{response}} °C&lt;/td&gt;&lt;/tr&gt;&lt;tr&gt;&lt;td style=\"width: 50%; text-align: center;\"&gt;{{T4}}:00 h&lt;/td&gt;&lt;td style=\"width: 50%; text-align: center;\"&gt;{{response}} °C&amp;nbsp;&lt;/td&gt;&lt;/tr&gt;&lt;/tbody&gt;&lt;/table&gt;","hint":"&lt;p&gt;A altura que cada barra atinge representa a temperatura que estava naquele momento.&lt;/p&gt;","feedback":"&lt;p&gt;A altura que cada barra atinge representa a temperatura que estava naquele momento.&lt;/p&gt;","seed":{"parameters":[{"name":"Q1","label":null,"min":15,"max":30,"step":1},{"name":"Q2","label":null,"min":15,"max":30,"step":1},{"name":"Q3","label":null,"min":15,"max":30,"step":1},{"name":"Q4","label":null,"min":15,"max":30,"step":1},{"name":"Q5","label":null,"min":15,"max":30,"step":1},{"name":"Q6","label":null,"min":1,"max":18,"step":1}],"calculated":[{"name":"T1","function":"{{Q6}}+1","temp":true},{"name":"T2","function":"{{Q6}}+2","temp":true},{"name":"T3","function":"{{Q6}}+3","temp":true},{"name":"T4","function":"{{Q6}}+4","temp":true},{"name":"A1","label":"{{function}}","function":"{{Q2}}"},{"name":"A2","label":"{{function}}","function":"{{Q4}}"},{"name":"A3","label":"{{function}}","function":"{{Q5}}"}],"uniques":true},"algorithm":{"name":"calculateOperation","params":{"method":"equivLiteral","keyboard":"NUMERICAL"}}}</v>
      </c>
      <c r="D735" s="184" t="str">
        <f t="shared" si="2"/>
        <v>#REF!</v>
      </c>
    </row>
    <row r="736" ht="15.75" customHeight="1">
      <c r="A736" s="184" t="str">
        <f>Seeds!AB506</f>
        <v>M4-MyM-9a-E-3</v>
      </c>
      <c r="B736" s="184" t="str">
        <f t="shared" si="254"/>
        <v>#REF!</v>
      </c>
      <c r="C736" s="184" t="str">
        <f>Seeds!AA506</f>
        <v>{
    "id": "M4-MyM-9a-E-3",
    "stimulus": "&lt;p&gt;Dois especialistas mediram a temperatura de dois rios em seus três trechos. Observe este gráfico que mostra as temperaturas obtidas rios e complete a tabela de acordo com as informações do gráfico.&lt;/p&gt;&lt;div style=\"display:flex; justify-content: center;\"&gt;&lt;div class=\"fr-chart ct-chart ct-minor-seventh\" data-chart='{\"type\": \"bar\", \"series\": [{\"name\": \"Rio 1\", \"data\": [{{Q1}},{{Q2}},{{Q3}}]},{\"name\": \"Rio 2\", \"data\": [{{Q4}},{{Q5}},{{Q6}}]}], \"labels\":[\"Trecho baixo\",\"Trecho médio\",\"Trecho alto\"],\"options\": {\"axisY\": {\"onlyInteger\": true}}}'&gt;&lt;/div&gt;&lt;/div&gt;",
    "template": "&lt;table style=\"width: 100%;\"&gt;&lt;tbody&gt;&lt;tr&gt;&lt;td style=\"width: 33.3%; text-align: center; background-color: #72D2CD;\"&gt;&lt;strong&gt;&lt;span style=\"color: rgb(255, 255, 255);\"&gt;Trecho&lt;/span&gt;&lt;/strong&gt;&lt;/td&gt;&lt;td style=\"width: 33.3%; text-align: center; background-color: #72D2CD;\"&gt;&lt;strong&gt;&lt;span style=\"color: rgb(255, 255, 255);\"&gt;Rio 1&lt;/span&gt;&lt;/strong&gt;&lt;/td&gt;&lt;td style=\"width: 33.3%; text-align: center; background-color: #72D2CD;\"&gt;&lt;strong&gt;&lt;span style=\"color: rgb(255, 255, 255);\"&gt;Rio 2&lt;/span&gt;&lt;/strong&gt;&lt;/td&gt;&lt;/tr&gt;&lt;tr&gt;&lt;td style=\"width: 33.3%; text-align: center;\"&gt;Baixo&lt;/td&gt;&lt;td style=\"width: 33.3%; text-align: center;\"&gt;{{response}} ºC&lt;/td&gt;&lt;td style=\"width: 33.3%; text-align: center;\"&gt;{{Q4}} ºC&lt;/td&gt;&lt;/tr&gt;&lt;tr&gt;&lt;td style=\"width: 33.3%; text-align: center;\"&gt;Médio&lt;/td&gt;&lt;td style=\"width: 33.3%; text-align: center;\"&gt;{{response}} ºC&lt;/td&gt;&lt;td style=\"width: 33.3%; text-align: center;\"&gt;{{Q5}} ºC&lt;/td&gt;&lt;/tr&gt;&lt;tr&gt;&lt;td style=\"width: 33.3%; text-align: center;\"&gt;Alto&lt;/td&gt;&lt;td style=\"width: 33.3%; text-align: center;\"&gt;{{Q3}} ºC&lt;/td&gt;&lt;td style=\"width: 33.3%; text-align: center;\"&gt;{{response}} ºC&lt;/td&gt;&lt;/tr&gt;&lt;/tbody&gt;&lt;/table&gt;",
    "hint": "&lt;p&gt;A altura que cada barra atinge representa a temperatura que estava no rio em um determinado trecho.&lt;/p&gt;",
    "feedback": "&lt;p&gt;A altura que cada barra atinge representa a temperatura que estava no rio em um determinado trecho.&lt;/p&gt;",
    "seed": {
        "parameters": [
            {
                "name": "Q1",
                "label": null,
                "min": 1,
                "max": 7,
                "step": 1
            },
            {
                "name": "Q2",
                "label": null,
                "min": 8,
                "max": 13,
                "step": 1
            },
            {
                "name": "Q3",
                "label": null,
                "min": 14,
                "max": 20,
                "step": 1
            },
            {
                "name": "Q4",
                "label": null,
                "min": 1,
                "max": 7,
                "step": 1
            },
            {
                "name": "Q5",
                "label": null,
                "min": 8,
                "max": 13,
                "step": 1
            },
            {
                "name": "Q6",
                "label": null,
                "min": 14,
                "max": 20,
                "step": 1
            }
        ],
        "calculated": [
            {
                "name": "A1",
                "label": "{{function}}",
                "function": "{{Q1}}"
            },
            {
                "name": "A2",
                "label": "{{function}}",
                "function": "{{Q2}}"
            },
            {
                "name": "A3",
                "label": "{{function}}",
                "function": "{{Q6}}"
            }
        ],
        "uniques": true
    },
    "algorithm": {
        "name": "calculateOperation",
        "params": {
            "method": "equivLiteral",
            "keyboard": "NUMERICAL"
        }
    }
}</v>
      </c>
      <c r="D736" s="184" t="str">
        <f t="shared" si="2"/>
        <v>#REF!</v>
      </c>
    </row>
    <row r="737" ht="15.75" customHeight="1">
      <c r="A737" s="184" t="str">
        <f>Seeds!AB507</f>
        <v>M4-G-15a-I-1</v>
      </c>
      <c r="B737" s="184" t="str">
        <f t="shared" si="254"/>
        <v>#REF!</v>
      </c>
      <c r="C737" s="184" t="str">
        <f>Seeds!AA507</f>
        <v>{"id":"M4-G-15a-I-1","stimulus":"&lt;p&gt;Selecione a reta.&lt;/p&gt;","hint":"&lt;p&gt;Uma &lt;b&gt;reta&lt;/b&gt; é uma sucessão de pontos na mesma direção sem início e fim.&lt;/p&gt;&lt;p&gt;Um &lt;b&gt;segmento&lt;/b&gt; de reta é uma parte da reta e está delimitado por dois pontos.&lt;/p&gt;","feedback":"&lt;p&gt;Uma &lt;b&gt;reta&lt;/b&gt; é uma sucessão de pontos na mesma direção sem início e fim.&lt;/p&gt;&lt;p&gt;Um &lt;b&gt;segmento&lt;/b&gt; de reta é uma parte da reta e está delimitado por dois pontos.&lt;/p&gt;","seed":{"parameters":[],"calculated":[{"name":"A1","label":"&lt;div style=\"display:flex; justify-content:center;\"&gt;&lt;img src=\"https://blueberry-assets.oneclick.es/M4_G_15a_1.svg\" width=\"300\"&gt;&lt;/img&gt;&lt;/div&gt;"},{"name":"A2","label":"&lt;div style=\"display:flex; justify-content:center;\"&gt;&lt;img src=\"https://blueberry-assets.oneclick.es/M4_G_15a_2.svg\" width=\"300\"&gt;&lt;/img&gt;&lt;/div&gt;"},{"name":"A3","label":"&lt;div style=\"display:flex; justify-content:center;\"&gt;&lt;img src=\"https://blueberry-assets.oneclick.es/M4_G_15a_3.svg\" width=\"300\"&gt;&lt;/img&gt;&lt;/div&gt;","incorrect":true},{"name":"A4","label":"&lt;div style=\"display:flex; justify-content:center;\"&gt;&lt;img src=\"https://blueberry-assets.oneclick.es/M4_G_15a_4.svg\" width=\"300\"&gt;&lt;/img&gt;&lt;/div&gt;","incorrect":true}],"uniques":true},"algorithm":{"name":"trueFalse","template":"Multiple choice – standard","params":{"countCorrect":1,"countIncorrect":2,"showCheckIcon":false,"columns":3}}}</v>
      </c>
      <c r="D737" s="184" t="str">
        <f t="shared" si="2"/>
        <v>#REF!</v>
      </c>
    </row>
    <row r="738" ht="15.75" customHeight="1">
      <c r="A738" s="184" t="str">
        <f>Seeds!AB508</f>
        <v>M4-G-15a-I-2</v>
      </c>
      <c r="B738" s="184" t="str">
        <f t="shared" si="254"/>
        <v>#REF!</v>
      </c>
      <c r="C738" s="184" t="str">
        <f>Seeds!AA508</f>
        <v>{"id":"M4-G-15a-I-2","stimulus":"&lt;p&gt;Selecione o segmento de reta.&lt;/p&gt;","hint":"&lt;p&gt;Uma &lt;b&gt;reta&lt;/b&gt; é uma sucessão de pontos na mesma direção sem início e fim.&lt;/p&gt;&lt;p&gt;Um &lt;b&gt;segmento&lt;/b&gt; de reta é uma parte da reta e está delimitado por dois pontos.&lt;/p&gt;","feedback":"&lt;p&gt;Uma &lt;b&gt;reta&lt;/b&gt; é uma sucessão de pontos na mesma direção sem início e fim.&lt;/p&gt;&lt;p&gt;Um &lt;b&gt;segmento&lt;/b&gt; de reta é uma parte da reta e está delimitado por dois pontos.&lt;/p&gt;","seed":{"parameters":[],"calculated":[{"name":"A1","label":"&lt;div style=\"display:flex; justify-content:center;\"&gt;&lt;img src=\"https://blueberry-assets.oneclick.es/M4_G_15a_1.svg\" width=\"300\"&gt;&lt;/img&gt;&lt;/div&gt;","incorrect":true},{"name":"A2","label":"&lt;div style=\"display:flex; justify-content:center;\"&gt;&lt;img src=\"https://blueberry-assets.oneclick.es/M4_G_15a_2.svg\" width=\"300\"&gt;&lt;/img&gt;&lt;/div&gt;","incorrect":true},{"name":"A3","label":"&lt;div style=\"display:flex; justify-content:center;\"&gt;&lt;img src=\"https://blueberry-assets.oneclick.es/M4_G_15a_3.svg\" width=\"300\"&gt;&lt;/img&gt;&lt;/div&gt;"},{"name":"A4","label":"&lt;div style=\"display:flex; justify-content:center;\"&gt;&lt;img src=\"https://blueberry-assets.oneclick.es/M4_G_15a_4.svg\" width=\"300\"&gt;&lt;/img&gt;&lt;/div&gt;"}],"uniques":true},"algorithm":{"name":"trueFalse","template":"Multiple choice – standard","params":{"countCorrect":1,"countIncorrect":2,"showCheckIcon":false,"columns":3}}}</v>
      </c>
      <c r="D738" s="184" t="str">
        <f t="shared" si="2"/>
        <v>#REF!</v>
      </c>
    </row>
    <row r="739" ht="15.75" customHeight="1">
      <c r="A739" s="184" t="str">
        <f>Seeds!AB509</f>
        <v>M4-G-15a-E-1</v>
      </c>
      <c r="B739" s="184" t="str">
        <f t="shared" si="254"/>
        <v>#REF!</v>
      </c>
      <c r="C739" s="184" t="str">
        <f>Seeds!AA509</f>
        <v>{
    "id": "M4-G-15a-E-1",
    "stimulus": "&lt;p&gt;Escreva o nome das seguintes linhas.&lt;/p&gt;",
    "template": "&lt;table style=\"width: 100%;\"&gt;&lt;tbody&gt;&lt;tr&gt;&lt;td style=\"width: 50%; text-align: center; vertical-align: middle; border: none;\"&gt;&lt;div style=\"display:flex; justify-content:center;\"&gt;&lt;img src=\"https://blueberry-assets.oneclick.es/{{Q1}}\" width=\"300\"&gt;&lt;/img&gt;&lt;/div&gt;&lt;/td&gt;&lt;td style=\"width: 50%; text-align: center; vertical-align: middle; border: none;\"&gt;&lt;div style=\"display:flex; justify-content:center;\"&gt;&lt;img src=\"https://blueberry-assets.oneclick.es/{{Q2}}\" width=\"300\"&gt;&lt;/img&gt;&lt;/div&gt;&lt;/td&gt;&lt;/tr&gt;&lt;tr&gt;&lt;td style=\"width: 50%; text-align: center; vertical-align: middle; border: none;\"&gt;{{response}}&lt;/td&gt;&lt;td style=\"width: 50%; text-align: center; vertical-align: middle; border: none;\"&gt;{{response}}&lt;/td&gt;&lt;/tr&gt;&lt;/tbody&gt;&lt;/table&gt;",
    "hint": "&lt;p&gt;Uma &lt;b&gt;reta&lt;/b&gt; é uma sucessão de pontos na mesma direção sem início e fim.&lt;/p&gt;&lt;p&gt;Um &lt;b&gt;segmento&lt;/b&gt; de reta é uma parte da reta e está delimitado por dois pontos.&lt;/p&gt;",
    "feedback": "&lt;p&gt;Uma &lt;b&gt;reta&lt;/b&gt; é uma sucessão de pontos na mesma direção sem início e fim.&lt;/p&gt;&lt;p&gt;Um &lt;b&gt;segmento&lt;/b&gt; de reta é uma parte da reta e está delimitado por dois pontos.&lt;/p&gt;",
    "seed": {
        "parameters": [
            {
                "name": "Q1",
                "label": null,
                "list": [
                    "M4_G_15a_1.svg",
                    "M4_G_15a_2.svg"
                ]
            },
            {
                "name": "Q2",
                "label": null,
                "list": [
                    "M4_G_15a_3.svg",
                    "M4_G_15a_4.svg"
                ]
            }
        ],
        "calculated": [
            {
                "name": "A1",
                "label": "Reta"
            },
            {
                "name": "A2",
                "label": "Segmento"
            }
        ],
        "uniques": true
    },
    "algorithm": {
        "name": "calculateOperation",
        "template": "Cloze with text"
    }
}</v>
      </c>
      <c r="D739" s="184" t="str">
        <f t="shared" si="2"/>
        <v>#REF!</v>
      </c>
    </row>
    <row r="740" ht="15.75" customHeight="1">
      <c r="A740" s="184" t="str">
        <f>Seeds!AB510</f>
        <v>M4-G-15a-E-2</v>
      </c>
      <c r="B740" s="184" t="str">
        <f t="shared" si="254"/>
        <v>#REF!</v>
      </c>
      <c r="C740" s="184" t="str">
        <f>Seeds!AA510</f>
        <v>{
    "id": "M4-G-15a-E-2",
    "stimulus": "&lt;p&gt;Escreva o nome das seguintes linhas.&lt;/p&gt;",
    "template": "&lt;table style=\"width: 100%;\"&gt;&lt;tbody&gt;&lt;tr&gt;&lt;td style=\"width: 50%; text-align: center; vertical-align: middle; border: none;\"&gt;&lt;div style=\"display:flex; justify-content:center;\"&gt;&lt;img src=\"https://blueberry-assets.oneclick.es/{{Q1}}\" width=\"300\"&gt;&lt;/img&gt;&lt;/div&gt;&lt;/td&gt;&lt;td style=\"width: 50%; text-align: center; vertical-align: middle; border: none;\"&gt;&lt;div style=\"display:flex; justify-content:center;\"&gt;&lt;img src=\"https://blueberry-assets.oneclick.es/{{Q2}}\" width=\"300\"&gt;&lt;/img&gt;&lt;/div&gt;&lt;/td&gt;&lt;/tr&gt;&lt;tr&gt;&lt;td style=\"width: 50%; text-align: center; vertical-align: middle; border: none;\"&gt;{{response}}&lt;/td&gt;&lt;td style=\"width: 50%; text-align: center; vertical-align: middle; border: none;\"&gt;{{response}}&lt;/td&gt;&lt;/tr&gt;&lt;/tbody&gt;&lt;/table&gt;",
    "hint": "&lt;p&gt;Uma &lt;b&gt;reta&lt;/b&gt; é uma sucessão de pontos na mesma direção sem início e fim.&lt;/p&gt;&lt;p&gt;Um &lt;b&gt;segmento&lt;/b&gt; de reta é uma parte da reta e está delimitado por dois pontos.&lt;/p&gt;",
    "feedback": "&lt;p&gt;Uma &lt;b&gt;reta&lt;/b&gt; é uma sucessão de pontos na mesma direção sem início e fim.&lt;/p&gt;&lt;p&gt;Um &lt;b&gt;segmento&lt;/b&gt; de reta é uma parte da reta e está delimitado por dois pontos.&lt;/p&gt;",
    "seed": {
        "parameters": [
            {
                "name": "Q1",
                "label": null,
                "list": [
                    "M4_G_15a_3.svg",
                    "M4_G_15a_4.svg"
                ]
            },
            {
                "name": "Q2",
                "label": null,
                "list": [
                    "M4_G_15a_1.svg",
                    "M4_G_15a_2.svg"
                ]
            }
        ],
        "calculated": [
            {
                "name": "A1",
                "label": "Segmento"
            },
            {
                "name": "A2",
                "label": "Reta"
            }
        ],
        "uniques": true
    },
    "algorithm": {
        "name": "calculateOperation",
        "template": "Cloze with text"
    }
}</v>
      </c>
      <c r="D740" s="184" t="str">
        <f t="shared" si="2"/>
        <v>#REF!</v>
      </c>
    </row>
    <row r="741" ht="15.75" customHeight="1">
      <c r="A741" s="184" t="str">
        <f>Seeds!AB511</f>
        <v>M4-G-16a-I-1</v>
      </c>
      <c r="B741" s="184" t="str">
        <f t="shared" si="254"/>
        <v>#REF!</v>
      </c>
      <c r="C741" s="184" t="str">
        <f>Seeds!AA511</f>
        <v>{"id":"M4-G-16a-I-1","stimulus":"&lt;p&gt;Observe a imagem e determine se as seguintes afirmações são verdadeiras ou falsas.&lt;/p&gt;&lt;div style=\"display:flex; justify-content:center;\"&gt;&lt;div class=\"lemo-fixed-to-responsive\" style=\"max-width: 300px;max-height: 240px;position: relative;width: 100%;display: inline-block;\"&gt;&lt;img src=\"https://blueberry-assets.oneclick.es/M4_G_16a_1.svg\" alt=\"\" tabindex=\"0\"&gt;&lt;/img&gt;&lt;div class=\"lemo-graphie-container\" style=\"position: absolute;top: 0;left: 0;width: 100%;height: 100%;\"&gt;&lt;div class=\"lemo-graphie\" style=\"position: relative; width: 100%; height: 100%;\"&gt;&lt;span class=\"lemo-graphie-label\" style=\"position: absolute; left: 25.4450%; top: 11%;\"&gt;&lt;i&gt;{{Q1}}&lt;/i&gt;&lt;/span&gt;&lt;span class=\"lemo-graphie-label\" style=\"position: absolute; left: 51.9350%; top: 11%;\"&gt;&lt;i&gt;{{Q2}}&lt;/i&gt;&lt;/span&gt;&lt;span class=\"lemo-graphie-label\" style=\"position: absolute; left: 86%; top: 70%;\"&gt;&lt;i&gt;{{Q4}}&lt;/i&gt;&lt;/span&gt;&lt;span class=\"lemo-graphie-label\" style=\"position: absolute; left: 85%; top: 20%;\"&gt;&lt;i&gt;{{Q3}}&lt;/i&gt;&lt;/span&gt;&lt;/div&gt;&lt;/div&gt;&lt;/div&gt;&lt;/div&gt;","hint":"&lt;p&gt;As retas podem ser paralelas ou secantes. As retas secantes podem ser perpendiculares ou oblíquas.&lt;/p&gt;","feedback":"&lt;p&gt;&lt;b&gt;Retas paralelas&lt;/b&gt; não têm pontos comuns.&lt;/p&gt;&lt;p&gt;&lt;b&gt;Retas perpendiculares&lt;/b&gt; se cruzam em um ponto e formam ângulos retos entre si.&lt;/p&gt;&lt;p&gt;&lt;b &gt; Retas oblíquas&lt;/b&gt; se cruzam em um ponto e não formam ângulos retos entre si.&lt;/p&gt;","seed":{"parameters":[{"name":"Q1","label":null,"list":["a","b","c","d"]},{"name":"Q2","label":null,"list":["a","b","c","d"]},{"name":"Q3","label":null,"list":["a","b","c","d"]},{"name":"Q4","label":null,"list":["a","b","c","d"]}],"calculated":[{"name":"A1","label":"A reta &lt;i&gt;{{Q1}}&lt;/i&gt; é paralela à reta &lt;i&gt;{{Q2}}.&lt;/i&gt;"},{"name":"A2","label":"A reta &lt;i&gt;{{Q2}}&lt;/i&gt; é paralela à reta &lt;i&gt;{{Q1}}.&lt;/i&gt;"},{"name":"A3","label":"A reta &lt;i&gt;{{Q4}}&lt;/i&gt; é perpendicular à reta &lt;i&gt;{{Q1}}.&lt;/i&gt;"},{"name":"A4","label":"A reta &lt;i&gt;{{Q2}}&lt;/i&gt; é perpendicular à reta &lt;i&gt;{{Q4}}.&lt;/i&gt;"},{"name":"A5","label":"A reta &lt;i&gt;{{Q1}}&lt;/i&gt; e a reta &lt;i&gt;{{Q3}}&lt;/i&gt; são oblíquas."},{"name":"A6","label":"A reta &lt;i&gt;{{Q3}}&lt;/i&gt; e a reta &lt;i&gt;{{Q2}}&lt;/i&gt; são oblíquas."},{"name":"A7","label":"A reta &lt;i&gt;{{Q3}}&lt;/i&gt; é paralela à reta &lt;i&gt;{{Q4}}.&lt;/i&gt;","incorrect":true,"feedback":"As retas &lt;i&gt;{{Q3}}&lt;/i&gt; e &lt;i&gt;{{Q4}}&lt;/i&gt; são oblíquas."},{"name":"A8","label":"A reta &lt;i&gt;{{Q1}}&lt;/i&gt; é paralela à reta &lt;i&gt;{{Q4}}.&lt;/i&gt;","incorrect":true,"feedback":"As retas &lt;i&gt;{{Q1}}&lt;/i&gt; e &lt;i&gt;{{Q4}}&lt;/i&gt; são perpendiculares."},{"name":"A9","label":"A reta &lt;i&gt;{{Q1}}&lt;/i&gt; é perpendicular à reta &lt;i&gt;{{Q2}}.&lt;/i&gt;","incorrect":true,"feedback":"As retas &lt;i&gt;{{Q1}}&lt;/i&gt; e &lt;i&gt;{{Q2}}&lt;/i&gt; são paralelas."},{"name":"A10","label":"A reta &lt;i&gt;{{Q3}}&lt;/i&gt; é perpendicular à reta &lt;i&gt;{{Q2}}.&lt;/i&gt;","incorrect":true,"feedback":"As retas &lt;i&gt;{{Q3}}&lt;/i&gt; e &lt;i&gt;{{Q2}}&lt;/i&gt; são oblíquas."},{"name":"A11","label":"A reta &lt;i&gt;{{Q4}}&lt;/i&gt; e a reta &lt;i&gt;{{Q1}}&lt;/i&gt; são oblíquas.","incorrect":true,"feedback":"As retas &lt;i&gt;{{Q4}}&lt;/i&gt; e &lt;i&gt;{{Q1}}&lt;/i&gt; são perpendiculares."},{"name":"A12","label":"A reta &lt;i&gt;{{Q2}}&lt;/i&gt; e a reta &lt;i&gt;{{Q1}}&lt;/i&gt; são oblíquas.","incorrect":true,"feedback":"As retas &lt;i&gt;{{Q2}}&lt;/i&gt; e &lt;i&gt;{{Q1}}&lt;/i&gt; são paralelas."}],"uniques":true},"algorithm":{"name":"trueFalse","template":"Choice matrix – inline","params":{"countCorrect":2,"countIncorrect":1,"showCheckIcon":false,"options":["Verdadeira","Falsa"]}}}</v>
      </c>
      <c r="D741" s="184" t="str">
        <f t="shared" si="2"/>
        <v>#REF!</v>
      </c>
    </row>
    <row r="742" ht="15.75" customHeight="1">
      <c r="A742" s="184" t="str">
        <f>Seeds!AB512</f>
        <v>M4-G-16a-I-2</v>
      </c>
      <c r="B742" s="184" t="str">
        <f t="shared" si="254"/>
        <v>#REF!</v>
      </c>
      <c r="C742" s="184" t="str">
        <f>Seeds!AA512</f>
        <v>{"id":"M4-G-16a-I-2","stimulus":"&lt;p&gt;Observe a imagem e determine se as seguintes afirmações são verdadeiras ou falsas.&lt;/p&gt;&lt;div style=\"display:flex; justify-content:center;\"&gt;&lt;div class=\"lemo-fixed-to-responsive\" style=\"max-width: 300px;max-height: 240px;position: relative;width: 100%;display: inline-block;\"&gt;&lt;img src=\"https://blueberry-assets.oneclick.es/M4_G_16a_2.svg\" alt=\"\" tabindex=\"0\"&gt;&lt;/img&gt;&lt;div class=\"lemo-graphie-container\" style=\"position: absolute;top: 0;left: 0;width: 100%;height: 100%;\"&gt;&lt;div class=\"lemo-graphie\" style=\"position: relative; width: 100%; height: 100%;\"&gt;&lt;span class=\"lemo-graphie-label\" style=\"position: absolute; left: 23.9497%; top: 9%;\"&gt;&lt;i&gt;{{Q1}}&lt;/i&gt;&lt;/span&gt;&lt;span class=\"lemo-graphie-label\" style=\"position: absolute; left: 44.6347%; top: 9%;\"&gt;&lt;i&gt;{{Q2}}&lt;/i&gt;&lt;/span&gt;&lt;span class=\"lemo-graphie-label\" style=\"position: absolute; left: 86.2686%; top: 28.1508%;\"&gt;&lt;i&gt;{{Q4}}&lt;/i&gt;&lt;/span&gt;&lt;span class=\"lemo-graphie-label\" style=\"position: absolute; left: 78.8079%; top: 10.9569%;\"&gt;&lt;i&gt;{{Q3}}&lt;/i&gt;&lt;/span&gt;&lt;/div&gt;&lt;/div&gt;&lt;/div&gt;&lt;/div&gt;","hint":"&lt;p&gt;As retas podem ser paralelas ou secantes. As retas secantes podem ser perpendiculares ou oblíquas.&lt;/p&gt;","feedback":"&lt;p&gt;&lt;b&gt;Retas paralelas&lt;/b&gt; não têm pontos comuns.&lt;/p&gt;&lt;p&gt;&lt;b&gt;Retas perpendiculares&lt;/b&gt; se cruzam em um ponto e formam ângulos retos entre si.&lt;/p&gt;&lt;p&gt;&lt;b &gt; Retas oblíquas&lt;/b&gt; se cruzam em um ponto e não formam ângulos retos entre si.&lt;/p&gt;","seed":{"parameters":[{"name":"Q1","label":null,"list":["a","b","c","d"]},{"name":"Q2","label":null,"list":["a","b","c","d"]},{"name":"Q3","label":null,"list":["a","b","c","d"]},{"name":"Q4","label":null,"list":["a","b","c","d"]}],"calculated":[{"name":"A1","label":"A reta &lt;i&gt;{{Q3}}&lt;/i&gt; é paralela à reta &lt;i&gt;{{Q4}}.&lt;/i&gt;"},{"name":"A2","label":"A reta &lt;i&gt;{{Q4}}&lt;/i&gt; é paralela à reta &lt;i&gt;{{Q3}}.&lt;/i&gt;"},{"name":"A3","label":"A reta &lt;i&gt;{{Q1}}&lt;/i&gt; é perpendicular à reta &lt;i&gt;{{Q3}}.&lt;/i&gt;"},{"name":"A4","label":"A reta &lt;i&gt;{{Q4}}&lt;/i&gt; é perpendicular à reta &lt;i&gt;{{Q1}}.&lt;/i&gt;"},{"name":"A5","label":"A reta &lt;i&gt;{{Q2}}&lt;/i&gt; e a reta &lt;i&gt;{{Q1}}&lt;/i&gt; são oblíquas."},{"name":"A6","label":"A reta &lt;i&gt;{{Q4}}&lt;/i&gt; e a reta &lt;i&gt;{{Q2}}&lt;/i&gt; são oblíquas."},{"name":"A7","label":"A reta &lt;i&gt;{{Q1}}&lt;/i&gt; é paralela à reta &lt;i&gt;{{Q2}}.&lt;/i&gt;","incorrect":true,"feedback":"As retas &lt;i&gt;{{Q1}}&lt;/i&gt; e &lt;i&gt;{{Q2}}&lt;/i&gt; são oblíquas."},{"name":"A8","label":"A reta &lt;i&gt;{{Q4}}&lt;/i&gt; é paralela à reta &lt;i&gt;{{Q1}}.&lt;/i&gt;","incorrect":true,"feedback":"As retas &lt;i&gt;{{Q4}}&lt;/i&gt; e &lt;i&gt;{{Q1}}&lt;/i&gt; são perpendiculares."},{"name":"A9","label":"A reta &lt;i&gt;{{Q3}}&lt;/i&gt; é perpendicular à reta &lt;i&gt;{{Q4}}.&lt;/i&gt;","incorrect":true,"feedback":"As retas &lt;i&gt;{{Q3}}&lt;/i&gt; e &lt;i&gt;{{Q4}}&lt;/i&gt; são paralelas."},{"name":"A10","label":"A reta &lt;i&gt;{{Q2}}&lt;/i&gt; é perpendicular à reta &lt;i&gt;{{Q3}}.&lt;/i&gt;","incorrect":true,"feedback":"As retas &lt;i&gt;{{Q2}}&lt;/i&gt; e &lt;i&gt;{{Q3}}&lt;/i&gt; são oblíquas."},{"name":"A11","label":"A reta &lt;i&gt;{{Q4}}&lt;/i&gt; e a reta &lt;i&gt;{{Q3}}&lt;/i&gt; são oblíquas.","incorrect":true,"feedback":"As retas &lt;i&gt;{{Q4}}&lt;/i&gt; e &lt;i&gt;{{Q3}}&lt;/i&gt; são paralelas."},{"name":"A12","label":"A reta &lt;i&gt;{{Q3}}&lt;/i&gt; e a reta &lt;i&gt;{{Q1}}&lt;/i&gt; são oblíquas.","incorrect":true,"feedback":"As retas &lt;i&gt;{{Q3}}&lt;/i&gt; e &lt;i&gt;{{Q1}}&lt;/i&gt; são perpendiculares."}],"uniques":true},"algorithm":{"name":"trueFalse","template":"Choice matrix – inline","params":{"countCorrect":2,"countIncorrect":1,"showCheckIcon":false,"options":["Verdadeira","Falsa"]}}}</v>
      </c>
      <c r="D742" s="184" t="str">
        <f t="shared" si="2"/>
        <v>#REF!</v>
      </c>
    </row>
    <row r="743" ht="15.75" customHeight="1">
      <c r="A743" s="184" t="str">
        <f>Seeds!AB513</f>
        <v>M4-G-16a-E-1</v>
      </c>
      <c r="B743" s="184" t="str">
        <f t="shared" si="254"/>
        <v>#REF!</v>
      </c>
      <c r="C743" s="184" t="str">
        <f>Seeds!AA513</f>
        <v>{"id":"M4-G-16a-E-1","stimulus":"&lt;p&gt;Escreva quais tipos de retas estão representadas em cada caso.&lt;/p&gt;","template":"&lt;table style=\"width: 100%;\"&gt;&lt;tbody&gt;&lt;tr&gt;&lt;td style=\"width: 33%; text-align: center; vertical-align: middle; border: none;\"&gt;&lt;div style=\"display:flex; justify-content:center;\"&gt;&lt;img src=\"https://blueberry-assets.oneclick.es/M4_G_16a_3.svg\" width=\"300\"&gt;&lt;/img&gt;&lt;/div&gt;&lt;/td&gt;&lt;td style=\"width: 33%; text-align: center; vertical-align: middle; border: none;\"&gt;&lt;div style=\"display:flex; justify-content:center;\"&gt;&lt;img src=\"https://blueberry-assets.oneclick.es/M4_G_16a_4.svg\" width=\"300\"&gt;&lt;/img&gt;&lt;/div&gt;&lt;/td&gt;&lt;td style=\"width: 33%; text-align: center; vertical-align: middle; border: none;\"&gt;&lt;div style=\"display:flex; justify-content:center;\"&gt;&lt;img src=\"https://blueberry-assets.oneclick.es/M4_G_16a_5.svg\" width=\"300\"&gt;&lt;/img&gt;&lt;/div&gt;&lt;/td&gt;&lt;/tr&gt;&lt;tr&gt;&lt;td style=\"width: 33%; text-align: center; vertical-align: middle; border: none;\"&gt;Retas {{response}}&lt;/td&gt;&lt;td style=\"width: 33%; text-align: center; vertical-align: middle; border: none;\"&gt;Retas {{response}}&lt;/td&gt;&lt;td style=\"width: 33%; text-align: center; vertical-align: middle; border: none;\"&gt;Retas {{response}}&lt;/td&gt;&lt;/tr&gt;&lt;/tbody&gt;&lt;/table&gt;","hint":"&lt;p&gt;As retas podem ser paralelas ou secantes. As retas secantes podem ser perpendiculares ou oblíquas.&lt;/p&gt;","feedback":"&lt;p&gt;&lt;b&gt;Retas paralelas&lt;/b&gt; não têm pontos comuns.&lt;/p&gt;&lt;p&gt;&lt;b&gt;Retas perpendiculares&lt;/b&gt; se cruzam em um ponto e formam ângulos retos entre si.&lt;/p&gt;&lt;p&gt;&lt;b &gt; Retas oblíquas&lt;/b&gt; se cruzam em um ponto e não formam ângulos retos entre si.&lt;/p&gt;","seed":{"parameters":[],"calculated":[{"name":"A1","label":"paralelas"},{"name":"A2","label":"oblíquas"},{"name":"A3","label":"perpendiculares"}],"uniques":true},"algorithm":{"name":"calculateOperation","template":"Cloze with text"}}</v>
      </c>
      <c r="D743" s="184" t="str">
        <f t="shared" si="2"/>
        <v>#REF!</v>
      </c>
    </row>
    <row r="744" ht="15.75" customHeight="1">
      <c r="A744" s="184" t="str">
        <f>Seeds!AB514</f>
        <v>M4-G-16a-E-2</v>
      </c>
      <c r="B744" s="184" t="str">
        <f t="shared" si="254"/>
        <v>#REF!</v>
      </c>
      <c r="C744" s="184" t="str">
        <f>Seeds!AA514</f>
        <v>{"id":"M4-G-16a-E-2","stimulus":"&lt;p&gt;Escreva quais tipos de retas estão representadas em cada caso.&lt;/p&gt;","template":"&lt;table style=\"width: 100%;\"&gt;&lt;tbody&gt;&lt;tr&gt;&lt;td style=\"width: 33%; text-align: center; vertical-align: middle; border: none;\"&gt;&lt;div style=\"display:flex; justify-content:center;\"&gt;&lt;img src=\"https://blueberry-assets.oneclick.es/M4_G_16a_5.svg\" width=\"300\"&gt;&lt;/img&gt;&lt;/div&gt;&lt;/td&gt;&lt;td style=\"width: 33%; text-align: center; vertical-align: middle; border: none;\"&gt;&lt;div style=\"display:flex; justify-content:center;\"&gt;&lt;img src=\"https://blueberry-assets.oneclick.es/M4_G_16a_3.svg\" width=\"300\"&gt;&lt;/img&gt;&lt;/div&gt;&lt;/td&gt;&lt;td style=\"width: 33%; text-align: center; vertical-align: middle; border: none;\"&gt;&lt;div style=\"display:flex; justify-content:center;\"&gt;&lt;img src=\"https://blueberry-assets.oneclick.es/M4_G_16a_4.svg\" width=\"300\"&gt;&lt;/img&gt;&lt;/div&gt;&lt;/td&gt;&lt;/tr&gt;&lt;tr&gt;&lt;td style=\"width: 33%; text-align: center; vertical-align: middle; border: none;\"&gt;Retas {{response}}&lt;/td&gt;&lt;td style=\"width: 33%; text-align: center; vertical-align: middle; border: none;\"&gt;Retas {{response}}&lt;/td&gt;&lt;td style=\"width: 33%; text-align: center; vertical-align: middle; border: none;\"&gt;Retas {{response}}&lt;/td&gt;&lt;/tr&gt;&lt;/tbody&gt;&lt;/table&gt;","hint":"&lt;p&gt;As retas podem ser paralelas ou secantes. As retas secantes podem ser perpendiculares ou oblíquas.&lt;/p&gt;","feedback":"&lt;p&gt;&lt;b&gt;Retas paralelas&lt;/b&gt; não têm pontos comuns.&lt;/p&gt;&lt;p&gt;&lt;b&gt;Retas perpendiculares&lt;/b&gt; se cruzam em um ponto e formam ângulos retos entre si.&lt;/p&gt;&lt;p&gt;&lt;b &gt; Retas oblíquas&lt;/b&gt; se cruzam em um ponto e não formam ângulos retos entre si.&lt;/p&gt;","seed":{"parameters":[],"calculated":[{"name":"A1","label":"perpendiculares"},{"name":"A2","label":"paralelas"},{"name":"A3","label":"oblíquas"}],"uniques":true},"algorithm":{"name":"calculateOperation","template":"Cloze with text"}}</v>
      </c>
      <c r="D744" s="184" t="str">
        <f t="shared" si="2"/>
        <v>#REF!</v>
      </c>
    </row>
    <row r="745" ht="15.75" customHeight="1">
      <c r="A745" s="184" t="str">
        <f>Seeds!AB515</f>
        <v>M4-G-16a-E-3</v>
      </c>
      <c r="B745" s="184" t="str">
        <f t="shared" si="254"/>
        <v>#REF!</v>
      </c>
      <c r="C745" s="184" t="str">
        <f>Seeds!AA515</f>
        <v>{"id":"M4-G-16a-E-3","stimulus":"&lt;p&gt;Escreva quais tipos de retas estão representadas em cada caso.&lt;/p&gt;","template":"&lt;table style=\"width: 100%;\"&gt;&lt;tbody&gt;&lt;tr&gt;&lt;td style=\"width: 33%; text-align: center; vertical-align: middle; border: none;\"&gt;&lt;div style=\"display:flex; justify-content:center;\"&gt;&lt;img src=\"https://blueberry-assets.oneclick.es/M4_G_16a_4.svg\" width=\"300\"&gt;&lt;/img&gt;&lt;/div&gt;&lt;/td&gt;&lt;td style=\"width: 33%; text-align: center; vertical-align: middle; border: none;\"&gt;&lt;div style=\"display:flex; justify-content:center;\"&gt;&lt;img src=\"https://blueberry-assets.oneclick.es/M4_G_16a_5.svg\" width=\"300\"&gt;&lt;/img&gt;&lt;/div&gt;&lt;/td&gt;&lt;td style=\"width: 33%; text-align: center; vertical-align: middle; border: none;\"&gt;&lt;div style=\"display:flex; justify-content:center;\"&gt;&lt;img src=\"https://blueberry-assets.oneclick.es/M4_G_16a_3.svg\" width=\"300\"&gt;&lt;/img&gt;&lt;/div&gt;&lt;/td&gt;&lt;/tr&gt;&lt;tr&gt;&lt;td style=\"width: 33%; text-align: center; vertical-align: middle; border: none;\"&gt;Retas {{response}}&lt;/td&gt;&lt;td style=\"width: 33%; text-align: center; vertical-align: middle; border: none;\"&gt;Retas {{response}}&lt;/td&gt;&lt;td style=\"width: 33%; text-align: center; vertical-align: middle; border: none;\"&gt;Retas {{response}}&lt;/td&gt;&lt;/tr&gt;&lt;/tbody&gt;&lt;/table&gt;","hint":"&lt;p&gt;As retas podem ser paralelas ou secantes. As retas secantes podem ser perpendiculares ou oblíquas.&lt;/p&gt;","feedback":"&lt;p&gt;&lt;b&gt;Retas paralelas&lt;/b&gt; não têm pontos comuns.&lt;/p&gt;&lt;p&gt;&lt;b&gt;Retas perpendiculares&lt;/b&gt; se cruzam em um ponto e formam ângulos retos entre si.&lt;/p&gt;&lt;p&gt;&lt;b &gt; Retas oblíquas&lt;/b&gt; se cruzam em um ponto e não formam ângulos retos entre si.&lt;/p&gt;","seed":{"parameters":[],"calculated":[{"name":"A1","label":"oblíquas"},{"name":"A2","label":"perpendiculares"},{"name":"A3","label":"paralelas"}],"uniques":true},"algorithm":{"name":"calculateOperation","template":"Cloze with text"}}</v>
      </c>
      <c r="D745" s="184" t="str">
        <f t="shared" si="2"/>
        <v>#REF!</v>
      </c>
    </row>
    <row r="746" ht="15.75" customHeight="1">
      <c r="A746" s="184" t="str">
        <f t="shared" ref="A746:C746" si="255">#REF!</f>
        <v>#REF!</v>
      </c>
      <c r="B746" s="184" t="str">
        <f t="shared" si="255"/>
        <v>#REF!</v>
      </c>
      <c r="C746" s="184" t="str">
        <f t="shared" si="255"/>
        <v>#REF!</v>
      </c>
      <c r="D746" s="184" t="str">
        <f t="shared" si="2"/>
        <v>#REF!</v>
      </c>
    </row>
    <row r="747" ht="15.75" customHeight="1">
      <c r="A747" s="184" t="str">
        <f t="shared" ref="A747:C747" si="256">#REF!</f>
        <v>#REF!</v>
      </c>
      <c r="B747" s="184" t="str">
        <f t="shared" si="256"/>
        <v>#REF!</v>
      </c>
      <c r="C747" s="184" t="str">
        <f t="shared" si="256"/>
        <v>#REF!</v>
      </c>
      <c r="D747" s="184" t="str">
        <f t="shared" si="2"/>
        <v>#REF!</v>
      </c>
    </row>
    <row r="748" ht="15.75" customHeight="1">
      <c r="A748" s="184" t="str">
        <f t="shared" ref="A748:C748" si="257">#REF!</f>
        <v>#REF!</v>
      </c>
      <c r="B748" s="184" t="str">
        <f t="shared" si="257"/>
        <v>#REF!</v>
      </c>
      <c r="C748" s="184" t="str">
        <f t="shared" si="257"/>
        <v>#REF!</v>
      </c>
      <c r="D748" s="184" t="str">
        <f t="shared" si="2"/>
        <v>#REF!</v>
      </c>
    </row>
    <row r="749" ht="15.75" customHeight="1">
      <c r="A749" s="184" t="str">
        <f t="shared" ref="A749:C749" si="258">#REF!</f>
        <v>#REF!</v>
      </c>
      <c r="B749" s="184" t="str">
        <f t="shared" si="258"/>
        <v>#REF!</v>
      </c>
      <c r="C749" s="184" t="str">
        <f t="shared" si="258"/>
        <v>#REF!</v>
      </c>
      <c r="D749" s="184" t="str">
        <f t="shared" si="2"/>
        <v>#REF!</v>
      </c>
    </row>
    <row r="750" ht="15.75" customHeight="1">
      <c r="A750" s="184" t="str">
        <f>Seeds!AB516</f>
        <v>M4-G-2a-I-1</v>
      </c>
      <c r="B750" s="184" t="str">
        <f t="shared" ref="B750:B756" si="259">#REF!</f>
        <v>#REF!</v>
      </c>
      <c r="C750" s="184" t="str">
        <f>Seeds!AA516</f>
        <v>{"id":"M4-G-2a-I-1","stimulus":"&lt;p&gt;Arraste a metade simétrica desta ilustração.&lt;/p&gt;","hint":"&lt;p&gt;Uma figura é simétrica se suas metades coincidem quando a figura é dobrada ao longo de um eixo de simetria.&lt;/p&gt;","feedback":"&lt;p&gt;Uma figura é simétrica se suas metades coincidem quando a figura é dobrada ao longo de um eixo de simetria.&lt;/p&gt;","seed":{"parameters":[],"calculated":[{"name":"A1","label":"&lt;img src=\"https://blueberry-assets.oneclick.es/M4_G_2a_2.svg\" style=\"width:152px\"&gt;"},{"name":"A2","label":"&lt;img src=\"https://blueberry-assets.oneclick.es/M4_G_2a_3.svg\" style=\"width:151px\"&gt;","incorrect":true},{"name":"A3","label":"&lt;img src=\"https://blueberry-assets.oneclick.es/M4_G_2a_4.svg\" style=\"width:151px\"&gt;","incorrect":true},{"name":"A4","label":"&lt;img src=\"https://blueberry-assets.oneclick.es/M4_G_2a_5.svg\" style=\"width:151px\"&gt;","incorrect":true}],"uniques":true},"algorithm":{"name":"labelImage","template":"LabelImageDragDropV2","params":{"image":{"src":"https://blueberry-assets.oneclick.es/M4_G_2a_1.png","width":260,"height":260,"alt":"","title":"","percent":1},"responses":[{"x":150,"y":3,"z":15,"width":180,"height":300,"pointer":""}],"fontSize":10}}}</v>
      </c>
      <c r="D750" s="184" t="str">
        <f t="shared" si="2"/>
        <v>#REF!</v>
      </c>
    </row>
    <row r="751" ht="15.75" customHeight="1">
      <c r="A751" s="184" t="str">
        <f>Seeds!AB517</f>
        <v>M4-G-2a-I-2</v>
      </c>
      <c r="B751" s="184" t="str">
        <f t="shared" si="259"/>
        <v>#REF!</v>
      </c>
      <c r="C751" s="184" t="str">
        <f>Seeds!AA517</f>
        <v>{"id":"M4-G-2a-I-2","stimulus":"&lt;p&gt;Arraste a metade simétrica desta ilustração.&lt;/p&gt;","hint":"&lt;p&gt;Uma figura é simétrica se suas metades coincidem quando a figura é dobrada ao longo de um eixo de simetria.&lt;/p&gt;","feedback":"&lt;p&gt;Uma figura é simétrica se suas metades coincidem quando a figura é dobrada ao longo de um eixo de simetria.&lt;/p&gt;","seed":{"parameters":[],"calculated":[{"name":"A1","label":"&lt;img src=\"https://blueberry-assets.oneclick.es/M4_G_2a_7.svg\" style=\"width:152px\"&gt;"},{"name":"A2","label":"&lt;img src=\"https://blueberry-assets.oneclick.es/M4_G_2a_8.svg\" style=\"width:152px\"&gt;","incorrect":true},{"name":"A3","label":"&lt;img src=\"https://blueberry-assets.oneclick.es/M4_G_2a_9.svg\" style=\"width:152px\"&gt;","incorrect":true},{"name":"A4","label":"&lt;img src=\"https://blueberry-assets.oneclick.es/M4_G_2a_10.svg\" style=\"width:152px\"&gt;","incorrect":true}],"uniques":true},"algorithm":{"name":"labelImage","template":"LabelImageDragDropV2","params":{"image":{"src":"https://blueberry-assets.oneclick.es/M4_G_2a_6.png","width":260,"height":260,"alt":"","title":"","percent":1},"responses":[{"x":150,"y":2,"z":15,"width":200,"height":300,"pointer":""}],"fontSize":10}}}</v>
      </c>
      <c r="D751" s="184" t="str">
        <f t="shared" si="2"/>
        <v>#REF!</v>
      </c>
    </row>
    <row r="752" ht="15.75" customHeight="1">
      <c r="A752" s="184" t="str">
        <f>Seeds!AB518</f>
        <v>M4-G-2a-I-3</v>
      </c>
      <c r="B752" s="184" t="str">
        <f t="shared" si="259"/>
        <v>#REF!</v>
      </c>
      <c r="C752" s="184" t="str">
        <f>Seeds!AA518</f>
        <v>{"id":"M4-G-2a-I-3","stimulus":"&lt;p&gt;Arraste a metade simétrica desta ilustração.&lt;/p&gt;","hint":"&lt;p&gt;Uma figura é simétrica se suas metades coincidem quando a figura é dobrada ao longo de um eixo de simetria.&lt;/p&gt;","feedback":"&lt;p&gt;O girassol é simétrico se suas metades coincidirem quando ele for dobrado ao longo de uma linha de simetria.&lt;/p&gt;","seed":{"parameters":[],"calculated":[{"name":"A1","label":"&lt;img src=\"https://blueberry-assets.oneclick.es/M4_G_2a_12.svg\" style=\"width:150px\"&gt;"},{"name":"A2","label":"&lt;img src=\"https://blueberry-assets.oneclick.es/M4_G_2a_13.svg\" style=\"width:150px\"&gt;","incorrect":true},{"name":"A3","label":"&lt;img src=\"https://blueberry-assets.oneclick.es/M4_G_2a_14.svg\" style=\"width:150px\"&gt;","incorrect":true},{"name":"A4","label":"&lt;img src=\"https://blueberry-assets.oneclick.es/M4_G_2a_15.svg\" style=\"width:150px\"&gt;","incorrect":true}],"uniques":true},"algorithm":{"name":"labelImage","template":"LabelImageDragDropV2","params":{"image":{"src":"https://blueberry-assets.oneclick.es/M4_G_2a_11.png","width":260,"height":260,"alt":"","title":"","percent":1},"responses":[{"x":150,"y":2,"z":15,"width":200,"height":300,"pointer":""}],"fontSize":10}}}</v>
      </c>
      <c r="D752" s="184" t="str">
        <f t="shared" si="2"/>
        <v>#REF!</v>
      </c>
    </row>
    <row r="753" ht="15.75" customHeight="1">
      <c r="A753" s="184" t="str">
        <f>Seeds!AB519</f>
        <v>M4-G-2a-E-1</v>
      </c>
      <c r="B753" s="184" t="str">
        <f t="shared" si="259"/>
        <v>#REF!</v>
      </c>
      <c r="C753" s="184" t="str">
        <f>Seeds!AA519</f>
        <v>{"id":"M4-G-2a-E-1","stimulus":"&lt;p&gt;Selecione a imagem na qual a linha tracejada representa um eixo de simetria.&lt;/p&gt;","hint":"&lt;p&gt;Uma figura é simétrica se suas metades coincidem quando a figura é dobrada ao longo de um eixo de simetria.&lt;/p&gt;","feedback":"&lt;p&gt;Uma figura é simétrica se suas metades coincidem quando a figura é dobrada ao longo de um eixo de simetria.&lt;/p&gt;","seed":{"parameters":[],"calculated":[{"name":"A1","label":"&lt;div style=\"display:flex; justify-content:center;\"&gt;&lt;img src=\"https://blueberry-assets.oneclick.es/M4_G_2a_16.svg\" width=\"300\"&gt;&lt;/img&gt;&lt;/div&gt;"},{"name":"A2","label":"&lt;div style=\"display:flex; justify-content:center;\"&gt;&lt;img src=\"https://blueberry-assets.oneclick.es/M4_G_2a_17.svg\" width=\"300\"&gt;&lt;/img&gt;&lt;/div&gt;"},{"name":"A3","label":"&lt;div style=\"display:flex; justify-content:center;\"&gt;&lt;img src=\"https://blueberry-assets.oneclick.es/M4_G_2a_18.svg\" width=\"300\"&gt;&lt;/img&gt;&lt;/div&gt;"},{"name":"A4","label":"&lt;div style=\"display:flex; justify-content:center;\"&gt;&lt;img src=\"https://blueberry-assets.oneclick.es/M4_G_2a_19.svg\" width=\"300\"&gt;&lt;/img&gt;&lt;/div&gt;","incorrect":true},{"name":"A5","label":"&lt;div style=\"display:flex; justify-content:center;\"&gt;&lt;img src=\"https://blueberry-assets.oneclick.es/M4_G_2a_20.svg\" width=\"300\"&gt;&lt;/img&gt;&lt;/div&gt;","incorrect":true},{"name":"A6","label":"&lt;div style=\"display:flex; justify-content:center;\"&gt;&lt;img src=\"https://blueberry-assets.oneclick.es/M4_G_2a_21.svg\" width=\"300\"&gt;&lt;/img&gt;&lt;/div&gt;","incorrect":true},{"name":"A7","label":"&lt;div style=\"display:flex; justify-content:center;\"&gt;&lt;img src=\"https://blueberry-assets.oneclick.es/M4_G_2a_22.svg\" width=\"300\"&gt;&lt;/img&gt;&lt;/div&gt;","incorrect":true},{"name":"A8","label":"&lt;div style=\"display:flex; justify-content:center;\"&gt;&lt;img src=\"https://blueberry-assets.oneclick.es/M4_G_2a_23.svg\" width=\"300\"&gt;&lt;/img&gt;&lt;/div&gt;","incorrect":true},{"name":"A9","label":"&lt;div style=\"display:flex; justify-content:center;\"&gt;&lt;img src=\"https://blueberry-assets.oneclick.es/M4_G_2a_24.svg\" width=\"300\"&gt;&lt;/img&gt;&lt;/div&gt;","incorrect":true}],"uniques":true},"algorithm":{"name":"trueFalse","template":"Multiple choice – standard","params":{"countCorrect":1,"countIncorrect":2,"showCheckIcon":false,"columns":3}}}</v>
      </c>
      <c r="D753" s="184" t="str">
        <f t="shared" si="2"/>
        <v>#REF!</v>
      </c>
    </row>
    <row r="754" ht="15.75" customHeight="1">
      <c r="A754" s="184" t="str">
        <f>Seeds!AB520</f>
        <v>M4-G-2a-A-1</v>
      </c>
      <c r="B754" s="184" t="str">
        <f t="shared" si="259"/>
        <v>#REF!</v>
      </c>
      <c r="C754" s="184" t="str">
        <f>Seeds!AA520</f>
        <v>{"id":"M4-G-2a-A-1","stimulus":"&lt;p&gt;Indique quais das seguintes ilustrações de edifícios famosos apresentam simetria.&lt;/p&gt;","hint":"&lt;p&gt;Uma figura é simétrica se suas metades coincidem quando a figura é dobrada ao longo de um eixo de simetria.&lt;/p&gt;","feedback":"&lt;p&gt;Uma figura é simétrica se suas metades coincidem quando a figura é dobrada ao longo de um eixo de simetria.&lt;/p&gt;","seed":{"parameters":[],"calculated":[{"name":"A1","label":"&lt;img src=\"https://blueberry-assets.oneclick.es/M5_G_2a_57.svg\" width=\"300\"&gt;&lt;/img&gt;","function":""},{"name":"A2","label":"&lt;img src=\"https://blueberry-assets.oneclick.es/M5_G_2a_58.svg\" width=\"300\"&gt;&lt;/img&gt;","function":""},{"name":"A3","label":"&lt;img src=\"https://blueberry-assets.oneclick.es/M5_G_2a_59.svg\" width=\"300\"&gt;&lt;/img&gt;","function":""},{"name":"A4","label":"&lt;img src=\"https://blueberry-assets.oneclick.es/M5_G_2a_60.svg\" width=\"300\"&gt;&lt;/img&gt;","function":"","incorrect":true,"feedback":"&lt;p&gt;A Catedral de São Basílio não é simétrica porque suas metades não coincidem quando a figura é dividida ao longo de um eixo.&lt;/p&gt;"},{"name":"A5","label":"&lt;img src=\"https://blueberry-assets.oneclick.es/M5_G_2a_61.svg\" width=\"300\"&gt;&lt;/img&gt;","function":"","incorrect":true,"feedback":"&lt;p&gt;A Estátua da Liberdade não é simétrica porque suas metades não coincidem quando a figura é dividida ao longo de um eixo.&lt;/p&gt;"},{"name":"A6","label":"&lt;img src=\"https://blueberry-assets.oneclick.es/M5_G_2a_62.svg\" width=\"300\"&gt;&lt;/img&gt;","function":"","incorrect":true,"feedback":"&lt;p&gt;A Ópera de Sydney não é simétrica porque suas metades não coincidem quando a figura é dividida ao longo de um eixo.&lt;/p&gt;"}],"uniques":true},"algorithm":{"name":"trueFalse","template":"Multiple choice – multiple response","params":{"countCorrect":3,"countIncorrect":3,"showCheckIcon":false,"columns":3}}}</v>
      </c>
      <c r="D754" s="184" t="str">
        <f t="shared" si="2"/>
        <v>#REF!</v>
      </c>
    </row>
    <row r="755" ht="15.75" customHeight="1">
      <c r="A755" s="184" t="str">
        <f>Seeds!AB521</f>
        <v>M4-G-2a-A-2</v>
      </c>
      <c r="B755" s="184" t="str">
        <f t="shared" si="259"/>
        <v>#REF!</v>
      </c>
      <c r="C755" s="184" t="str">
        <f>Seeds!AA521</f>
        <v>{"id":"M4-G-2a-A-2","stimulus":"&lt;p&gt;Observe os seguintes padrões e selecione aquele que apresenta simetria.&lt;/p&gt;","hint":"&lt;p&gt;Uma figura é simétrica se, quando dobrada ao longo de um eixo, suas metades coincidem.&lt;/p&gt;","feedback":"&lt;p&gt;Uma figura é simétrica se suas metades coincidem quando a figura é dobrada ao longo de um eixo de simetria.&lt;/p&gt;","seed":{"parameters":[],"calculated":[{"name":"A1","label":"&lt;div style=\"display:flex; justify-content:center;\"&gt;&lt;img src=\"https://blueberry-assets.oneclick.es/M3_G_5a_47.svg\" width=\"300\"&gt;&lt;/img&gt;&lt;/div&gt;"},{"name":"A2","label":"&lt;div style=\"display:flex; justify-content:center;\"&gt;&lt;img src=\"https://blueberry-assets.oneclick.es/M3_G_5a_48.svg\" width=\"300\"&gt;&lt;/img&gt;&lt;/div&gt;"},{"name":"A3","label":"&lt;div style=\"display:flex; justify-content:center;\"&gt;&lt;img src=\"https://blueberry-assets.oneclick.es/M3_G_5a_49.svg\" width=\"300\"&gt;&lt;/img&gt;&lt;/div&gt;","incorrect":true},{"name":"A4","label":"&lt;div style=\"display:flex; justify-content:center;\"&gt;&lt;img src=\"https://blueberry-assets.oneclick.es/M3_G_5a_50.svg\" width=\"300\"&gt;&lt;/img&gt;&lt;/div&gt;","incorrect":true},{"name":"A5","label":"&lt;div style=\"display:flex; justify-content:center;\"&gt;&lt;img src=\"https://blueberry-assets.oneclick.es/M3_G_5a_51.svg\" width=\"300\"&gt;&lt;/img&gt;&lt;/div&gt;","incorrect":true}],"uniques":true},"algorithm":{"name":"trueFalse","template":"Multiple choice – standard","params":{"countCorrect":1,"countIncorrect":2,"showCheckIcon":false,"columns":3}}}</v>
      </c>
      <c r="D755" s="184" t="str">
        <f t="shared" si="2"/>
        <v>#REF!</v>
      </c>
    </row>
    <row r="756" ht="15.75" customHeight="1">
      <c r="A756" s="184" t="str">
        <f>Seeds!AB522</f>
        <v>M4-G-2a-A-3</v>
      </c>
      <c r="B756" s="184" t="str">
        <f t="shared" si="259"/>
        <v>#REF!</v>
      </c>
      <c r="C756" s="184" t="str">
        <f>Seeds!AA522</f>
        <v>{"id":"M4-G-2a-A-3","stimulus":"&lt;p&gt;Qual das figuras a seguir tem pelo menos um eixo de simetria?&lt;/p&gt;","hint":"&lt;p&gt;Uma figura é simétrica se, quando dobrada ao longo de um eixo, suas metades coincidem.&lt;/p&gt;","feedback":"&lt;p&gt;Uma figura é simétrica se suas metades coincidem quando a figura é dobrada ao longo de um eixo de simetria.&lt;/p&gt;","seed":{"parameters":[],"calculated":[{"name":"A1","label":"&lt;div style=\"display:flex; justify-content:center;\"&gt;&lt;img src=\"https://blueberry-assets.oneclick.es/M4_G_2a_36.svg\" width=\"300\"&gt;&lt;/img&gt;&lt;/div&gt;"},{"name":"A2","label":"&lt;div style=\"display:flex; justify-content:center;\"&gt;&lt;img src=\"https://blueberry-assets.oneclick.es/M4_G_2a_37.svg\" width=\"300\"&gt;&lt;/img&gt;&lt;/div&gt;"},{"name":"A3","label":"&lt;div style=\"display:flex; justify-content:center;\"&gt;&lt;img src=\"https://blueberry-assets.oneclick.es/M4_G_2a_38.svg\" width=\"300\"&gt;&lt;/img&gt;&lt;/div&gt;"},{"name":"A4","label":"&lt;div style=\"display:flex; justify-content:center;\"&gt;&lt;img src=\"https://blueberry-assets.oneclick.es/M4_G_2a_39.svg\" width=\"300\"&gt;&lt;/img&gt;&lt;/div&gt;","incorrect":true},{"name":"A5","label":"&lt;div style=\"display:flex; justify-content:center;\"&gt;&lt;img src=\"https://blueberry-assets.oneclick.es/M4_G_2a_40.svg\" width=\"300\"&gt;&lt;/img&gt;&lt;/div&gt;","incorrect":true},{"name":"A6","label":"&lt;div style=\"display:flex; justify-content:center;\"&gt;&lt;img src=\"https://blueberry-assets.oneclick.es/M4_G_2a_41.svg\" width=\"300\"&gt;&lt;/img&gt;&lt;/div&gt;","incorrect":true},{"name":"A7","label":"&lt;div style=\"display:flex; justify-content:center;\"&gt;&lt;img src=\"https://blueberry-assets.oneclick.es/M4_G_2a_42.svg\" width=\"300\"&gt;&lt;/img&gt;&lt;/div&gt;","incorrect":true}],"uniques":true},"algorithm":{"name":"trueFalse","template":"Multiple choice – standard","params":{"countCorrect":1,"countIncorrect":2,"showCheckIcon":false,"columns":3}}}</v>
      </c>
      <c r="D756" s="184" t="str">
        <f t="shared" si="2"/>
        <v>#REF!</v>
      </c>
    </row>
    <row r="757" ht="15.75" customHeight="1">
      <c r="A757" s="184" t="str">
        <f t="shared" ref="A757:C757" si="260">#REF!</f>
        <v>#REF!</v>
      </c>
      <c r="B757" s="184" t="str">
        <f t="shared" si="260"/>
        <v>#REF!</v>
      </c>
      <c r="C757" s="184" t="str">
        <f t="shared" si="260"/>
        <v>#REF!</v>
      </c>
      <c r="D757" s="184" t="str">
        <f t="shared" si="2"/>
        <v>#REF!</v>
      </c>
    </row>
    <row r="758" ht="15.75" customHeight="1">
      <c r="A758" s="184" t="str">
        <f t="shared" ref="A758:C758" si="261">#REF!</f>
        <v>#REF!</v>
      </c>
      <c r="B758" s="184" t="str">
        <f t="shared" si="261"/>
        <v>#REF!</v>
      </c>
      <c r="C758" s="184" t="str">
        <f t="shared" si="261"/>
        <v>#REF!</v>
      </c>
      <c r="D758" s="184" t="str">
        <f t="shared" si="2"/>
        <v>#REF!</v>
      </c>
    </row>
    <row r="759" ht="15.75" customHeight="1">
      <c r="A759" s="184" t="str">
        <f t="shared" ref="A759:C759" si="262">#REF!</f>
        <v>#REF!</v>
      </c>
      <c r="B759" s="184" t="str">
        <f t="shared" si="262"/>
        <v>#REF!</v>
      </c>
      <c r="C759" s="184" t="str">
        <f t="shared" si="262"/>
        <v>#REF!</v>
      </c>
      <c r="D759" s="184" t="str">
        <f t="shared" si="2"/>
        <v>#REF!</v>
      </c>
    </row>
    <row r="760" ht="15.75" customHeight="1">
      <c r="A760" s="184" t="str">
        <f t="shared" ref="A760:C760" si="263">#REF!</f>
        <v>#REF!</v>
      </c>
      <c r="B760" s="184" t="str">
        <f t="shared" si="263"/>
        <v>#REF!</v>
      </c>
      <c r="C760" s="184" t="str">
        <f t="shared" si="263"/>
        <v>#REF!</v>
      </c>
      <c r="D760" s="184" t="str">
        <f t="shared" si="2"/>
        <v>#REF!</v>
      </c>
    </row>
    <row r="761" ht="15.75" customHeight="1">
      <c r="A761" s="184" t="str">
        <f t="shared" ref="A761:C761" si="264">#REF!</f>
        <v>#REF!</v>
      </c>
      <c r="B761" s="184" t="str">
        <f t="shared" si="264"/>
        <v>#REF!</v>
      </c>
      <c r="C761" s="184" t="str">
        <f t="shared" si="264"/>
        <v>#REF!</v>
      </c>
      <c r="D761" s="184" t="str">
        <f t="shared" si="2"/>
        <v>#REF!</v>
      </c>
    </row>
    <row r="762" ht="15.75" customHeight="1">
      <c r="A762" s="184" t="str">
        <f>Seeds!AB523</f>
        <v>M4-G-3a-I-1</v>
      </c>
      <c r="B762" s="184" t="str">
        <f t="shared" ref="B762:B767" si="265">#REF!</f>
        <v>#REF!</v>
      </c>
      <c r="C762" s="184" t="str">
        <f>Seeds!AA523</f>
        <v>{
    "id": "M4-G-3a-I-1",
    "stimulus": "&lt;p&gt;Em cada caso, arraste o nome do ângulo.&lt;/p&gt;",
    "template": "&lt;table style=\"width: 100%;\"&gt;&lt;tbody&gt;&lt;tr&gt;&lt;td style=\"width: 33.3333%; text-align: center; border: none;\"&gt;&lt;div style=\"display:flex; justify-content:center;\"&gt;&lt;img src=\"https://blueberry-assets.oneclick.es/{{Q1}}\" width=\"300\"&gt;&lt;/img&gt;&lt;/div&gt;&lt;/td&gt;&lt;td style=\"width: 33.3333%; text-align: center; border: none;\"&gt;&lt;div style=\"display:flex; justify-content:center;\"&gt;&lt;img src=\"https://blueberry-assets.oneclick.es/{{Q2}}\" width=\"300\"&gt;&lt;/img&gt;&lt;/div&gt;&lt;/td&gt;&lt;td style=\"width: 33.3333%; text-align: center; border: none;\"&gt;&lt;div style=\"display:flex; justify-content:center;\"&gt;&lt;img src=\"https://blueberry-assets.oneclick.es/{{Q3}}\" width=\"300\"&gt;&lt;/img&gt;&lt;/div&gt;&lt;/td&gt;&lt;/tr&gt;&lt;tr&gt;&lt;td style=\"width: 33.3333%; text-align: center; border: none;\"&gt;{{response}}&lt;/td&gt;&lt;td style=\"width: 33.3333%; text-align: center; border: none;\"&gt;{{response}}&lt;/td&gt;&lt;td style=\"width: 33.3333%; text-align: center; border: none;\"&gt;{{response}}&lt;/td&gt;&lt;/tr&gt;&lt;/tbody&gt;&lt;/table&gt;",
    "hint": "&lt;p&gt;Do menor ao maior, os ângulos são classificados como agudos, retos, obtusos e rasos.&lt;/p&gt;",
    "feedback": "&lt;p&gt;Os ângulos são classificados de acordo com sua amplitude:&lt;br/&gt;&lt;ul&gt;&lt;li&gt;&lt;b&gt;Agudo:&lt;/b&gt; maior que 0° e menor que 90°.&lt;/li&gt;&lt;li&gt;&lt;b&gt;Reto:&lt;/b&gt; mede 90°.&lt;/li&gt;&lt;li&gt;&lt;b&gt;Obtuso:&lt;/b&gt; maior que 90° e menor que 180°.&lt;/li&gt;&lt;li&gt;&lt;b&gt;Raso:&lt;/b&gt; mede 180°.&lt;/li&gt;&lt;/ul&gt;&lt;/p&gt;",
    "seed": {
        "parameters": [
            {
                "name": "Q1",
                "label": null,
                "list": [
                    "M4_G_3a_1.svg",
                    "M4_G_3a_2.svg",
                    "M4_G_3a_3.svg"
                ]
            },
            {
                "name": "Q2",
                "label": null,
                "list": [
                    "M4_G_3a_10.svg",
                    "M4_G_3a_11.svg",
                    "M4_G_3a_12.svg"
                ]
            },
            {
                "name": "Q3",
                "label": null,
                "list": [
                    "M4_G_3a_7.svg",
                    "M4_G_3a_8.svg",
                    "M4_G_3a_9.svg"
                ]
            }
        ],
        "calculated": [
            {
                "name": "A1",
                "label": "Agudo"
            },
            {
                "name": "A2",
                "label": "Raso"
            },
            {
                "name": "A3",
                "label": "Obtuso"
            }
        ],
        "uniques": true
    },
    "algorithm": {
        "name": "calculateOperation",
        "template": "Cloze with drag &amp; drop",
        "params": {
            "keyboard": "INTERMEDIATE"
        }
    }
}</v>
      </c>
      <c r="D762" s="184" t="str">
        <f t="shared" si="2"/>
        <v>#REF!</v>
      </c>
    </row>
    <row r="763" ht="15.75" customHeight="1">
      <c r="A763" s="184" t="str">
        <f>Seeds!AB524</f>
        <v>M4-G-3a-I-2</v>
      </c>
      <c r="B763" s="184" t="str">
        <f t="shared" si="265"/>
        <v>#REF!</v>
      </c>
      <c r="C763" s="184" t="str">
        <f>Seeds!AA524</f>
        <v>{
    "id": "M4-G-3a-I-2",
    "stimulus": "&lt;p&gt;Em cada caso, arraste o nome do ângulo.&lt;/p&gt;",
    "template": "&lt;table style=\"width: 100%;\"&gt;&lt;tbody&gt;&lt;tr&gt;&lt;td style=\"width: 33.3333%; text-align: center; border: none;\"&gt;&lt;div style=\"display:flex; justify-content:center;\"&gt;&lt;img src=\"https://blueberry-assets.oneclick.es/{{Q1}}\" width=\"300\"&gt;&lt;/img&gt;&lt;/div&gt;&lt;/td&gt;&lt;td style=\"width: 33.3333%; text-align: center; border: none;\"&gt;&lt;div style=\"display:flex; justify-content:center;\"&gt;&lt;img src=\"https://blueberry-assets.oneclick.es/{{Q2}}\" width=\"300\"&gt;&lt;/img&gt;&lt;/div&gt;&lt;/td&gt;&lt;td style=\"width: 33.3333%; text-align: center; border: none;\"&gt;&lt;div style=\"display:flex; justify-content:center;\"&gt;&lt;img src=\"https://blueberry-assets.oneclick.es/{{Q3}}\" width=\"300\"&gt;&lt;/img&gt;&lt;/div&gt;&lt;/td&gt;&lt;/tr&gt;&lt;tr&gt;&lt;td style=\"width: 33.3333%; text-align: center; border: none;\"&gt;{{response}}&lt;/td&gt;&lt;td style=\"width: 33.3333%; text-align: center; border: none;\"&gt;{{response}}&lt;/td&gt;&lt;td style=\"width: 33.3333%; text-align: center; border: none;\"&gt;{{response}}&lt;/td&gt;&lt;/tr&gt;&lt;/tbody&gt;&lt;/table&gt;",
    "hint": "&lt;p&gt;Do menor ao maior, os ângulos são classificados como agudos, retos, obtusos e rasos.&lt;/p&gt;",
    "feedback": "&lt;p&gt;Os ângulos são classificados de acordo com sua amplitude:&lt;br/&gt;&lt;ul&gt;&lt;li&gt;&lt;b&gt;Agudo:&lt;/b&gt; maior que 0° e menor que 90°.&lt;/li&gt;&lt;li&gt;&lt;b&gt;Reto:&lt;/b&gt; mede 90°.&lt;/li&gt;&lt;li&gt;&lt;b&gt;Obtuso:&lt;/b&gt; maior que 90° e menor que 180°.&lt;/li&gt;&lt;li&gt;&lt;b&gt;Raso:&lt;/b&gt; mede 180°.&lt;/li&gt;&lt;/ul&gt;&lt;/p&gt;",
    "seed": {
        "parameters": [
            {
                "name": "Q1",
                "label": null,
                "list": [
                    "M4_G_3a_4.svg",
                    "M4_G_3a_5.svg",
                    "M4_G_3a_6.svg"
                ]
            },
            {
                "name": "Q2",
                "label": null,
                "list": [
                    "M4_G_3a_7.svg",
                    "M4_G_3a_8.svg",
                    "M4_G_3a_9.svg"
                ]
            },
            {
                "name": "Q3",
                "label": null,
                "list": [
                    "M4_G_3a_10.svg",
                    "M4_G_3a_11.svg",
                    "M4_G_3a_12.svg"
                ]
            }
        ],
        "calculated": [
            {
                "name": "A1",
                "label": "Reto"
            },
            {
                "name": "A2",
                "label": "Obtuso"
            },
            {
                "name": "A3",
                "label": "Raso"
            }
        ],
        "uniques": true
    },
    "algorithm": {
        "name": "calculateOperation",
        "template": "Cloze with drag &amp; drop",
        "params": {
            "keyboard": "INTERMEDIATE"
        }
    }
}</v>
      </c>
      <c r="D763" s="184" t="str">
        <f t="shared" si="2"/>
        <v>#REF!</v>
      </c>
    </row>
    <row r="764" ht="15.75" customHeight="1">
      <c r="A764" s="184" t="str">
        <f>Seeds!AB525</f>
        <v>M4-G-3a-E-1</v>
      </c>
      <c r="B764" s="184" t="str">
        <f t="shared" si="265"/>
        <v>#REF!</v>
      </c>
      <c r="C764" s="184" t="str">
        <f>Seeds!AA525</f>
        <v>{
    "id": "M4-G-3a-E-1",
    "stimulus": "&lt;p&gt;Complete a frase a seguir com o nome do ângulo.&lt;/p&gt;&lt;div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agudo porque sua medida é maior que 0° e menor 90°.&lt;/p&gt;",
    "seed": {
        "parameters": [
            {
                "name": "Q1",
                "label": null,
                "list": [
                    "M4_G_3a_1.svg",
                    "M4_G_3a_2.svg",
                    "M4_G_3a_3.svg"
                ]
            }
        ],
        "calculated": [
            {
                "name": "A1",
                "label": "agudo"
            }
        ],
        "uniques": true
    },
    "algorithm": {
        "name": "calculateOperation",
        "template": "Cloze with text"
    }
}</v>
      </c>
      <c r="D764" s="184" t="str">
        <f t="shared" si="2"/>
        <v>#REF!</v>
      </c>
    </row>
    <row r="765" ht="15.75" customHeight="1">
      <c r="A765" s="184" t="str">
        <f>Seeds!AB526</f>
        <v>M4-G-3a-E-2</v>
      </c>
      <c r="B765" s="184" t="str">
        <f t="shared" si="265"/>
        <v>#REF!</v>
      </c>
      <c r="C765" s="184" t="str">
        <f>Seeds!AA526</f>
        <v>{
    "id": "M4-G-3a-E-2",
    "stimulus": "&lt;p&gt;Complete a frase a seguir com o nome do ângulo.&lt;/p&gt;&lt;div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reto porque mede 90°.&lt;/p&gt;",
    "seed": {
        "parameters": [
            {
                "name": "Q1",
                "label": null,
                "list": [
                    "M4_G_3a_4.svg",
                    "M4_G_3a_5.svg",
                    "M4_G_3a_6.svg"
                ]
            }
        ],
        "calculated": [
            {
                "name": "A1",
                "label": "reto"
            }
        ],
        "uniques": true
    },
    "algorithm": {
        "name": "calculateOperation",
        "template": "Cloze with text"
    }
}</v>
      </c>
      <c r="D765" s="184" t="str">
        <f t="shared" si="2"/>
        <v>#REF!</v>
      </c>
    </row>
    <row r="766" ht="15.75" customHeight="1">
      <c r="A766" s="184" t="str">
        <f>Seeds!AB527</f>
        <v>M4-G-3a-E-3</v>
      </c>
      <c r="B766" s="184" t="str">
        <f t="shared" si="265"/>
        <v>#REF!</v>
      </c>
      <c r="C766" s="184" t="str">
        <f>Seeds!AA527</f>
        <v>{
    "id": "M4-G-3a-E-3",
    "stimulus": "&lt;p&gt;Complete a frase a seguir com o nome do ângulo.&lt;/p&gt;&lt;div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obtuso porque sua medida é maior que 90° e menor que 180°.&lt;/p&gt;",
    "seed": {
        "parameters": [
            {
                "name": "Q1",
                "label": null,
                "list": [
                    "M4_G_3a_7.svg",
                    "M4_G_3a_8.svg",
                    "M4_G_3a_9.svg"
                ]
            }
        ],
        "calculated": [
            {
                "name": "A1",
                "label": "obtuso"
            }
        ],
        "uniques": true
    },
    "algorithm": {
        "name": "calculateOperation",
        "template": "Cloze with text"
    }
}</v>
      </c>
      <c r="D766" s="184" t="str">
        <f t="shared" si="2"/>
        <v>#REF!</v>
      </c>
    </row>
    <row r="767" ht="15.75" customHeight="1">
      <c r="A767" s="184" t="str">
        <f>Seeds!AB528</f>
        <v>M4-G-3a-E-4</v>
      </c>
      <c r="B767" s="184" t="str">
        <f t="shared" si="265"/>
        <v>#REF!</v>
      </c>
      <c r="C767" s="184" t="str">
        <f>Seeds!AA528</f>
        <v>{
    "id": "M4-G-3a-E-4",
    "stimulus": "&lt;p&gt;Complete a frase a seguir com o nome do ângulo.&lt;/p&gt;&lt;div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raso porque mede 180°.&lt;/p&gt;",
    "seed": {
        "parameters": [
            {
                "name": "Q1",
                "label": null,
                "list": [
                    "M4_G_3a_10a.svg",
                    "M4_G_3a_11a.svg",
                    "M4_G_3a_12a.svg"
                ]
            }
        ],
        "calculated": [
            {
                "name": "A1",
                "label": "raso"
            }
        ],
        "uniques": true
    },
    "algorithm": {
        "name": "calculateOperation",
        "template": "Cloze with text"
    }
}</v>
      </c>
      <c r="D767" s="184" t="str">
        <f t="shared" si="2"/>
        <v>#REF!</v>
      </c>
    </row>
    <row r="768" ht="15.75" customHeight="1">
      <c r="A768" s="184" t="str">
        <f t="shared" ref="A768:C768" si="266">#REF!</f>
        <v>#REF!</v>
      </c>
      <c r="B768" s="184" t="str">
        <f t="shared" si="266"/>
        <v>#REF!</v>
      </c>
      <c r="C768" s="184" t="str">
        <f t="shared" si="266"/>
        <v>#REF!</v>
      </c>
      <c r="D768" s="184" t="str">
        <f t="shared" si="2"/>
        <v>#REF!</v>
      </c>
    </row>
    <row r="769" ht="15.75" customHeight="1">
      <c r="A769" s="184" t="str">
        <f t="shared" ref="A769:C769" si="267">#REF!</f>
        <v>#REF!</v>
      </c>
      <c r="B769" s="184" t="str">
        <f t="shared" si="267"/>
        <v>#REF!</v>
      </c>
      <c r="C769" s="184" t="str">
        <f t="shared" si="267"/>
        <v>#REF!</v>
      </c>
      <c r="D769" s="184" t="str">
        <f t="shared" si="2"/>
        <v>#REF!</v>
      </c>
    </row>
    <row r="770" ht="15.75" customHeight="1">
      <c r="A770" s="184" t="str">
        <f t="shared" ref="A770:C770" si="268">#REF!</f>
        <v>#REF!</v>
      </c>
      <c r="B770" s="184" t="str">
        <f t="shared" si="268"/>
        <v>#REF!</v>
      </c>
      <c r="C770" s="184" t="str">
        <f t="shared" si="268"/>
        <v>#REF!</v>
      </c>
      <c r="D770" s="184" t="str">
        <f t="shared" si="2"/>
        <v>#REF!</v>
      </c>
    </row>
    <row r="771" ht="15.75" customHeight="1">
      <c r="A771" s="184" t="str">
        <f t="shared" ref="A771:C771" si="269">#REF!</f>
        <v>#REF!</v>
      </c>
      <c r="B771" s="184" t="str">
        <f t="shared" si="269"/>
        <v>#REF!</v>
      </c>
      <c r="C771" s="184" t="str">
        <f t="shared" si="269"/>
        <v>#REF!</v>
      </c>
      <c r="D771" s="184" t="str">
        <f t="shared" si="2"/>
        <v>#REF!</v>
      </c>
    </row>
    <row r="772" ht="15.75" customHeight="1">
      <c r="A772" s="184" t="str">
        <f t="shared" ref="A772:C772" si="270">#REF!</f>
        <v>#REF!</v>
      </c>
      <c r="B772" s="184" t="str">
        <f t="shared" si="270"/>
        <v>#REF!</v>
      </c>
      <c r="C772" s="184" t="str">
        <f t="shared" si="270"/>
        <v>#REF!</v>
      </c>
      <c r="D772" s="184" t="str">
        <f t="shared" si="2"/>
        <v>#REF!</v>
      </c>
    </row>
    <row r="773" ht="15.75" customHeight="1">
      <c r="A773" s="184" t="str">
        <f t="shared" ref="A773:C773" si="271">#REF!</f>
        <v>#REF!</v>
      </c>
      <c r="B773" s="184" t="str">
        <f t="shared" si="271"/>
        <v>#REF!</v>
      </c>
      <c r="C773" s="184" t="str">
        <f t="shared" si="271"/>
        <v>#REF!</v>
      </c>
      <c r="D773" s="184" t="str">
        <f t="shared" si="2"/>
        <v>#REF!</v>
      </c>
    </row>
    <row r="774" ht="15.75" customHeight="1">
      <c r="A774" s="184" t="str">
        <f t="shared" ref="A774:C774" si="272">#REF!</f>
        <v>#REF!</v>
      </c>
      <c r="B774" s="184" t="str">
        <f t="shared" si="272"/>
        <v>#REF!</v>
      </c>
      <c r="C774" s="184" t="str">
        <f t="shared" si="272"/>
        <v>#REF!</v>
      </c>
      <c r="D774" s="184" t="str">
        <f t="shared" si="2"/>
        <v>#REF!</v>
      </c>
    </row>
    <row r="775" ht="15.75" customHeight="1">
      <c r="A775" s="184" t="str">
        <f t="shared" ref="A775:C775" si="273">#REF!</f>
        <v>#REF!</v>
      </c>
      <c r="B775" s="184" t="str">
        <f t="shared" si="273"/>
        <v>#REF!</v>
      </c>
      <c r="C775" s="184" t="str">
        <f t="shared" si="273"/>
        <v>#REF!</v>
      </c>
      <c r="D775" s="184" t="str">
        <f t="shared" si="2"/>
        <v>#REF!</v>
      </c>
    </row>
    <row r="776" ht="15.75" customHeight="1">
      <c r="A776" s="184" t="str">
        <f t="shared" ref="A776:C776" si="274">#REF!</f>
        <v>#REF!</v>
      </c>
      <c r="B776" s="184" t="str">
        <f t="shared" si="274"/>
        <v>#REF!</v>
      </c>
      <c r="C776" s="184" t="str">
        <f t="shared" si="274"/>
        <v>#REF!</v>
      </c>
      <c r="D776" s="184" t="str">
        <f t="shared" si="2"/>
        <v>#REF!</v>
      </c>
    </row>
    <row r="777" ht="15.75" customHeight="1">
      <c r="A777" s="184" t="str">
        <f t="shared" ref="A777:C777" si="275">#REF!</f>
        <v>#REF!</v>
      </c>
      <c r="B777" s="184" t="str">
        <f t="shared" si="275"/>
        <v>#REF!</v>
      </c>
      <c r="C777" s="184" t="str">
        <f t="shared" si="275"/>
        <v>#REF!</v>
      </c>
      <c r="D777" s="184" t="str">
        <f t="shared" si="2"/>
        <v>#REF!</v>
      </c>
    </row>
    <row r="778" ht="15.75" customHeight="1">
      <c r="A778" s="184" t="str">
        <f t="shared" ref="A778:C778" si="276">#REF!</f>
        <v>#REF!</v>
      </c>
      <c r="B778" s="184" t="str">
        <f t="shared" si="276"/>
        <v>#REF!</v>
      </c>
      <c r="C778" s="184" t="str">
        <f t="shared" si="276"/>
        <v>#REF!</v>
      </c>
      <c r="D778" s="184" t="str">
        <f t="shared" si="2"/>
        <v>#REF!</v>
      </c>
    </row>
    <row r="779" ht="15.75" customHeight="1">
      <c r="A779" s="184" t="str">
        <f t="shared" ref="A779:C779" si="277">#REF!</f>
        <v>#REF!</v>
      </c>
      <c r="B779" s="184" t="str">
        <f t="shared" si="277"/>
        <v>#REF!</v>
      </c>
      <c r="C779" s="184" t="str">
        <f t="shared" si="277"/>
        <v>#REF!</v>
      </c>
      <c r="D779" s="184" t="str">
        <f t="shared" si="2"/>
        <v>#REF!</v>
      </c>
    </row>
    <row r="780" ht="15.75" customHeight="1">
      <c r="A780" s="184" t="str">
        <f>Seeds!AB529</f>
        <v>M4-G-5a-I-1</v>
      </c>
      <c r="B780" s="184" t="str">
        <f t="shared" ref="B780:B813" si="278">#REF!</f>
        <v>#REF!</v>
      </c>
      <c r="C780" s="184" t="str">
        <f>Seeds!AA529</f>
        <v>{"id":"M4-G-5a-I-1","stimulus":"&lt;p&gt;Selecione os pontos que estão representados neste plano cartesiano.&lt;/p&gt;&lt;div style=\"display:flex; justify-content:center;\"&gt;&lt;div class=\"lemo-fixed-to-responsive\" style=\"max-width: 300px;max-height: 300px;position: relative;width: 100%;display: inline-block;\"&gt;&lt;img src=\"https://blueberry-assets.oneclick.es/M4_G_5a_1.svg\" alt=\"\" tabindex=\"0\"&gt;&lt;/img&gt;&lt;div class=\"lemo-graphie-container\" style=\"position: absolute;top: 0;left: 0;width: 100%;height: 100%;\"&gt;&lt;div class=\"lemo-graphie\" style=\"position: relative; width: 100%; height: 100%;\"&gt;&lt;span class=\"lemo-graphie-label\" style=\"position: absolute; left: 40.8992%; top: 19.6606%;\"&gt;&lt;b&gt;{{Q1}}&lt;/b&gt;&lt;/span&gt;&lt;span class=\"lemo-graphie-label\" style=\"position: absolute; left: 28.4199%; top: 31.8760%;\"&gt;&lt;b&gt;{{Q2}}&lt;/b&gt;&lt;/span&gt;&lt;span class=\"lemo-graphie-label\" style=\"position: absolute; left: 17.2185%; top: 7.8022%;\"&gt;&lt;b&gt;{{Q3}}&lt;/b&gt;&lt;/span&gt;&lt;span class=\"lemo-graphie-label\" style=\"position: absolute; left: 52.6490%; top: 44.5571%;\"&gt;&lt;b&gt;{{Q4}}&lt;/b&gt;&lt;/span&gt;&lt;span class=\"lemo-graphie-label\" style=\"position: absolute; left: 77.2972%; top: 69%;\"&gt;&lt;b&gt;{{Q5}}&lt;/b&gt;&lt;/span&gt;&lt;span class=\"lemo-graphie-label\" style=\"position: absolute; left: 77.1523%; top: 44.8831%;\"&gt;&lt;b&gt;{{Q6}}&lt;/b&gt;&lt;/span&gt;&lt;span class=\"lemo-graphie-label\" style=\"position: absolute; left: 27.9491%; top: 44.5%;\"&gt;&lt;b&gt;{{Q7}}&lt;/b&gt;&lt;/span&gt;&lt;span class=\"lemo-graphie-label\" style=\"position: absolute; left: 52.6231%; top: 57%;\"&gt;&lt;b&gt;{{Q8}}&lt;/b&gt;&lt;/span&gt;&lt;/div&gt;&lt;/div&gt;&lt;/div&gt;&lt;/div&gt;","hint":"&lt;p&gt;A posição de um ponto é determinada por duas coordenadas. A primeira coordenada é referente ao eixo horizontal e a segunda, ao eixo vertical.&lt;/p&gt;","feedback":"&lt;p&gt;A posição de um ponto é determinada por duas coordenadas. A primeira coordenada é referente ao eixo horizontal e a segunda, ao eixo vertical.&lt;/p&gt;","seed":{"parameters":[{"name":"Q1","label":null,"list":["A","B","C","D","E","F","G","H"]},{"name":"Q2","label":null,"list":["A","B","C","D","E","F","G","H"]},{"name":"Q3","label":null,"list":["A","B","C","D","E","F","G","H"]},{"name":"Q4","label":null,"list":["A","B","C","D","E","F","G","H"]},{"name":"Q5","label":null,"list":["A","B","C","D","E","F","G","H"]},{"name":"Q6","label":null,"list":["A","B","C","D","E","F","G","H"]},{"name":"Q7","label":null,"list":["A","B","C","D","E","F","G","H"]},{"name":"Q8","label":null,"list":["A","B","C","D","E","F","G","H"]}],"calculated":[{"name":"A1","label":"{{Q1}} = (2, 5)"},{"name":"A2","label":"{{Q2}} = (1, 4)"},{"name":"A3","label":"{{Q3}} = (0, 6)"},{"name":"A4","label":"{{Q4}} = (3, 3)"},{"name":"A5","label":"{{Q5}} = (2, 5)","incorrect":true},{"name":"A6","label":"{{Q6}} = (0, 6)","incorrect":true},{"name":"A7","label":"{{Q7}} = (1, 4)","incorrect":true},{"name":"A8","label":"{{Q8}} = (3, 3)","incorrect":true}],"uniques":true},"algorithm":{"name":"trueFalse","template":"Multiple choice – multiple response","params":{"countCorrect":2,"countIncorrect":1,"showCheckIcon":false,
            "columns": 3
        }
    }
}</v>
      </c>
      <c r="D780" s="184" t="str">
        <f t="shared" si="2"/>
        <v>#REF!</v>
      </c>
    </row>
    <row r="781" ht="15.75" customHeight="1">
      <c r="A781" s="184" t="str">
        <f>Seeds!AB530</f>
        <v>M4-G-5a-E-1</v>
      </c>
      <c r="B781" s="184" t="str">
        <f t="shared" si="278"/>
        <v>#REF!</v>
      </c>
      <c r="C781" s="184" t="str">
        <f>Seeds!AA530</f>
        <v>{"id":"M4-G-5a-E-1","stimulus":"&lt;p&gt;Em qual destes planos o ponto {{Q1}} está representado?&lt;/p&gt;","hint":"&lt;p&gt;A posição de um ponto é determinada por duas coordenadas. A primeira coordenada é referente ao eixo horizontal e a segunda, ao eixo vertical.&lt;/p&gt;","feedback":"&lt;p&gt;A posição de um ponto é determinada por duas coordenadas. A primeira coordenada é referente ao eixo horizontal e a segunda, ao eixo vertical.&lt;/p&gt;","seed":{"parameters":[{"name":"Q1","label":null,"list":["A = (3, 2)","B = (4, 1)","C = (5, 0)","D = (1, 4)","E = (2, 3)","F = (0, 3)","G = (1, 0)"]}],"calculated":[{"name":"A1","label":"&lt;div style=\"display:flex; justify-content:center;\"&gt;&lt;img src=\"https://blueberry-assets.oneclick.es/M4_G_5a_2.svg\" width=\"300\"&gt;&lt;/img&gt;&lt;/div&gt;"},{"name":"A2","label":"&lt;div style=\"display:flex; justify-content:center;\"&gt;&lt;img src=\"https://blueberry-assets.oneclick.es/M4_G_5a_3.svg\" width=\"300\"&gt;&lt;/img&gt;&lt;/div&gt;","incorrect":true},{"name":"A3","label":"&lt;div style=\"display:flex; justify-content:center;\"&gt;&lt;img src=\"https://blueberry-assets.oneclick.es/M4_G_5a_4.svg\" width=\"300\"&gt;&lt;/img&gt;&lt;/div&gt;","incorrect":true}],"uniques":true},"algorithm":{"name":"trueFalse","template":"Multiple choice – standard","params":{"countCorrect":1,"countIncorrect":2,"showCheckIcon":false,"columns":3}}}</v>
      </c>
      <c r="D781" s="184" t="str">
        <f t="shared" si="2"/>
        <v>#REF!</v>
      </c>
    </row>
    <row r="782" ht="15.75" customHeight="1">
      <c r="A782" s="184" t="str">
        <f>Seeds!AB531</f>
        <v>M4-G-5a-A-1</v>
      </c>
      <c r="B782" s="184" t="str">
        <f t="shared" si="278"/>
        <v>#REF!</v>
      </c>
      <c r="C782" s="184" t="str">
        <f>Seeds!AA531</f>
        <v>{"id":"M4-G-5a-A-1","stimulus":"&lt;p&gt;As câmeras de vigilância de um museu projetam a localização das pinturas mais importantes em um plano cartesiano como mostra a figura a seguir. Complete as seguintes frases.&lt;/p&gt;&lt;div style=\"display:flex; justify-content:center;\"&gt;&lt;div class=\"lemo-fixed-to-responsive\" style=\"max-width: 300px;max-height: 294px;position: relative;width: 100%;display: inline-block;\"&gt;&lt;img src=\"https://blueberry-assets.oneclick.es/M4_G_5a_5.svg\" alt=\"\" tabindex=\"0\"&gt;&lt;/img&gt;&lt;div class=\"lemo-graphie-container\" style=\"position: absolute;top: 0;left: 0;width: 100%;height: 100%;\"&gt;&lt;div class=\"lemo-graphie\" style=\"position: relative; width: 100%; height: 100%;\"&gt;&lt;span class=\"lemo-graphie-label\" style=\"position: absolute; left: 64.3367%; top: 26.3302%;\"&gt;&lt;strong&gt;{{Q5}}&lt;/strong&gt;&lt;/span&gt;&lt;span class=\"lemo-graphie-label\" style=\"position: absolute; left: 30%; top: 27%;\"&gt;&lt;strong&gt;{{Q3}}&lt;/strong&gt;&lt;/span&gt;&lt;span class=\"lemo-graphie-label\" style=\"position: absolute; left: 48.0184%; top: 43.0743%;\"&gt;&lt;strong&gt;{{Q4}}&lt;/strong&gt;&lt;/span&gt;&lt;span class=\"lemo-graphie-label\" style=\"position: absolute; left: 48.6755%; top: 59.5598%;\"&gt;&lt;strong&gt;{{Q1}}&lt;/strong&gt;&lt;/span&gt;&lt;span class=\"lemo-graphie-label\" style=\"position: absolute; left: 80.1325%; top: 59%;\"&gt;&lt;strong&gt;{{Q2}}&lt;/strong&gt;&lt;/span&gt;&lt;/div&gt;&lt;/div&gt;&lt;/div&gt;&lt;/div&gt;","template":"&lt;p&gt;O quadro {{Q1}} está localizado em ({{response}}, {{response}}).&lt;/p&gt;&lt;p&gt;O quadro {{Q2}} está localizado no ponto ({{response}}, {{response}}).&lt;/p&gt;&lt;p&gt;O quadro {{Q3}} encontra-se no ponto ({{response}}, {{response}}).&lt;/p&gt;","hint":"&lt;p&gt;A posição de um ponto é determinada por duas coordenadas. A primeira coordenada é referente ao eixo horizontal e a segunda, ao eixo vertical.&lt;/p&gt;","feedback":"&lt;p&gt;A posição de um ponto é determinada por duas coordenadas. A primeira coordenada é referente ao eixo horizontal e a segunda, ao eixo vertical.&lt;/p&gt;","seed":{"parameters":[{"name":"Q1","label":null,"list":["A","B","C","D","E"]},{"name":"Q2","label":null,"list":["A","B","C","D","E"]},{"name":"Q3","label":null,"list":["A","B","C","D","E"]},{"name":"Q4","label":null,"list":["A","B","C","D","E"]},{"name":"Q5","label":null,"list":["A","B","C","D","E"]}],"calculated":[{"name":"A1","label":"{{function}}","function":"2"},{"name":"A2","label":"{{function}}","function":"1"},{"name":"A3","label":"{{function}}","function":"4"},{"name":"A4","label":"{{function}}","function":"1"},{"name":"A5","label":"{{function}}","function":"1"},{"name":"A6","label":"{{function}}","function":"3"}],"uniques":true},"algorithm":{"name":"calculateOperation","params":{"method":"equivLiteral","keyboard":"NUMERICAL"}}}</v>
      </c>
      <c r="D782" s="184" t="str">
        <f t="shared" si="2"/>
        <v>#REF!</v>
      </c>
    </row>
    <row r="783" ht="15.75" customHeight="1">
      <c r="A783" s="184" t="str">
        <f>Seeds!AB532</f>
        <v>M4-G-5a-A-2</v>
      </c>
      <c r="B783" s="184" t="str">
        <f t="shared" si="278"/>
        <v>#REF!</v>
      </c>
      <c r="C783" s="184" t="str">
        <f>Seeds!AA532</f>
        <v>{"id":"M4-G-5a-A-2","stimulus":"&lt;p&gt;Sérgio tirou esta foto de alguns aviões perto de um aeroporto e a projetou em um plano cartesiano. Complete as seguintes frases.&lt;/p&gt;&lt;div style=\"display:flex; justify-content:center;\"&gt;&lt;div class=\"lemo-fixed-to-responsive\" style=\"max-width: 300px;max-height: 294px;position: relative;width: 100%;display: inline-block;\"&gt;&lt;img src=\"https://blueberry-assets.oneclick.es/M4_G_5a_6.svg\" alt=\"\" tabindex=\"0\"&gt;&lt;/img&gt;&lt;div class=\"lemo-graphie-container\" style=\"position: absolute;top: 0;left: 0;width: 100%;height: 100%;\"&gt;&lt;div class=\"lemo-graphie\" style=\"position: relative; width: 100%; height: 100%;\"&gt;&lt;span class=\"lemo-graphie-label\" style=\"position: absolute; left: 25.9779%; top: 21.6269%;\"&gt;&lt;strong&gt;{{Q4}}&lt;/strong&gt;&lt;/span&gt;&lt;span class=\"lemo-graphie-label\" style=\"position: absolute; left: 42%; top: 37%;\"&gt;&lt;strong&gt;{{Q1}}&lt;/strong&gt;&lt;/span&gt;&lt;span class=\"lemo-graphie-label\" style=\"position: absolute; left: 57.9470%; top: 37%;\"&gt;&lt;strong&gt;{{Q5}}&lt;/strong&gt;&lt;/span&gt;&lt;span class=\"lemo-graphie-label\" style=\"position: absolute; left: 89.5%; top: 37%;\"&gt;&lt;strong&gt;{{Q2}}&lt;/strong&gt;&lt;/span&gt;&lt;span class=\"lemo-graphie-label\" style=\"position: absolute; left: 57.6159%; top: 68.6708%;\"&gt;&lt;strong&gt;{{Q3}}&lt;/strong&gt;&lt;/span&gt;&lt;/div&gt;&lt;/div&gt;&lt;/div&gt;&lt;/div&gt;","template":"&lt;p&gt;O avião {{Q1}} está localizado no ponto ({{response}}, {{response}}).&lt;/p&gt;&lt;p&gt;O avião {{Q2}} está localizado no ponto ({{response}}, {{response}}).&lt;/p&gt;&lt;p&gt;O avião {{Q3}} está no ponto ({{response}}, {{response}}).&lt;/p&gt;","hint":"&lt;p&gt;A posição de um ponto é determinada por duas coordenadas. A primeira coordenada é referente ao eixo horizontal e a segunda, ao eixo vertical.&lt;/p&gt;","feedback":"&lt;p&gt;A posição de um ponto é determinada por duas coordenadas. A primeira coordenada é referente ao eixo horizontal e a segunda, ao eixo vertical.&lt;/p&gt;","seed":{"parameters":[{"name":"Q1","label":null,"list":["A","B","C","D","E"]},{"name":"Q2","label":null,"list":["A","B","C","D","E"]},{"name":"Q3","label":null,"list":["A","B","C","D","E"]},{"name":"Q4","label":null,"list":["A","B","C","D","E"]},{"name":"Q5","label":null,"list":["A","B","C","D","E"]}],"calculated":[{"name":"A1","label":"{{function}}","function":"2"},{"name":"A2","label":"{{function}}","function":"2"},{"name":"A3","label":"{{function}}","function":"5"},{"name":"A4","label":"{{function}}","function":"2"},{"name":"A5","label":"{{function}}","function":"3"},{"name":"A6","label":"{{function}}","function":"0"}],"uniques":true},"algorithm":{"name":"calculateOperation","params":{"method":"equivLiteral","keyboard":"NUMERICAL"}}}</v>
      </c>
      <c r="D783" s="184" t="str">
        <f t="shared" si="2"/>
        <v>#REF!</v>
      </c>
    </row>
    <row r="784" ht="15.75" customHeight="1">
      <c r="A784" s="184" t="str">
        <f>Seeds!AB533</f>
        <v>M4-G-5a-A-3</v>
      </c>
      <c r="B784" s="184" t="str">
        <f t="shared" si="278"/>
        <v>#REF!</v>
      </c>
      <c r="C784" s="184" t="str">
        <f>Seeds!AA533</f>
        <v>{"id":"M4-G-5a-A-3","stimulus":"&lt;p&gt;Localize os seguintes elementos neste mapa do tesouro.&lt;/p&gt;&lt;div style=\"display:flex; justify-content:center;\"&gt;&lt;div class=\"lemo-fixed-to-responsive\" style=\"max-width: 300px;max-height: 294px;position: relative;width: 100%;display: inline-block;\"&gt;&lt;img src=\"https://blueberry-assets.oneclick.es/M4_G_5a_7.svg\" alt=\"\" tabindex=\"0\"&gt;&lt;/img&gt;&lt;div class=\"lemo-graphie-container\" style=\"position: absolute;top: 0;left: 0;width: 100%;height: 100%;\"&gt;&lt;div class=\"lemo-graphie\" style=\"position: relative; width: 100%; height: 100%;\"&gt;&lt;span class=\"lemo-graphie-label\" style=\"position: absolute; left: 31%; top: 21%;\"&gt;&lt;strong&gt;{{Q1}}&lt;/strong&gt;&lt;/span&gt;&lt;span class=\"lemo-graphie-label\" style=\"position: absolute; left: 45%; top: 45%;\"&gt;&lt;strong&gt;{{Q2}}&lt;/strong&gt;&lt;/span&gt;&lt;span class=\"lemo-graphie-label\" style=\"position: absolute; left: 68%; top: 45%;\"&gt;&lt;strong&gt;{{Q3}}&lt;/strong&gt;&lt;/span&gt;&lt;span class=\"lemo-graphie-label\" style=\"position: absolute; left: 20%; top: 58%;\"&gt;&lt;strong&gt;{{Q4}}&lt;/strong&gt;&lt;/span&gt;&lt;span class=\"lemo-graphie-label\" style=\"position: absolute; left: 80%; top: 70%;\"&gt;&lt;strong&gt;{{Q5}}&lt;/strong&gt;&lt;/span&gt;&lt;/div&gt;&lt;/div&gt;&lt;/div&gt;&lt;/div&gt;","template":"&lt;p&gt;O elemento {{Q1}} está na posição ({{response}}, {{response}}).&lt;/p&gt;&lt;p&gt;O elemento {{Q2}} está na posição ({{response}}, {{response}}).&lt;/p&gt;&lt;p&gt;O elemento {{Q3}} está na posição ({{response}}, {{response}}).&lt;/p&gt;","hint":"&lt;p&gt;A posição de um ponto é determinada por duas coordenadas. A primeira coordenada é referente ao eixo horizontal e a segunda, ao eixo vertical.&lt;/p&gt;","feedback":"&lt;p&gt;A posição de um ponto é determinada por duas coordenadas. A primeira coordenada é referente ao eixo horizontal e a segunda, ao eixo vertical.&lt;/p&gt;","seed":{"parameters":[{"name":"Q1","label":null,"list":["A","B","C","D","E"]},{"name":"Q2","label":null,"list":["A","B","C","D","E"]},{"name":"Q3","label":null,"list":["A","B","C","D","E"]},{"name":"Q4","label":null,"list":["A","B","C","D","E"]},{"name":"Q5","label":null,"list":["A","B","C","D","E"]}],"calculated":[{"name":"A1","label":"{{function}}","function":"1"},{"name":"A2","label":"{{function}}","function":"5"},{"name":"A3","label":"{{function}}","function":"2"},{"name":"A4","label":"{{function}}","function":"3"},{"name":"A5","label":"{{function}}","function":"4"},{"name":"A6","label":"{{function}}","function":"3"}],"uniques":true},"algorithm":{"name":"calculateOperation","params":{"method":"equivLiteral","keyboard":"NUMERICAL"}}}</v>
      </c>
      <c r="D784" s="184" t="str">
        <f t="shared" si="2"/>
        <v>#REF!</v>
      </c>
    </row>
    <row r="785" ht="15.75" customHeight="1">
      <c r="A785" s="184" t="str">
        <f>Seeds!AB534</f>
        <v>M4-G-5b-I-1</v>
      </c>
      <c r="B785" s="184" t="str">
        <f t="shared" si="278"/>
        <v>#REF!</v>
      </c>
      <c r="C785" s="184" t="str">
        <f>Seeds!AA534</f>
        <v>{"id":"M4-G-5b-I-1","stimulus":"&lt;p&gt;Muitos anos atrás, Ana Júlia enterrou um brinquedo da infância dela no jardim. Agora ela tem que seguir estas instruções para saber onde ela o escondeu. Ajude-a a encontrá-lo.&lt;/p&gt;","feedback":"Mova a personagem seguindo as instruções.","hint":"Mova-se pela grade seguindo as instruções.","algorithm":{"name":"pathway","params":{"directions":6,"icon":"https://lemonade-assets.oneclick.es/pathway/farmer.png","background":"https://lemonade-assets.oneclick.es/pathway/bck2.png"}}}</v>
      </c>
      <c r="D785" s="184" t="str">
        <f t="shared" si="2"/>
        <v>#REF!</v>
      </c>
    </row>
    <row r="786" ht="15.75" customHeight="1">
      <c r="A786" s="184" t="str">
        <f>Seeds!AB535</f>
        <v>M4-G-5b-I-2</v>
      </c>
      <c r="B786" s="184" t="str">
        <f t="shared" si="278"/>
        <v>#REF!</v>
      </c>
      <c r="C786" s="184" t="str">
        <f>Seeds!AA535</f>
        <v>{"id":"M4-G-5b-I-2","stimulus":"&lt;p&gt;Para encontrar o tesouro, o pirata precisa seguir as seguintes instruções. Ajude-o a encontrá-lo.&lt;/p&gt;","feedback":"Mova o personagem seguindo as instruções.","hint":"Atravesse a grade seguindo as instruções.","algorithm":{"name":"pathway","params":{"directions":6,"icon":"https://lemonade-assets.oneclick.es/pathway/pirate.png","background":"https://lemonade-assets.oneclick.es/pathway/bck1.png"}}}</v>
      </c>
      <c r="D786" s="184" t="str">
        <f t="shared" si="2"/>
        <v>#REF!</v>
      </c>
    </row>
    <row r="787" ht="15.75" customHeight="1">
      <c r="A787" s="184" t="str">
        <f>Seeds!AB536</f>
        <v>M4-G-5b-I-3</v>
      </c>
      <c r="B787" s="184" t="str">
        <f t="shared" si="278"/>
        <v>#REF!</v>
      </c>
      <c r="C787" s="184" t="str">
        <f>Seeds!AA536</f>
        <v>{"id":"M4-G-5b-I-3","stimulus":"&lt;p&gt;Uma empresa de energia elétrica deu a este funcionário as seguintes instruções para que ele corrigisse uma falha técnica nos fios subterrâneos de uma calçada. Ajude-o a encontrar o lugar onde está o problema.&lt;/p&gt;","feedback":"Mova o personagem seguindo as instruções.","hint":"Mova-se pela grade seguindo as instruções.","algorithm":{"name":"pathway","params":{"directions":6,"icon":"https://lemonade-assets.oneclick.es/pathway/worker.png","background":"https://lemonade-assets.oneclick.es/pathway/bck3.png"}}}</v>
      </c>
      <c r="D787" s="184" t="str">
        <f t="shared" si="2"/>
        <v>#REF!</v>
      </c>
    </row>
    <row r="788" ht="15.75" customHeight="1">
      <c r="A788" s="184" t="str">
        <f>Seeds!AB537</f>
        <v>M4-G-6a-I-1</v>
      </c>
      <c r="B788" s="184" t="str">
        <f t="shared" si="278"/>
        <v>#REF!</v>
      </c>
      <c r="C788" s="184" t="str">
        <f>Seeds!AA537</f>
        <v>{"id":"M4-G-6a-I-1","stimulus":"&lt;p&gt;Indique qual das seguintes afirmações está correta.&lt;/p&gt;","hint":"&lt;p&gt;Dependendo do número de lados com medidas iguais que um triângulo possui, ele pode ser equilátero, isósceles ou escaleno.&lt;/p&gt;","feedback":"&lt;p&gt;Os triângulos são classificados como:&lt;ul&gt;&lt;li&gt;&lt;b&gt;Equilátero:&lt;/b&gt; todos os seus lados têm medidas iguais.&lt;/li&gt;&lt;li&gt;&lt;b&gt;Isósceles:&lt;/b&gt; dois de seus lados têm medidas iguais. &lt;/li&gt;&lt;li&gt;&lt;b&gt;Escaleno:&lt;/b&gt; todos os lados têm medidas diferentes entre si.&lt;/li&gt;&lt;/ul&gt;&lt;/p&gt;","seed":{"parameters":[],"calculated":[{"name":"A1","label":"Todos os lados de um triângulo equilátero têm medidas iguais."},{"name":"A2","label":"Em um triângulo isósceles, dois de seus lados têm medidas iguais."},{"name":"A3","label":"Em um triângulo escaleno, todos os lados têm medidas diferentes."},{"name":"A4","label":"Todos os lados de um triângulo escaleno têm a mesma medida.","incorrect":true,"feedback":"&lt;p&gt;Em um triângulo escaleno, nenhum lado mede o mesmo que outro.&lt;/p&gt;"},{"name":"A5","label":"Em um triângulo equilátero, todos os lados têm medidas diferentes.","incorrect":true,"feedback":"&lt;p&gt;Em um triângulo equilátero, todos os lados têm a mesma medida.&lt;/p&gt;"},{"name":"A6","label":"Todos os lados de um triângulo isósceles têm o mesmo comprimento.","incorrect":true,"feedback":"&lt;p&gt;Em um triângulo isósceles, apenas dois dos lados são iguais.&lt;/p&gt;"}],"uniques":true},"algorithm":{"name":"trueFalse","template":"Multiple choice – standard","params":{"countCorrect":1,"countIncorrect":2,"showCheckIcon":false}}}</v>
      </c>
      <c r="D788" s="184" t="str">
        <f t="shared" si="2"/>
        <v>#REF!</v>
      </c>
    </row>
    <row r="789" ht="15.75" customHeight="1">
      <c r="A789" s="184" t="str">
        <f>Seeds!AB538</f>
        <v>M4-G-6a-E-1</v>
      </c>
      <c r="B789" s="184" t="str">
        <f t="shared" si="278"/>
        <v>#REF!</v>
      </c>
      <c r="C789" s="184" t="str">
        <f>Seeds!AA538</f>
        <v>{"id":"M4-G-6a-E-1","stimulus":"&lt;p&gt;Quais nomes são dados aos seguintes triângulos de acordo com as medidas de seus lados?&lt;/p&gt;","template":"&lt;table style=\"width: 100%;\"&gt;&lt;tbody&gt;&lt;tr&gt;&lt;td style=\"width: 50%; text-align: center; border: none;\"&gt;&lt;div style=\"display:flex; justify-content:center;\"&gt;&lt;img src=\"https://blueberry-assets.oneclick.es/M4_G_6a_2.svg\" width=\"300\"&gt;&lt;/img&gt;&lt;/div&gt;&lt;/td&gt;&lt;td style=\"width: 50%; text-align: center; border: none;\"&gt;&lt;div style=\"display:flex; justify-content:center;\"&gt;&lt;img src=\"https://blueberry-assets.oneclick.es/M4_G_6a_3.svg\" width=\"300\"&gt;&lt;/img&gt;&lt;/div&gt;&lt;/td&gt;&lt;/tr&gt;&lt;tr&gt;&lt;td style=\"width: 50%; text-align: center; border: none;\"&gt;Triângulo {{response}}&lt;/td&gt;&lt;td style=\"width: 50%; text-align: center; border: none;\"&gt;Triângulo {{response}}&lt;/td&gt;&lt;/tr&gt;&lt;/tbody&gt;&lt;/table&gt;","hint":"&lt;p&gt;Dependendo do número de lados com medidas iguais que um triângulo possui, ele pode ser equilátero, isósceles ou escaleno.&lt;/p&gt;","feedback":"&lt;p&gt;Os triângulos são classificados como:&lt;ul&gt;&lt;li&gt;&lt;b&gt;Equilátero:&lt;/b&gt; todos os seus lados têm medidas iguais.&lt;/li&gt;&lt;li&gt;&lt;b&gt;Isósceles:&lt;/b&gt; dois de seus lados têm medidas iguais. &lt;/li&gt;&lt;li&gt;&lt;b&gt;Escaleno:&lt;/b&gt; todos os lados têm medidas diferentes entre si.&lt;/li&gt;&lt;/ul&gt;&lt;/p&gt;","seed":{"parameters":[],"calculated":[{"name":"A1","label":"isósceles"},{"name":"A2","label":"escaleno"}],"uniques":true},"algorithm":{"name":"calculateOperation","template":"Cloze with text"}}</v>
      </c>
      <c r="D789" s="184" t="str">
        <f t="shared" si="2"/>
        <v>#REF!</v>
      </c>
    </row>
    <row r="790" ht="15.75" customHeight="1">
      <c r="A790" s="184" t="str">
        <f>Seeds!AB539</f>
        <v>M4-G-6a-E-2</v>
      </c>
      <c r="B790" s="184" t="str">
        <f t="shared" si="278"/>
        <v>#REF!</v>
      </c>
      <c r="C790" s="184" t="str">
        <f>Seeds!AA539</f>
        <v>{"id":"M4-G-6a-E-2","stimulus":"&lt;p&gt;Quais nomes são dados aos seguintes triângulos de acordo com as medidas de seus lados?&lt;/p&gt;","template":"&lt;table style=\"width: 100%;\"&gt;&lt;tbody&gt;&lt;tr&gt;&lt;td style=\"width: 50%; text-align: center; border: none;\"&gt;&lt;div style=\"display:flex; justify-content:center;\"&gt;&lt;img src=\"https://blueberry-assets.oneclick.es/M4_G_6a_2.svg\" width=\"300\"&gt;&lt;/img&gt;&lt;/div&gt;&lt;/td&gt;&lt;td style=\"width: 50%; text-align: center; border: none;\"&gt;&lt;div style=\"display:flex; justify-content:center;\"&gt;&lt;img src=\"https://blueberry-assets.oneclick.es/M4_G_6a_1.svg\" width=\"300\"&gt;&lt;/img&gt;&lt;/div&gt;&lt;/td&gt;&lt;/tr&gt;&lt;tr&gt;&lt;td style=\"width: 50%; text-align: center; border: none;\"&gt;Triângulo {{response}}&lt;/td&gt;&lt;td style=\"width: 50%; text-align: center; border: none;\"&gt;Triângulo {{response}}&lt;/td&gt;&lt;/tr&gt;&lt;/tbody&gt;&lt;/table&gt;","hint":"&lt;p&gt;Dependendo do número de lados com medidas iguais que um triângulo possui, ele pode ser equilátero, isósceles ou escaleno.&lt;/p&gt;","feedback":"&lt;p&gt;Os triângulos são classificados como:&lt;ul&gt;&lt;li&gt;&lt;b&gt;Equilátero:&lt;/b&gt; todos os seus lados têm medidas iguais.&lt;/li&gt;&lt;li&gt;&lt;b&gt;Isósceles:&lt;/b&gt; dois de seus lados têm medidas iguais. &lt;/li&gt;&lt;li&gt;&lt;b&gt;Escaleno:&lt;/b&gt; todos os lados têm medidas diferentes entre si.&lt;/li&gt;&lt;/ul&gt;&lt;/p&gt;","seed":{"parameters":[],"calculated":[{"name":"A1","label":"isósceles"},{"name":"A2","label":"equilátero"}],"uniques":true},"algorithm":{"name":"calculateOperation","template":"Cloze with text"}}</v>
      </c>
      <c r="D790" s="184" t="str">
        <f t="shared" si="2"/>
        <v>#REF!</v>
      </c>
    </row>
    <row r="791" ht="15.75" customHeight="1">
      <c r="A791" s="184" t="str">
        <f>Seeds!AB540</f>
        <v>M4-G-6a-E-3</v>
      </c>
      <c r="B791" s="184" t="str">
        <f t="shared" si="278"/>
        <v>#REF!</v>
      </c>
      <c r="C791" s="184" t="str">
        <f>Seeds!AA540</f>
        <v>{"id":"M4-G-6a-E-3","stimulus":"&lt;p&gt;Quais nomes são dados aos seguintes triângulos de acordo com as medidas de seus lados?&lt;/p&gt;","template":"&lt;table style=\"width: 100%;\"&gt;&lt;tbody&gt;&lt;tr&gt;&lt;td style=\"width: 50%; text-align: center; border: none;\"&gt;&lt;div style=\"display:flex; justify-content:center;\"&gt;&lt;img src=\"https://blueberry-assets.oneclick.es/M4_G_6a_3.svg\" width=\"300\"&gt;&lt;/img&gt;&lt;/div&gt;&lt;/div&gt;&lt;/td&gt;&lt;td style=\"width: 50%; text-align: center; border: none;\"&gt;&lt;div style=\"display:flex; justify-content:center;\"&gt;&lt;img src=\"https://blueberry-assets.oneclick.es/M4_G_6a_1.svg\" width=\"300\"&gt;&lt;/img&gt;&lt;/div&gt;&lt;/div&gt;&lt;/td&gt;&lt;/tr&gt;&lt;tr&gt;&lt;td style=\"width: 50%; text-align: center; border: none;\"&gt;Triângulo {{response}}&lt;/td&gt;&lt;td style=\"width: 50%; text-align: center; border: none;\"&gt;Triângulo {{response}}&lt;/td&gt;&lt;/tr&gt;&lt;/tbody&gt;&lt;/table&gt;","hint":"&lt;p&gt;Dependendo do número de lados com medidas iguais que um triângulo possui, ele pode ser equilátero, isósceles ou escaleno.&lt;/p&gt;","feedback":"&lt;p&gt;Os triângulos são classificados como:&lt;ul&gt;&lt;li&gt;&lt;b&gt;Equilátero:&lt;/b&gt; todos os seus lados têm medidas iguais.&lt;/li&gt;&lt;li&gt;&lt;b&gt;Isósceles:&lt;/b&gt; dois de seus lados têm medidas iguais. &lt;/li&gt;&lt;li&gt;&lt;b&gt;Escaleno:&lt;/b&gt; todos os lados têm medidas diferentes entre si.&lt;/li&gt;&lt;/ul&gt;&lt;/p&gt;","seed":{"parameters":[],"calculated":[{"name":"A1","label":"escaleno"},{"name":"A2","label":"equilátero"}],"uniques":true},"algorithm":{"name":"calculateOperation","template":"Cloze with text"}}</v>
      </c>
      <c r="D791" s="184" t="str">
        <f t="shared" si="2"/>
        <v>#REF!</v>
      </c>
    </row>
    <row r="792" ht="15.75" customHeight="1">
      <c r="A792" s="184" t="str">
        <f>Seeds!AB541</f>
        <v>M4-G-6b-I-1</v>
      </c>
      <c r="B792" s="184" t="str">
        <f t="shared" si="278"/>
        <v>#REF!</v>
      </c>
      <c r="C792" s="184" t="str">
        <f>Seeds!AA541</f>
        <v>{"id":"M4-G-6b-I-1","stimulus":"&lt;p&gt;Indique qual das seguintes afirmações está correta.&lt;/p&gt;","hint":"&lt;p&gt;Dependendo de seus ângulos internos, um triângulo pode ser acutângulo, retângulo ou obtusângulo.&lt;/p&gt;","feedback":"&lt;p&gt;Os triângulos são classificados como &lt;b&gt;acutângulos&lt;/b&gt; (todos os três ângulos são agudos), &lt;b&gt;retângulos&lt;/b&gt; (possuem um ângulo reto) e &lt;b&gt;obtusângulos&lt;/b&gt; (possuem um ângulo obtuso).&lt;/p&gt;","seed":{"parameters":[],"calculated":[{"name":"A1","label":"Nos triângulos acutângulos, todos os ângulos são agudos."},{"name":"A2","label":"Em triângulos obtusângulos, apenas um dos ângulos é obtuso."},{"name":"A3","label":"Nos triângulos retângulos, apenas um dos três ângulos é reto."},{"name":"A4","label":"Os triângulos acutângulos têm apenas um ângulo agudo.","incorrect":true,"feedback":"&lt;p&gt;Todos os ângulos de um triângulo acutângulo são agudos.&lt;/p&gt;"},{"name":"A5","label":"Os triângulos obtusângulos têm todos os três ângulos obtusos.","incorrect":true,"feedback":"&lt;p&gt;Os triângulos obtusângulos têm apenas um ângulo obtuso, os outros dois são agudos.&lt;/p&gt;"},{"name":"A6","label":"Os triângulos retângulos têm todos os três ângulos retos.","incorrect":true,"feedback":"&lt;p&gt;Os triângulos retângulos têm apenas um ângulo reto, os outros dois são agudos.&lt;/p&gt;"}],"uniques":true},"algorithm":{"name":"trueFalse","template":"Multiple choice – standard","params":{"countCorrect":1,"countIncorrect":2,"showCheckIcon":false}}}</v>
      </c>
      <c r="D792" s="184" t="str">
        <f t="shared" si="2"/>
        <v>#REF!</v>
      </c>
    </row>
    <row r="793" ht="15.75" customHeight="1">
      <c r="A793" s="184" t="str">
        <f>Seeds!AB542</f>
        <v>M4-G-6b-E-1</v>
      </c>
      <c r="B793" s="184" t="str">
        <f t="shared" si="278"/>
        <v>#REF!</v>
      </c>
      <c r="C793" s="184" t="str">
        <f>Seeds!AA542</f>
        <v>{"id":"M4-G-6b-E-1","stimulus":"&lt;p&gt;Escreva o nome dos seguintes triângulos de acordo com seus ângulos.&lt;/p&gt;","template":"&lt;table style=\"width: 100%;\"&gt;&lt;tbody&gt;&lt;tr&gt;&lt;td style=\"width: 50%; text-align: center; border: none;\"&gt;&lt;div style=\"display:flex; justify-content:center;\"&gt;&lt;img src=\"https://blueberry-assets.oneclick.es/M4_G_6b_2.svg\" width=\"300\"&gt;&lt;/img&gt;&lt;/div&gt;&lt;/td&gt;&lt;td style=\"width: 50%; text-align: center; border: none;\"&gt;&lt;div style=\"display:flex; justify-content:center;\"&gt;&lt;img src=\"https://blueberry-assets.oneclick.es/M4_G_6b_1.svg\" width=\"300\"&gt;&lt;/img&gt;&lt;/div&gt;&lt;/td&gt;&lt;/tr&gt;&lt;tr&gt;&lt;td style=\"width: 50%; text-align: center; border: none;\"&gt;Triângulo {{response}}&lt;/td&gt;&lt;td style=\"width: 50%; text-align: center; border: none;\"&gt;Triângulo {{response}}&lt;/td&gt;&lt;/tr&gt;&lt;/tbody&gt;&lt;/table&gt;","hint":"&lt;p&gt;Dependendo de seus ângulos, um triângulo pode ser acutângulo, retângulo ou obtusângulo.&lt;/p&gt;","feedback":"&lt;p&gt;Os triângulos são classificados como &lt;b&gt;acutângulos&lt;/b&gt; (todos os três ângulos são agudos), &lt;b&gt;retângulos&lt;/b&gt; (possuem um ângulo reto) e &lt;b&gt;obtusângulos&lt;/b&gt; (possuem um ângulo obtuso).&lt;/p&gt;","seed":{"parameters":[],"calculated":[{"name":"A1","label":"retângulo"},{"name":"A2","label":"acutângulo"}],"uniques":true},"algorithm":{"name":"calculateOperation","template":"Cloze with text"}}</v>
      </c>
      <c r="D793" s="184" t="str">
        <f t="shared" si="2"/>
        <v>#REF!</v>
      </c>
    </row>
    <row r="794" ht="15.75" customHeight="1">
      <c r="A794" s="184" t="str">
        <f>Seeds!AB543</f>
        <v>M4-G-6b-E-2</v>
      </c>
      <c r="B794" s="184" t="str">
        <f t="shared" si="278"/>
        <v>#REF!</v>
      </c>
      <c r="C794" s="184" t="str">
        <f>Seeds!AA543</f>
        <v>{"id":"M4-G-6b-E-2","stimulus":"&lt;p&gt;Escreva o nome dos seguintes triângulos de acordo com seus ângulos.&lt;/p&gt;","template":"&lt;table style=\"width: 100%;\"&gt;&lt;tbody&gt;&lt;tr&gt;&lt;td style=\"width: 50%; text-align: center; border: none;\"&gt;&lt;div style=\"display:flex; justify-content:center;\"&gt;&lt;img src=\"https://blueberry-assets.oneclick.es/M4_G_6b_2.svg\" width=\"300\"&gt;&lt;/img&gt;&lt;/div&gt;&lt;/td&gt;&lt;td style=\"width: 50%; text-align: center; border: none;\"&gt;&lt;div style=\"display:flex; justify-content:center;\"&gt;&lt;img src=\"https://blueberry-assets.oneclick.es/M4_G_6b_3.svg\" width=\"300\"&gt;&lt;/img&gt;&lt;/div&gt;&lt;/td&gt;&lt;/tr&gt;&lt;tr&gt;&lt;td style=\"width: 50%; text-align: center; border: none;\"&gt;Triângulo {{response}}&lt;/td&gt;&lt;td style=\"width: 50%; text-align: center; border: none;\"&gt;Triângulo {{response}}&lt;/td&gt;&lt;/tr&gt;&lt;/tbody&gt;&lt;/table&gt;","hint":"&lt;p&gt;Dependendo de seus ângulos, um triângulo pode ser acutângulo, retângulo ou obtusângulo.&lt;/p&gt;","feedback":"&lt;p&gt;Os triângulos são classificados como &lt;b&gt;acutângulos&lt;/b&gt; (todos os três ângulos são agudos), &lt;b&gt;retângulos&lt;/b&gt; (possuem um ângulo reto) e &lt;b&gt;obtusângulos&lt;/b&gt; (possuem um ângulo obtuso).&lt;/p&gt;","seed":{"parameters":[],"calculated":[{"name":"A1","label":"retângulo"},{"name":"A2","label":"obtusângulo"}],"uniques":true},"algorithm":{"name":"calculateOperation","template":"Cloze with text"}}</v>
      </c>
      <c r="D794" s="184" t="str">
        <f t="shared" si="2"/>
        <v>#REF!</v>
      </c>
    </row>
    <row r="795" ht="15.75" customHeight="1">
      <c r="A795" s="184" t="str">
        <f>Seeds!AB544</f>
        <v>M4-G-6b-E-3</v>
      </c>
      <c r="B795" s="184" t="str">
        <f t="shared" si="278"/>
        <v>#REF!</v>
      </c>
      <c r="C795" s="184" t="str">
        <f>Seeds!AA544</f>
        <v>{"id":"M4-G-6b-E-3","stimulus":"&lt;p&gt;Escreva o nome dos seguintes triângulos de acordo com seus ângulos.&lt;/p&gt;","template":"&lt;table style=\"width: 100%;\"&gt;&lt;tbody&gt;&lt;tr&gt;&lt;td style=\"width: 50%; text-align: center; border: none;\"&gt;&lt;div style=\"display:flex; justify-content:center;\"&gt;&lt;img src=\"https://blueberry-assets.oneclick.es/M4_G_6b_1.svg\" width=\"300\"&gt;&lt;/img&gt;&lt;/div&gt;&lt;/div&gt;&lt;/td&gt;&lt;td style=\"width: 50%; text-align: center; border: none;\"&gt;&lt;div style=\"display:flex; justify-content:center;\"&gt;&lt;img src=\"https://blueberry-assets.oneclick.es/M4_G_6b_3.svg\" width=\"300\"&gt;&lt;/img&gt;&lt;/div&gt;&lt;/div&gt;&lt;/td&gt;&lt;/tr&gt;&lt;tr&gt;&lt;td style=\"width: 50%; text-align: center; border: none;\"&gt;Triângulo {{response}}&lt;/td&gt;&lt;td style=\"width: 50%; text-align: center; border: none;\"&gt;Triângulo {{response}}&lt;/td&gt;&lt;/tr&gt;&lt;/tbody&gt;&lt;/table&gt;","hint":"&lt;p&gt;Dependendo de seus ângulos, um triângulo pode ser acutângulo, retângulo ou obtusângulo.&lt;/p&gt;","feedback":"&lt;p&gt;Os triângulos são classificados como &lt;b&gt;acutângulos&lt;/b&gt; (todos os três ângulos são agudos), &lt;b&gt;retângulos&lt;/b&gt; (possuem um ângulo reto) e &lt;b&gt;obtusângulos&lt;/b&gt; (possuem um ângulo obtuso).&lt;/p&gt;","seed":{"parameters":[],"calculated":[{"name":"A1","label":"acutângulo"},{"name":"A2","label":"obtusângulo"}],"uniques":true},"algorithm":{"name":"calculateOperation","template":"Cloze with text"}}</v>
      </c>
      <c r="D795" s="184" t="str">
        <f t="shared" si="2"/>
        <v>#REF!</v>
      </c>
    </row>
    <row r="796" ht="15.75" customHeight="1">
      <c r="A796" s="184" t="str">
        <f>Seeds!AB545</f>
        <v>M4-G-7a-I-1</v>
      </c>
      <c r="B796" s="184" t="str">
        <f t="shared" si="278"/>
        <v>#REF!</v>
      </c>
      <c r="C796" s="184" t="str">
        <f>Seeds!AA545</f>
        <v>{"id":"M4-G-7a-I-1","stimulus":"&lt;p&gt;Indique se as seguintes afirmações são verdadeiras ou falsas.&lt;/p&gt;","hint":"&lt;p&gt;Os quadriláteros são classificados em quadrados, retângulos, losangos, paralelogramos, trapézios e trapezóides (quadriláteros quaisquer).&lt;/p&gt;","feedback":"&lt;p&gt;Os paralelogramos (quadrado, retângulo, losango e paralelogramo) são os quadriláteros que têm lados paralelos dois a dois.&lt;/p&gt;","seed":{"parameters":[],"calculated":[{"name":"A1","label":"Um quadrado é um paralelogramo com quatro lados iguais e quatro ângulos iguais."},{"name":"A2","label":"O trapezóide não tem lados paralelos."},{"name":"A3","label":"O trapézio tem um par de lados paralelos."},{"name":"A4","label":"O retângulo é um quadrilátero que tem lados iguais dois a dois."},{"name":"A5","label":"Um losango não tem dois pares de lados paralelos.","incorrect":true,"feedback":"&lt;p&gt;Os lados de um losango são paralelos dois a dois.&lt;/p&gt;"},{"name":"A6","label":"Os retângulos têm apenas um par de lados paralelos.","incorrect":true,"feedback":"&lt;p&gt;Os retângulos têm dois pares de lados paralelos."},{"name":"A7","label":"Um trapézio tem quatro lados paralelos.","incorrect":true,"feedback":"&lt;p&gt;O trapézio tem um par de lados paralelos.&lt;/p&gt;"},{"name":"A8","label":"O trapezóide tem dois lados paralelos.","incorrect":true,"feedback":"&lt;p&gt;O trapezóide não tem lados paralelos..&lt;/p&gt;"}],"uniques":true},"algorithm":{"name":"trueFalse","template":"Choice matrix – inline","params":{"countCorrect":1,"countIncorrect":2,"showCheckIcon":false,"options":["Verdadeira","Falsa"]}}}</v>
      </c>
      <c r="D796" s="184" t="str">
        <f t="shared" si="2"/>
        <v>#REF!</v>
      </c>
    </row>
    <row r="797" ht="15.75" customHeight="1">
      <c r="A797" s="184" t="str">
        <f>Seeds!AB546</f>
        <v>M4-G-7a-E-1</v>
      </c>
      <c r="B797" s="184" t="str">
        <f t="shared" si="278"/>
        <v>#REF!</v>
      </c>
      <c r="C797" s="184" t="str">
        <f>Seeds!AA546</f>
        <v>{"id":"M4-G-7a-E-1","stimulus":"&lt;p&gt;Escreva o nome dos seguintes quadriláteros.&lt;/p&gt;","template":"&lt;table style=\"width: 100%;\"&gt;&lt;tbody&gt;&lt;tr&gt;&lt;td style=\"width: 33.3333%; text-align: center; border: none;\"&gt;&lt;div style=\"display:flex; justify-content:center;\"&gt;&lt;img src=\"https://blueberry-assets.oneclick.es/M4_G_7a_1.svg\" width=\"300\"&gt;&lt;/img&gt;&lt;/div&gt;&lt;/td&gt;&lt;td style=\"width: 33.3333%; text-align: center; border: none;\"&gt;&lt;div style=\"display:flex; justify-content:center;\"&gt;&lt;img src=\"https://blueberry-assets.oneclick.es/M4_G_7a_3.svg\" width=\"300\"&gt;&lt;/img&gt;&lt;/div&gt;&lt;/td&gt;&lt;td style=\"width: 33.3333%; text-align: center; border: none;\"&gt;&lt;div style=\"display:flex; justify-content:center;\"&gt;&lt;img src=\"https://blueberry-assets.oneclick.es/M4_G_7a_2.svg\" width=\"300\"&gt;&lt;/img&gt;&lt;/div&gt;&lt;/td&gt;&lt;/tr&gt;&lt;tr&gt;&lt;td style=\"width: 33.3333%; text-align: center; border: none;\"&gt;{{response}}&lt;/td&gt;&lt;td style=\"width: 33.3333%; text-align: center; border: none;\"&gt;{{response}}&lt;/td&gt;&lt;td style=\"width: 33.3333%; text-align: center; border: none;\"&gt;{{response}}&lt;/td&gt;&lt;/tr&gt;&lt;/tbody&gt;&lt;/table&gt;","hint":"&lt;p&gt;Os quadriláteros são classificados em quadrados, retângulos, losangos, paralelogramos, trapézios e quadriláteros quaisquer.&lt;/p&gt;","feedback":"&lt;p&gt;Quadriláteros são figuras geométricas com 4 lados. Eles podem ser quadrados, retângulos, losangos, paralelogramos, trapézios e quadriláteros quaisquer.&lt;/p&gt;","seed":{"parameters":[],"calculated":[{"name":"A1","label":"Quadrado","feedback":"&lt;p&gt;É um quadrado porque seus lados e ângulos são iguais.&lt;/p&gt;"},{"name":"A2","label":"Losango","feedback":"&lt;p&gt;É um losango porque seus 4 lados são iguais e seus ângulos são iguais 2 a 2.&lt;/p&gt;"},{"name":"A3","label":"Retângulo","feedback":"&lt;p&gt;É um retângulo porque seus lados são iguais 2 a 2 e seus 4 ângulos são iguais.&lt;/p&gt;"}],"uniques":true},"algorithm":{"name":"calculateOperation","template":"Cloze with text"}}</v>
      </c>
      <c r="D797" s="184" t="str">
        <f t="shared" si="2"/>
        <v>#REF!</v>
      </c>
    </row>
    <row r="798" ht="15.75" customHeight="1">
      <c r="A798" s="184" t="str">
        <f>Seeds!AB547</f>
        <v>M4-G-7a-E-2</v>
      </c>
      <c r="B798" s="184" t="str">
        <f t="shared" si="278"/>
        <v>#REF!</v>
      </c>
      <c r="C798" s="184" t="str">
        <f>Seeds!AA547</f>
        <v>{"id":"M4-G-7a-E-2","stimulus":"&lt;p&gt;Escreva o nome dos seguintes quadriláteros.&lt;/p&gt;","template":"&lt;table style=\"width: 100%;\"&gt;&lt;tbody&gt;&lt;tr&gt;&lt;td style=\"width: 33.3333%; text-align: center; border: none;\"&gt;&lt;div style=\"display:flex; justify-content:center;\"&gt;&lt;img src=\"https://blueberry-assets.oneclick.es/M4_G_7a_5.svg\" width=\"300\"&gt;&lt;/img&gt;&lt;/div&gt;&lt;/td&gt;&lt;td style=\"width: 33.3333%; text-align: center; border: none;\"&gt;&lt;div style=\"display:flex; justify-content:center;\"&gt;&lt;img src=\"https://blueberry-assets.oneclick.es/M4_G_7a_6.svg\" width=\"300\"&gt;&lt;/img&gt;&lt;/div&gt;&lt;/td&gt;&lt;td style=\"width: 33.3333%; text-align: center; border: none;\"&gt;&lt;div style=\"display:flex; justify-content:center;\"&gt;&lt;img src=\"https://blueberry-assets.oneclick.es/M4_G_7a_1.svg\" width=\"300\"&gt;&lt;/img&gt;&lt;/div&gt;&lt;/td&gt;&lt;/tr&gt;&lt;tr&gt;&lt;td style=\"width: 33.3333%; text-align: center; border: none;\"&gt;{{response}}&lt;/td&gt;&lt;td style=\"width: 33.3333%; text-align: center; border: none;\"&gt;{{response}}&lt;/td&gt;&lt;td style=\"width: 33.3333%; text-align: center; border: none;\"&gt;{{response}}&lt;/td&gt;&lt;/tr&gt;&lt;/tbody&gt;&lt;/table&gt;","hint":"&lt;p&gt;Os quadriláteros são classificados em quadrados, retângulos, losangos, paralelogramos, trapézios e quadriláteros quaisquer.&lt;/p&gt;","feedback":"&lt;p&gt;Quadriláteros são figuras geométricas com 4 lados. Eles podem ser quadrados, retângulos, losangos, paralelogramos, trapézios e quadriláteros quaisquer.&lt;/p&gt;","seed":{"parameters":[],"calculated":[{"name":"A1","label":"Trapézio","feedback":"&lt;p&gt;É um trapézio porque 2 de seus lados são paralelos.&lt;/p&gt;"},{"name":"A2","label":"Quadrilátero qualquer","feedback":"&lt;p&gt;É um quadrilátero qualquer porque nenhum de seus lados é paralelo ao outro.&lt;/p&gt;"},{"name":"A3","label":"Quadrado","feedback":"&lt;p&gt;É um quadrado porque seus lados e ângulos são iguais.&lt;/p&gt;"}],"uniques":true},"algorithm":{"name":"calculateOperation","template":"Cloze with text"}}</v>
      </c>
      <c r="D798" s="184" t="str">
        <f t="shared" si="2"/>
        <v>#REF!</v>
      </c>
    </row>
    <row r="799" ht="15.75" customHeight="1">
      <c r="A799" s="184" t="str">
        <f>Seeds!AB548</f>
        <v>M4-G-7a-E-3</v>
      </c>
      <c r="B799" s="184" t="str">
        <f t="shared" si="278"/>
        <v>#REF!</v>
      </c>
      <c r="C799" s="184" t="str">
        <f>Seeds!AA548</f>
        <v>{"id":"M4-G-7a-E-3","stimulus":"&lt;p&gt;Escreva o nome dos seguintes quadriláteros.&lt;/p&gt;","template":"&lt;table style=\"width: 100%;\"&gt;&lt;tbody&gt;&lt;tr&gt;&lt;td style=\"width: 33.3333%; text-align: center; border: none;\"&gt;&lt;div style=\"display:flex; justify-content:center;\"&gt;&lt;img src=\"https://blueberry-assets.oneclick.es/M4_G_7a_2.svg\" width=\"300\"&gt;&lt;/img&gt;&lt;/div&gt;&lt;/td&gt;&lt;td style=\"width: 33.3333%; text-align: center; border: none;\"&gt;&lt;div style=\"display:flex; justify-content:center;\"&gt;&lt;img src=\"https://blueberry-assets.oneclick.es/M4_G_7a_5.svg\" width=\"300\"&gt;&lt;/img&gt;&lt;/div&gt;&lt;/td&gt;&lt;td style=\"width: 33.3333%; text-align: center; border: none;\"&gt;&lt;div style=\"display:flex; justify-content:center;\"&gt;&lt;img src=\"https://blueberry-assets.oneclick.es/M4_G_7a_4.svg\" width=\"300\"&gt;&lt;/img&gt;&lt;/div&gt;&lt;/td&gt;&lt;/tr&gt;&lt;tr&gt;&lt;td style=\"width: 33.3333%; text-align: center; border: none;\"&gt;{{response}}&lt;/td&gt;&lt;td style=\"width: 33.3333%; text-align: center; border: none;\"&gt;{{response}}&lt;/td&gt;&lt;td style=\"width: 33.3333%; text-align: center; border: none;\"&gt;{{response}}&lt;/td&gt;&lt;/tr&gt;&lt;/tbody&gt;&lt;/table&gt;","hint":"&lt;p&gt;Os quadriláteros são classificados em quadrados, retângulos, losangos, paralelogramos, trapézios e quadriláteros quaisquer.&lt;/p&gt;","feedback":"&lt;p&gt;Quadriláteros são figuras geométricas com 4 lados. Eles podem ser quadrados, retângulos, losangos, paralelogramos, trapézios e quadriláteros quaisquer.&lt;/p&gt;","seed":{"parameters":[],"calculated":[{"name":"A1","label":"Retângulo","feedback":"&lt;p&gt;É um retângulo porque seus lados são iguais 2 a 2 e seus 4 ângulos são iguais.&lt;/p&gt;"},{"name":"A2","label":"Trapézio","feedback":"&lt;p&gt;É um trapézio porque 2 de seus lados são paralelos.&lt;/p&gt;"},{"name":"A3","label":"Paralelogramo","feedback":"&lt;p&gt;É um paralelogramo porque seus lados e ângulos são iguais 2 a 2.&lt;/p&gt;"}],"uniques":true},"algorithm":{"name":"calculateOperation","template":"Cloze with text"}}</v>
      </c>
      <c r="D799" s="184" t="str">
        <f t="shared" si="2"/>
        <v>#REF!</v>
      </c>
    </row>
    <row r="800" ht="15.75" customHeight="1">
      <c r="A800" s="184" t="str">
        <f>Seeds!AB549</f>
        <v>M4-G-8a-I-1</v>
      </c>
      <c r="B800" s="184" t="str">
        <f t="shared" si="278"/>
        <v>#REF!</v>
      </c>
      <c r="C800" s="184" t="str">
        <f>Seeds!AA549</f>
        <v>{"id":"M4-G-8a-I-1","stimulus":"&lt;p&gt;Selecione os polígonos convexos.&lt;/p&gt;","hint":"&lt;p&gt;Um polígono é côncavo se algum de seus ângulos internos mede mais de 180°. Caso contrário, é um polígono convexo.&lt;/p&gt;","feedback":"&lt;p&gt;Um polígono é côncavo se algum de seus ângulos internos mede mais de 180°. Caso contrário, é um polígono convexo.&lt;/p&gt;","seed":{"parameters":[],"calculated":[{"name":"A1","label":"&lt;div style=\"display:flex; justify-content:center;\"&gt;&lt;img src=\"https://blueberry-assets.oneclick.es/M4_G_8a_1.svg\" width=\"200\"&gt;&lt;/img&gt;&lt;/div&gt;"},{"name":"A2","label":"&lt;div style=\"display:flex; justify-content:center;\"&gt;&lt;img src=\"https://blueberry-assets.oneclick.es/M4_G_8a_2.svg\" width=\"200\"&gt;&lt;/img&gt;&lt;/div&gt;"},{"name":"A3","label":"&lt;div style=\"display:flex; justify-content:center;\"&gt;&lt;img src=\"https://blueberry-assets.oneclick.es/M4_G_8a_3.svg\" width=\"200\"&gt;&lt;/img&gt;&lt;/div&gt;"},{"name":"A4","label":"&lt;div style=\"display:flex; justify-content:center;\"&gt;&lt;img src=\"https://blueberry-assets.oneclick.es/M4_G_8a_4.svg\" width=\"200\"&gt;&lt;/img&gt;&lt;/div&gt;"},{"name":"A5","label":"&lt;div style=\"display:flex; justify-content:center;\"&gt;&lt;img src=\"https://blueberry-assets.oneclick.es/M4_G_8a_5.svg\" width=\"200\"&gt;&lt;/img&gt;&lt;/div&gt;","incorrect":true},{"name":"A6","label":"&lt;div style=\"display:flex; justify-content:center;\"&gt;&lt;img src=\"https://blueberry-assets.oneclick.es/M4_G_8a_6.svg\" width=\"200\"&gt;&lt;/img&gt;&lt;/div&gt;","incorrect":true},{"name":"A7","label":"&lt;div style=\"display:flex; justify-content:center;\"&gt;&lt;img src=\"https://blueberry-assets.oneclick.es/M4_G_8a_7.svg\" width=\"200\"&gt;&lt;/img&gt;&lt;/div&gt;","incorrect":true},{"name":"A8","label":"&lt;div style=\"display:flex; justify-content:center;\"&gt;&lt;img src=\"https://blueberry-assets.oneclick.es/M4_G_8a_8.svg\" width=\"200\"&gt;&lt;/img&gt;&lt;/div&gt;","incorrect":true}],"uniques":true},"algorithm":{"name":"trueFalse","template":"Multiple choice – multiple response","params":{"countCorrect":2,"countIncorrect":2,"showCheckIcon":false,"columns":2}}}</v>
      </c>
      <c r="D800" s="184" t="str">
        <f t="shared" si="2"/>
        <v>#REF!</v>
      </c>
    </row>
    <row r="801" ht="15.75" customHeight="1">
      <c r="A801" s="184" t="str">
        <f>Seeds!AB550</f>
        <v>M4-G-8a-I-2</v>
      </c>
      <c r="B801" s="184" t="str">
        <f t="shared" si="278"/>
        <v>#REF!</v>
      </c>
      <c r="C801" s="184" t="str">
        <f>Seeds!AA550</f>
        <v>{"id":"M4-G-8a-I-2","stimulus":"&lt;p&gt;Selecione os polígonos côncavos.&lt;/p&gt;","hint":"&lt;p&gt;Um polígono é côncavo se algum de seus ângulos internos mede mais de 180°. Caso contrário, é um polígono convexo.&lt;/p&gt;","feedback":"&lt;p&gt;Um polígono é côncavo se algum de seus ângulos internos mede mais de 180°. Caso contrário, é um polígono convexo.&lt;/p&gt;","seed":{"parameters":[],"calculated":[{"name":"A1","label":"&lt;div style=\"display:flex; justify-content:center;\"&gt;&lt;img src=\"https://blueberry-assets.oneclick.es/M4_G_8a_1.svg\" width=\"200\"&gt;&lt;/img&gt;&lt;/div&gt;","incorrect":true},{"name":"A2","label":"&lt;div style=\"display:flex; justify-content:center;\"&gt;&lt;img src=\"https://blueberry-assets.oneclick.es/M4_G_8a_2.svg\" width=\"200\"&gt;&lt;/img&gt;&lt;/div&gt;","incorrect":true},{"name":"A3","label":"&lt;div style=\"display:flex; justify-content:center;\"&gt;&lt;img src=\"https://blueberry-assets.oneclick.es/M4_G_8a_3.svg\" width=\"200\"&gt;&lt;/img&gt;&lt;/div&gt;","incorrect":true},{"name":"A4","label":"&lt;div style=\"display:flex; justify-content:center;\"&gt;&lt;img src=\"https://blueberry-assets.oneclick.es/M4_G_8a_4.svg\" width=\"200\"&gt;&lt;/img&gt;&lt;/div&gt;","incorrect":true},{"name":"A5","label":"&lt;div style=\"display:flex; justify-content:center;\"&gt;&lt;img src=\"https://blueberry-assets.oneclick.es/M4_G_8a_5.svg\" width=\"200\"&gt;&lt;/img&gt;&lt;/div&gt;"},{"name":"A6","label":"&lt;div style=\"display:flex; justify-content:center;\"&gt;&lt;img src=\"https://blueberry-assets.oneclick.es/M4_G_8a_6.svg\" width=\"200\"&gt;&lt;/img&gt;&lt;/div&gt;"},{"name":"A7","label":"&lt;div style=\"display:flex; justify-content:center;\"&gt;&lt;img src=\"https://blueberry-assets.oneclick.es/M4_G_8a_7.svg\" width=\"200\"&gt;&lt;/img&gt;&lt;/div&gt;"},{"name":"A8","label":"&lt;div style=\"display:flex; justify-content:center;\"&gt;&lt;img src=\"https://blueberry-assets.oneclick.es/M4_G_8a_8.svg\" width=\"200\"&gt;&lt;/img&gt;&lt;/div&gt;"}],"uniques":true},"algorithm":{"name":"trueFalse","template":"Multiple choice – multiple response","params":{"countCorrect":2,"countIncorrect":2,"showCheckIcon":false,"columns":2}}}</v>
      </c>
      <c r="D801" s="184" t="str">
        <f t="shared" si="2"/>
        <v>#REF!</v>
      </c>
    </row>
    <row r="802" ht="15.75" customHeight="1">
      <c r="A802" s="184" t="str">
        <f>Seeds!AB551</f>
        <v>M4-G-8a-E-1</v>
      </c>
      <c r="B802" s="184" t="str">
        <f t="shared" si="278"/>
        <v>#REF!</v>
      </c>
      <c r="C802" s="184" t="str">
        <f>Seeds!AA551</f>
        <v>{
    "id": "M4-G-8a-E-1",
    "stimulus": "&lt;p&gt;Indique se esses polígonos são côncavos ou convexos.&lt;/p&gt;",
    "template": "&lt;table style=\"width: 100%;\"&gt;&lt;tbody&gt;&lt;tr&gt;&lt;td style=\"width: 33.3333%; text-align: center; border: none;\"&gt;&lt;div style=\"display:flex; justify-content:center;\"&gt;&lt;img src=\"https://blueberry-assets.oneclick.es/{{Q1}}\" width=\"300\"&gt;&lt;/img&gt;&lt;/div&gt;&lt;/td&gt;&lt;td style=\"width: 33.3333%; text-align: center; border: none;\"&gt;&lt;div style=\"display:flex; justify-content:center;\"&gt;&lt;img src=\"https://blueberry-assets.oneclick.es/{{Q2}}\" width=\"300\"&gt;&lt;/img&gt;&lt;/div&gt;&lt;/td&gt;&lt;td style=\"width: 33.3333%; text-align: center; border: none;\"&gt;&lt;div style=\"display:flex; justify-content:center;\"&gt;&lt;img src=\"https://blueberry-assets.oneclick.es/{{Q3}}\" width=\"300\"&gt;&lt;/img&gt;&lt;/div&gt;&lt;/td&gt;&lt;/tr&gt;&lt;tr&gt;&lt;td style=\"width: 33.3333%; text-align: center; border: none;\"&gt;Polígono {{response}}&lt;/td&gt;&lt;td style=\"width: 33.3333%; text-align: center; border: none;\"&gt;Polígono {{response}}&lt;/td&gt;&lt;td style=\"width: 33.3333%; text-align: center; border: none;\"&gt;Polígono {{response}}&lt;/td&gt;&lt;/tr&gt;&lt;/tbody&gt;&lt;/table&gt;",
    "hint": "&lt;p&gt;Um polígono é côncavo se algum de seus ângulos internos mede mais de 180°. Caso contrário, é um polígono convexo.&lt;/p&gt;",
    "feedback": "&lt;p&gt;Um polígono é côncavo se algum de seus ângulos internos mede mais de 180°. Caso contrário, é um polígono convexo.&lt;/p&gt;",
    "seed": {
        "parameters": [
            {
                "name": "Q1",
                "label": null,
                "list": [
                    "M4_G_8a_5.svg",
                    "M4_G_8a_6.svg",
                    "M4_G_8a_7.svg",
                    "M4_G_8a_8.svg"
                ]
            },
            {
                "name": "Q2",
                "label": null,
                "list": [
                    "M4_G_8a_5.svg",
                    "M4_G_8a_6.svg",
                    "M4_G_8a_7.svg",
                    "M4_G_8a_8.svg"
                ]
            },
            {
                "name": "Q3",
                "label": null,
                "list": [
                    "M4_G_8a_1.svg",
                    "M4_G_8a_2.svg",
                    "M4_G_8a_3.svg",
                    "M4_G_8a_4.svg"
                ]
            }
        ],
        "calculated": [
            {
                "name": "A1",
                "label": "côncavo"
            },
            {
                "name": "A2",
                "label": "côncavo"
            },
            {
                "name": "A3",
                "label": "convexo"
            }
        ],
        "uniques": true
    },
    "algorithm": {
        "name": "calculateOperation",
        "template": "Cloze with text"
    }
}</v>
      </c>
      <c r="D802" s="184" t="str">
        <f t="shared" si="2"/>
        <v>#REF!</v>
      </c>
    </row>
    <row r="803" ht="15.75" customHeight="1">
      <c r="A803" s="184" t="str">
        <f>Seeds!AB552</f>
        <v>M4-G-8a-E-2</v>
      </c>
      <c r="B803" s="184" t="str">
        <f t="shared" si="278"/>
        <v>#REF!</v>
      </c>
      <c r="C803" s="184" t="str">
        <f>Seeds!AA552</f>
        <v>{
    "id": "M4-G-8a-E-2",
    "stimulus": "&lt;p&gt;Escreva se esses polígonos são &lt;i&gt;côncavos&lt;/i&gt; ou &lt;i&gt;convexos.&lt;/i&gt;&lt;/p&gt;",
    "template": "&lt;table style=\"width: 100%;\"&gt;&lt;tbody&gt;&lt;tr&gt;&lt;td style=\"width: 33.3333%; text-align: center; border: none;\"&gt;&lt;div style=\"display:flex; justify-content:center;\"&gt;&lt;img src=\"https://blueberry-assets.oneclick.es/{{Q1}}\" width=\"300\"&gt;&lt;/img&gt;&lt;/div&gt;&lt;/td&gt;&lt;td style=\"width: 33.3333%; text-align: center; border: none;\"&gt;&lt;div style=\"display:flex; justify-content:center;\"&gt;&lt;img src=\"https://blueberry-assets.oneclick.es/{{Q2}}\" width=\"300\"&gt;&lt;/img&gt;&lt;/div&gt;&lt;/td&gt;&lt;td style=\"width: 33.3333%; text-align: center; border: none;\"&gt;&lt;div style=\"display:flex; justify-content:center;\"&gt;&lt;img src=\"https://blueberry-assets.oneclick.es/{{Q3}}\" width=\"300\"&gt;&lt;/img&gt;&lt;/div&gt;&lt;/td&gt;&lt;/tr&gt;&lt;tr&gt;&lt;td style=\"width: 33.3333%; text-align: center; border: none;\"&gt;Polígono {{response}}&lt;/td&gt;&lt;td style=\"width: 33.3333%; text-align: center; border: none;\"&gt;Polígono {{response}}&lt;/td&gt;&lt;td style=\"width: 33.3333%; text-align: center; border: none;\"&gt;Polígono {{response}}&lt;/td&gt;&lt;/tr&gt;&lt;/tbody&gt;&lt;/table&gt;",
    "hint": "&lt;p&gt;Um polígono é côncavo se algum de seus ângulos internos mede mais de 180°. Caso contrário, é um polígono convexo.&lt;/p&gt;",
    "feedback": "&lt;p&gt;Um polígono é côncavo se algum de seus ângulos internos mede mais de 180°. Caso contrário, é um polígono convexo.&lt;/p&gt;",
    "seed": {
        "parameters": [
            {
                "name": "Q1",
                "label": null,
                "list": [
                    "M4_G_8a_1.svg",
                    "M4_G_8a_2.svg",
                    "M4_G_8a_3.svg",
                    "M4_G_8a_4.svg"
                ]
            },
            {
                "name": "Q2",
                "label": null,
                "list": [
                    "M4_G_8a_1.svg",
                    "M4_G_8a_2.svg",
                    "M4_G_8a_3.svg",
                    "M4_G_8a_4.svg"
                ]
            },
            {
                "name": "Q3",
                "label": null,
                "list": [
                    "M4_G_8a_5.svg",
                    "M4_G_8a_6.svg",
                    "M4_G_8a_7.svg",
                    "M4_G_8a_8.svg"
                ]
            }
        ],
        "calculated": [
            {
                "name": "A1",
                "label": "convexo"
            },
            {
                "name": "A2",
                "label": "convexo"
            },
            {
                "name": "A3",
                "label": "côncavo"
            }
        ],
        "uniques": true
    },
    "algorithm": {
        "name": "calculateOperation",
        "template": "Cloze with text"
    }
}</v>
      </c>
      <c r="D803" s="184" t="str">
        <f t="shared" si="2"/>
        <v>#REF!</v>
      </c>
    </row>
    <row r="804" ht="15.75" customHeight="1">
      <c r="A804" s="184" t="str">
        <f>Seeds!AB553</f>
        <v>M4-G-8a-E-3</v>
      </c>
      <c r="B804" s="184" t="str">
        <f t="shared" si="278"/>
        <v>#REF!</v>
      </c>
      <c r="C804" s="184" t="str">
        <f>Seeds!AA553</f>
        <v>{
    "id": "M4-G-8a-E-3",
    "stimulus": "&lt;p&gt;Escreva se esses polígonos são &lt;i&gt;côncavos&lt;/i&gt; ou &lt;i&gt;convexos.&lt;/i&gt;&lt;/p&gt;",
    "template": "&lt;table style=\"width: 100%;\"&gt;&lt;tbody&gt;&lt;tr&gt;&lt;td style=\"width: 33.3333%; text-align: center; border: none;\"&gt;&lt;div style=\"display:flex; justify-content:center;\"&gt;&lt;img src=\"https://blueberry-assets.oneclick.es/{{Q1}}\" width=\"300\"&gt;&lt;/img&gt;&lt;/div&gt;&lt;/td&gt;&lt;td style=\"width: 33.3333%; text-align: center; border: none;\"&gt;&lt;div style=\"display:flex; justify-content:center;\"&gt;&lt;img src=\"https://blueberry-assets.oneclick.es/{{Q2}}\" width=\"300\"&gt;&lt;/img&gt;&lt;/div&gt;&lt;/td&gt;&lt;td style=\"width: 33.3333%; text-align: center; border: none;\"&gt;&lt;div style=\"display:flex; justify-content:center;\"&gt;&lt;img src=\"https://blueberry-assets.oneclick.es/{{Q3}}\" width=\"300\"&gt;&lt;/img&gt;&lt;/div&gt;&lt;/td&gt;&lt;/tr&gt;&lt;tr&gt;&lt;td style=\"width: 33.3333%; text-align: center; border: none;\"&gt;Polígono {{response}}&lt;/td&gt;&lt;td style=\"width: 33.3333%; text-align: center; border: none;\"&gt;Polígono {{response}}&lt;/td&gt;&lt;td style=\"width: 33.3333%; text-align: center; border: none;\"&gt;Polígono {{response}}&lt;/td&gt;&lt;/tr&gt;&lt;/tbody&gt;&lt;/table&gt;",
    "hint": "&lt;p&gt;Um polígono é côncavo se algum de seus ângulos internos mede mais de 180°. Caso contrário, é um polígono convexo.&lt;/p&gt;",
    "feedback": "&lt;p&gt;Um polígono é côncavo se algum de seus ângulos internos mede mais de 180°. Caso contrário, é um polígono convexo.&lt;/p&gt;",
    "seed": {
        "parameters": [
            {
                "name": "Q1",
                "label": null,
                "list": [
                    "M4_G_8a_5.svg",
                    "M4_G_8a_6.svg",
                    "M4_G_8a_7.svg",
                    "M4_G_8a_8.svg"
                ]
            },
            {
                "name": "Q2",
                "label": null,
                "list": [
                    "M4_G_8a_1.svg",
                    "M4_G_8a_2.svg",
                    "M4_G_8a_3.svg",
                    "M4_G_8a_4.svg"
                ]
            },
            {
                "name": "Q3",
                "label": null,
                "list": [
                    "M4_G_8a_5.svg",
                    "M4_G_8a_6.svg",
                    "M4_G_8a_7.svg",
                    "M4_G_8a_8.svg"
                ]
            }
        ],
        "calculated": [
            {
                "name": "A1",
                "label": "côncavo"
            },
            {
                "name": "A2",
                "label": "convexo"
            },
            {
                "name": "A3",
                "label": "côncavo"
            }
        ],
        "uniques": true
    },
    "algorithm": {
        "name": "calculateOperation",
        "template": "Cloze with text"
    }
}</v>
      </c>
      <c r="D804" s="184" t="str">
        <f t="shared" si="2"/>
        <v>#REF!</v>
      </c>
    </row>
    <row r="805" ht="15.75" customHeight="1">
      <c r="A805" s="184" t="str">
        <f>Seeds!AB554</f>
        <v>M4-G-9a-I-1</v>
      </c>
      <c r="B805" s="184" t="str">
        <f t="shared" si="278"/>
        <v>#REF!</v>
      </c>
      <c r="C805" s="184" t="str">
        <f>Seeds!AA554</f>
        <v>{"id":"M4-G-9a-I-1","stimulus":"&lt;p&gt;Arraste o elemento da circunferência ao qual se refere cada definição.&lt;/p&gt;","hint":"&lt;p&gt;Os elementos básicos de uma circunferência são:&lt;/p&gt;&lt;div style=\"width: 100%; display:flex; justify-content: center;\"&gt;&lt;img src=\"https://blueberry-assets.oneclick.es/M4_G_9a_1a.svg\" width=\"350\"&gt;&lt;/img&gt;&lt;/div&gt;","feedback":"&lt;p&gt;Os elementos básicos de uma circunferência são o centro, o raio, o diâmetro, a corda, o arco, a tangente e o setor circular.&lt;/p&gt;&lt;div style=\"width: 100%; display:flex; justify-content: center;\"&gt;&lt;img src=\"https://blueberry-assets.oneclick.es/M4_G_9a_1a.svg\" width=\"350\"&gt;&lt;/img&gt;&lt;/div&gt;","seed":{"parameters":[],"calculated":[{"name":"A1","label":"O segmento de reta que passa pelo centro da circunferência e a divide em duas partes iguais.","function":"Diâmetro"},{"name":"A2","label":"O ponto que está a uma mesma distância de todos os pontos da circunferência.","function":"Centro"},{"name":"A3","label":"O segmento que une o centro com qualquer ponto da circunferência.","function":"Raio"}],"isNumToWords":true,"uniques":true},"algorithm":{"name":"linkOperationResult","params":{"invert":true},"template":"Match list"}}</v>
      </c>
      <c r="D805" s="184" t="str">
        <f t="shared" si="2"/>
        <v>#REF!</v>
      </c>
    </row>
    <row r="806" ht="15.75" customHeight="1">
      <c r="A806" s="184" t="str">
        <f>Seeds!AB555</f>
        <v>M4-G-9a-I-2</v>
      </c>
      <c r="B806" s="184" t="str">
        <f t="shared" si="278"/>
        <v>#REF!</v>
      </c>
      <c r="C806" s="184" t="str">
        <f>Seeds!AA555</f>
        <v>{"id":"M4-G-9a-I-2","stimulus":"&lt;p&gt;Arraste o elemento da circunferência ao qual se refere cada definição.&lt;/p&gt;","hint":"&lt;p&gt;Os elementos básicos de uma circunferência são:&lt;/p&gt;&lt;div style=\"width: 100%; display:flex; justify-content: center;\"&gt;&lt;img src=\"https://blueberry-assets.oneclick.es/M4_G_9a_1a.svg\" width=\"350\"&gt;&lt;/img&gt;&lt;/div&gt;","feedback":"&lt;p&gt;Os elementos básicos de uma circunferência são o centro, o raio, o diâmetro, a corda, o arco, a tangente e o setor circular.&lt;/p&gt;&lt;div style=\"width: 100%; display:flex; justify-content: center;\"&gt;&lt;img src=\"https://blueberry-assets.oneclick.es/M4_G_9a_1a.svg\" width=\"350\"&gt;&lt;/img&gt;&lt;/div&gt;","seed":{"parameters":[],"calculated":[{"name":"A1","label":"Um segmento que une dois pontos na circunferência sem passar pelo centro.","function":"Corda"},{"name":"A2","label":"Uma parte do círculo limitada por dois raios e seu arco.","function":"Setor circular"},{"name":"A3","label":"Uma parte da circunferência delimitada por dois de seus pontos.","function":"Arco"}],"uniques":true},"algorithm":{"name":"linkOperationResult","params":{"invert":true},"template":"Match list"}}</v>
      </c>
      <c r="D806" s="184" t="str">
        <f t="shared" si="2"/>
        <v>#REF!</v>
      </c>
    </row>
    <row r="807" ht="15.75" customHeight="1">
      <c r="A807" s="184" t="str">
        <f>Seeds!AB556</f>
        <v>M4-G-9a-E-1</v>
      </c>
      <c r="B807" s="184" t="str">
        <f t="shared" si="278"/>
        <v>#REF!</v>
      </c>
      <c r="C807" s="184" t="str">
        <f>Seeds!AA556</f>
        <v>{"id":"M4-G-9a-E-1","stimulus":"&lt;p&gt;Arraste o nome dos elementos indicados nesta circunferência.&lt;/p&gt;","hint":"&lt;p&gt;Arraste o &lt;i&gt;centro&lt;/i&gt; e o &lt;i&gt;raio&lt;/i&gt; para o local correto.&lt;/p&gt;","feedback":"&lt;p&gt;Os elementos básicos de uma circunferência são o centro, o raio, o diâmetro e o arco.&lt;/p&gt;","seed":{"parameters":[],"calculated":[{"name":"A1","label":"Raio","feedback":"&lt;p&gt;O &lt;b&gt;raio&lt;/b&gt; une o centro da circunferência com qualquer ponto dela.&lt;/p&gt;"},{"name":"A2","label":"Centro","feedback":"&lt;p&gt;O &lt;b&gt;centro&lt;/b&gt; é o ponto equidistante de todos os pontos da circunferência.&lt;/p&gt;"},{"name":"A3","label":"Diâmetro","incorrect":true},{"name":"A4","label":"Arco","incorrect":true}],"uniques":true},"algorithm":{"name":"labelImage","template":"LabelImageDragDropV2","params":{"image":{"src":"https://blueberry-assets.oneclick.es/M3_G_10a_2.png","width":450,"height":600,"alt":"","title":"","percent":0.5},"responses":[{"x":40,"y":150,"z":15,"width":180,"height":70,"pointer":""},{"x":805,"y":350,"z":27,"width":180,"height":70,"pointer":""}],"fontSize":10}}}</v>
      </c>
      <c r="D807" s="184" t="str">
        <f t="shared" si="2"/>
        <v>#REF!</v>
      </c>
    </row>
    <row r="808" ht="15.75" customHeight="1">
      <c r="A808" s="184" t="str">
        <f>Seeds!AB557</f>
        <v>M4-G-9a-E-2</v>
      </c>
      <c r="B808" s="184" t="str">
        <f t="shared" si="278"/>
        <v>#REF!</v>
      </c>
      <c r="C808" s="184" t="str">
        <f>Seeds!AA557</f>
        <v>{"id":"M4-G-9a-E-2","stimulus":"&lt;p&gt;Arraste o nome dos elementos indicados nesta circunferência.&lt;/p&gt;","hint":"&lt;p&gt;Arraste o &lt;i&gt;centro&lt;/i&gt; e o &lt;i&gt;raio&lt;/i&gt; para o local correto.&lt;/p&gt;","feedback":"&lt;p&gt;Os elementos básicos de uma circunferência são o centro, o raio, o diâmetro e o arco.&lt;/p&gt;","seed":{"parameters":[],"calculated":[{"name":"A1","label":"Raio","feedback":"&lt;p&gt;O &lt;b&gt;raio&lt;/b&gt; une o centro da circunferência com qualquer ponto dela.&lt;/p&gt;"},{"name":"A2","label":"Diâmetro","feedback":"&lt;p&gt;O &lt;b&gt;diâmetro&lt;/b&gt; passa pelo centro da circunferência e a divide em duas partes iguais.&lt;/p&gt;"},{"name":"A3","label":"Centro","incorrect":true},{"name":"A4","label":"Arco","incorrect":true}],"uniques":true},"algorithm":{"name":"labelImage","template":"LabelImageDragDropV2","params":{"image":{"src":"https://blueberry-assets.oneclick.es/M3_G_10a_3.png","width":450,"height":600,"alt":"","title":"","percent":0.5},"responses":[{"x":40,"y":150,"z":15,"width":180,"height":70,"pointer":""},{"x":805,"y":140,"z":27,"width":180,"height":70,"pointer":""}],"fontSize":10}}}</v>
      </c>
      <c r="D808" s="184" t="str">
        <f t="shared" si="2"/>
        <v>#REF!</v>
      </c>
    </row>
    <row r="809" ht="15.75" customHeight="1">
      <c r="A809" s="184" t="str">
        <f>Seeds!AB558</f>
        <v>M4-G-9a-E-3</v>
      </c>
      <c r="B809" s="184" t="str">
        <f t="shared" si="278"/>
        <v>#REF!</v>
      </c>
      <c r="C809" s="184" t="str">
        <f>Seeds!AA558</f>
        <v>{"id":"M4-G-9a-E-3","stimulus":"&lt;p&gt;Arraste o nome dos elementos indicados nesta circunferência.&lt;/p&gt;","hint":"&lt;p&gt;Arraste o &lt;i&gt;diâmetro&lt;/i&gt; e o &lt;i&gt;arco&lt;/i&gt; para o local correto.&lt;/p&gt;","feedback":"&lt;p&gt;Os elementos básicos de uma circunferência são o centro, o raio, o diâmetro e o arco.&lt;/p&gt;","seed":{"parameters":[],"calculated":[{"name":"A1","label":"Diâmetro","feedback":"&lt;p&gt;O &lt;b&gt;diâmetro&lt;/b&gt; passa pelo centro da circunferência e a divide em duas partes iguais.&lt;/p&gt;"},{"name":"A2","label":"Arco","feedback":"&lt;p&gt;O &lt;b&gt;arco&lt;/b&gt; é a parte da circunferência que está delimitada por quaisquer dois pontos da mesma.&lt;/p&gt;"},{"name":"A3","label":"Centro","incorrect":true},{"name":"A4","label":"Raio","incorrect":true}],"uniques":true},"algorithm":{"name":"labelImage","template":"LabelImageDragDropV2","params":{"image":{"src":"https://blueberry-assets.oneclick.es/M3_G_10a_4.png","width":450,"height":600,"alt":"","title":"","percent":0.5},"responses":[{"x":45,"y":410,"z":15,"width":180,"height":70,"pointer":""},{"x":815,"y":110,"z":27,"width":180,"height":70,"pointer":""}],"fontSize":10}}}</v>
      </c>
      <c r="D809" s="184" t="str">
        <f t="shared" si="2"/>
        <v>#REF!</v>
      </c>
    </row>
    <row r="810" ht="15.75" customHeight="1">
      <c r="A810" s="184" t="str">
        <f>Seeds!AB559</f>
        <v>M4-G-9b-I-1</v>
      </c>
      <c r="B810" s="184" t="str">
        <f t="shared" si="278"/>
        <v>#REF!</v>
      </c>
      <c r="C810" s="184" t="str">
        <f>Seeds!AA559</f>
        <v>{"id":"M4-G-9b-I-1","stimulus":"&lt;p&gt;Selecione a circunferência.&lt;/p&gt;","hint":"&lt;p&gt;Uma circunferência é uma linha curva fechada na qual todos os pontos estão a uma mesma distância do centro.&lt;/p&gt;","feedback":"&lt;p&gt;Uma circunferência é uma linha curva fechada na qual todos os pontos estão a uma mesma distância do centro.&lt;/p&gt;","seed":{"parameters":[],"calculated":[{"name":"A1","label":"&lt;div style=\"display:flex; justify-content:center;\"&gt;&lt;img src=\"https://blueberry-assets.oneclick.es/M4_G_9b_1.svg\" width=\"300\"&gt;&lt;/img&gt;&lt;/div&gt;"},{"name":"A2","label":"&lt;div style=\"display:flex; justify-content:center;\"&gt;&lt;img src=\"https://blueberry-assets.oneclick.es/M4_G_9b_2.svg\" width=\"300\"&gt;&lt;/img&gt;&lt;/div&gt;","incorrect":true,"feedback":"Esta figura é um círculo."},{"name":"A3","label":"&lt;div style=\"display:flex; justify-content:center;\"&gt;&lt;img src=\"https://blueberry-assets.oneclick.es/M4_G_9b_3.svg\" width=\"300\"&gt;&lt;/img&gt;&lt;/div&gt;","incorrect":true,"feedback":"Esta figura é um quadrado."},{"name":"A4","label":"&lt;div style=\"display:flex; justify-content:center;\"&gt;&lt;img src=\"https://blueberry-assets.oneclick.es/M4_G_9b_4.svg\" width=\"300\"&gt;&lt;/img&gt;&lt;/div&gt;","incorrect":true,"feedback":"Esta figura é um pentágono."},{"name":"A5","label":"&lt;div style=\"display:flex; justify-content:center;\"&gt;&lt;img src=\"https://blueberry-assets.oneclick.es/M4_G_9b_5.svg\" width=\"300\"&gt;&lt;/img&gt;&lt;/div&gt;","incorrect":true,"feedback":"Esta figura é um triângulo."},{"name":"A6","label":"&lt;div style=\"display:flex; justify-content:center;\"&gt;&lt;img src=\"https://blueberry-assets.oneclick.es/M4_G_9b_6.svg\" width=\"300\"&gt;&lt;/img&gt;&lt;/div&gt;","incorrect":true,"feedback":"Esta figura é um trapézio."}],"uniques":true},"algorithm":{"name":"trueFalse","template":"Multiple choice – standard","params":{"countCorrect":1,"countIncorrect":2,"showCheckIcon":false,"columns":3}}}</v>
      </c>
      <c r="D810" s="184" t="str">
        <f t="shared" si="2"/>
        <v>#REF!</v>
      </c>
    </row>
    <row r="811" ht="15.75" customHeight="1">
      <c r="A811" s="184" t="str">
        <f>Seeds!AB560</f>
        <v>M4-G-9b-I-2</v>
      </c>
      <c r="B811" s="184" t="str">
        <f t="shared" si="278"/>
        <v>#REF!</v>
      </c>
      <c r="C811" s="184" t="str">
        <f>Seeds!AA560</f>
        <v>{"id":"M4-G-9b-I-2","stimulus":"&lt;p&gt;Selecione o círculo.&lt;/p&gt;","hint":"&lt;p&gt;Um círculo é formado por uma circunferência e seu interior.&lt;/p&gt;","feedback":"&lt;p&gt;Um círculo é formado por uma circunferência e seu interior.&lt;/p&gt;","seed":{"parameters":[],"calculated":[{"name":"A1","label":"&lt;div style=\"display:flex; justify-content:center;\"&gt;&lt;img src=\"https://blueberry-assets.oneclick.es/M4_G_9b_1.svg\" width=\"300\"&gt;&lt;/img&gt;&lt;/div&gt;","incorrect":true,"feedback":"Esta figura é uma circunferência."},{"name":"A2","label":"&lt;div style=\"display:flex; justify-content:center;\"&gt;&lt;img src=\"https://blueberry-assets.oneclick.es/M4_G_9b_2.svg\" width=\"300\"&gt;&lt;/img&gt;&lt;/div&gt;"},{"name":"A3","label":"&lt;div style=\"display:flex; justify-content:center;\"&gt;&lt;img src=\"https://blueberry-assets.oneclick.es/M4_G_9b_3.svg\" width=\"300\"&gt;&lt;/img&gt;&lt;/div&gt;","incorrect":true,"feedback":"Esta figura é um quadrado."},{"name":"A4","label":"&lt;div style=\"display:flex; justify-content:center;\"&gt;&lt;img src=\"https://blueberry-assets.oneclick.es/M4_G_9b_4.svg\" width=\"300\"&gt;&lt;/img&gt;&lt;/div&gt;","incorrect":true,"feedback":"Esta figura é um pentágono."},{"name":"A5","label":"&lt;div style=\"display:flex; justify-content:center;\"&gt;&lt;img src=\"https://blueberry-assets.oneclick.es/M4_G_9b_5.svg\" width=\"300\"&gt;&lt;/img&gt;&lt;/div&gt;","incorrect":true,"feedback":"Esta figura é um triângulo."},{"name":"A6","label":"&lt;div style=\"display:flex; justify-content:center;\"&gt;&lt;img src=\"https://blueberry-assets.oneclick.es/M4_G_9b_6.svg\" width=\"300\"&gt;&lt;/img&gt;&lt;/div&gt;","incorrect":true,"feedback":"Esta figura é um trapézio."}],"uniques":true},"algorithm":{"name":"trueFalse","template":"Multiple choice – standard","params":{"countCorrect":1,"countIncorrect":2,"showCheckIcon":false,"columns":3}}}</v>
      </c>
      <c r="D811" s="184" t="str">
        <f t="shared" si="2"/>
        <v>#REF!</v>
      </c>
    </row>
    <row r="812" ht="15.75" customHeight="1">
      <c r="A812" s="184" t="str">
        <f>Seeds!AB561</f>
        <v>M4-G-9b-E-1</v>
      </c>
      <c r="B812" s="184" t="str">
        <f t="shared" si="278"/>
        <v>#REF!</v>
      </c>
      <c r="C812" s="184" t="str">
        <f>Seeds!AA561</f>
        <v>{"id":"M4-G-9b-E-1","stimulus":"&lt;p&gt;Escolha os objetos em forma de circunferência.&lt;/p&gt;","hint":"&lt;p&gt;Uma circunferência é uma linha curva fechada na qual todos os pontos estão a uma mesma distância do centro.&lt;/p&gt;","feedback":"&lt;p&gt;Uma circunferência é uma linha curva fechada na qual todos os pontos estão a uma mesma distância do centro.&lt;/p&gt;","seed":{"parameters":[],"calculated":[{"name":"A1","label":"&lt;div style=\"display:flex; justify-content:center;\"&gt;&lt;img src=\"https://blueberry-assets.oneclick.es/M4_G_9b_7.svg\" width=\"300\"&gt;&lt;/img&gt;&lt;/div&gt;"},{"name":"A2","label":"&lt;div style=\"display:flex; justify-content:center;\"&gt;&lt;img src=\"https://blueberry-assets.oneclick.es/M4_G_9b_8.svg\" width=\"300\"&gt;&lt;/img&gt;&lt;/div&gt;"},{"name":"A3","label":"&lt;div style=\"display:flex; justify-content:center;\"&gt;&lt;img src=\"https://blueberry-assets.oneclick.es/M4_G_9b_9.svg\" width=\"300\"&gt;&lt;/img&gt;&lt;/div&gt;"},{"name":"A4","label":"&lt;div style=\"display:flex; justify-content:center;\"&gt;&lt;img src=\"https://blueberry-assets.oneclick.es/M4_G_9b_10.svg\" width=\"300\"&gt;&lt;/img&gt;&lt;/div&gt;","incorrect":true},{"name":"A5","label":"&lt;div style=\"display:flex; justify-content:center;\"&gt;&lt;img src=\"https://blueberry-assets.oneclick.es/M4_G_9b_11.svg\" width=\"300\"&gt;&lt;/img&gt;&lt;/div&gt;","incorrect":true},{"name":"A6","label":"&lt;div style=\"display:flex; justify-content:center;\"&gt;&lt;img src=\"https://blueberry-assets.oneclick.es/M4_G_9b_12.svg\" width=\"300\"&gt;&lt;/img&gt;&lt;/div&gt;","incorrect":true}],"uniques":true},"algorithm":{"name":"trueFalse","template":"Multiple choice – multiple response","params":{"countCorrect":2,"countIncorrect":1,"showCheckIcon":false,"columns":3}}}</v>
      </c>
      <c r="D812" s="184" t="str">
        <f t="shared" si="2"/>
        <v>#REF!</v>
      </c>
    </row>
    <row r="813" ht="15.75" customHeight="1">
      <c r="A813" s="184" t="str">
        <f>Seeds!AB562</f>
        <v>M4-G-9b-E-2</v>
      </c>
      <c r="B813" s="184" t="str">
        <f t="shared" si="278"/>
        <v>#REF!</v>
      </c>
      <c r="C813" s="184" t="str">
        <f>Seeds!AA562</f>
        <v>{"id":"M4-G-9b-E-2","stimulus":"&lt;p&gt;Escolha os objetos em forma de círculo.&lt;/p&gt;","hint":"&lt;p&gt;Um círculo é formado por uma circunferência e seu interior.&lt;/p&gt;","feedback":"&lt;p&gt;Um círculo é formado por uma circunferência e seu interior.&lt;/p&gt;","seed":{"parameters":[],"calculated":[{"name":"A1","label":"&lt;div style=\"display:flex; justify-content:center;\"&gt;&lt;img src=\"https://blueberry-assets.oneclick.es/M4_G_9b_7.svg\" width=\"300\"&gt;&lt;/img&gt;&lt;/div&gt;","incorrect":true},{"name":"A2","label":"&lt;div style=\"display:flex; justify-content:center;\"&gt;&lt;img src=\"https://blueberry-assets.oneclick.es/M4_G_9b_8.svg\" width=\"300\"&gt;&lt;/img&gt;&lt;/div&gt;","incorrect":true},{"name":"A3","label":"&lt;div style=\"display:flex; justify-content:center;\"&gt;&lt;img src=\"https://blueberry-assets.oneclick.es/M4_G_9b_9.svg\" width=\"300\"&gt;&lt;/img&gt;&lt;/div&gt;","incorrect":true},{"name":"A4","label":"&lt;div style=\"display:flex; justify-content:center;\"&gt;&lt;img src=\"https://blueberry-assets.oneclick.es/M4_G_9b_10.svg\" width=\"300\"&gt;&lt;/img&gt;&lt;/div&gt;"},{"name":"A5","label":"&lt;div style=\"display:flex; justify-content:center;\"&gt;&lt;img src=\"https://blueberry-assets.oneclick.es/M4_G_9b_11.svg\" width=\"300\"&gt;&lt;/img&gt;&lt;/div&gt;"},{"name":"A6","label":"&lt;div style=\"display:flex; justify-content:center;\"&gt;&lt;img src=\"https://blueberry-assets.oneclick.es/M4_G_9b_12.svg\" width=\"300\"&gt;&lt;/img&gt;&lt;/div&gt;"}],"uniques":true},"algorithm":{"name":"trueFalse","template":"Multiple choice – multiple response","params":{"countCorrect":2,"countIncorrect":1,"showCheckIcon":false,"columns":3}}}</v>
      </c>
      <c r="D813" s="184" t="str">
        <f t="shared" si="2"/>
        <v>#REF!</v>
      </c>
    </row>
    <row r="814" ht="15.75" customHeight="1">
      <c r="A814" s="184" t="str">
        <f t="shared" ref="A814:C814" si="279">#REF!</f>
        <v>#REF!</v>
      </c>
      <c r="B814" s="184" t="str">
        <f t="shared" si="279"/>
        <v>#REF!</v>
      </c>
      <c r="C814" s="184" t="str">
        <f t="shared" si="279"/>
        <v>#REF!</v>
      </c>
      <c r="D814" s="184" t="str">
        <f t="shared" si="2"/>
        <v>#REF!</v>
      </c>
    </row>
    <row r="815" ht="15.75" customHeight="1">
      <c r="A815" s="184" t="str">
        <f t="shared" ref="A815:C815" si="280">#REF!</f>
        <v>#REF!</v>
      </c>
      <c r="B815" s="184" t="str">
        <f t="shared" si="280"/>
        <v>#REF!</v>
      </c>
      <c r="C815" s="184" t="str">
        <f t="shared" si="280"/>
        <v>#REF!</v>
      </c>
      <c r="D815" s="184" t="str">
        <f t="shared" si="2"/>
        <v>#REF!</v>
      </c>
    </row>
    <row r="816" ht="15.75" customHeight="1">
      <c r="A816" s="184" t="str">
        <f t="shared" ref="A816:C816" si="281">#REF!</f>
        <v>#REF!</v>
      </c>
      <c r="B816" s="184" t="str">
        <f t="shared" si="281"/>
        <v>#REF!</v>
      </c>
      <c r="C816" s="184" t="str">
        <f t="shared" si="281"/>
        <v>#REF!</v>
      </c>
      <c r="D816" s="184" t="str">
        <f t="shared" si="2"/>
        <v>#REF!</v>
      </c>
    </row>
    <row r="817" ht="15.75" customHeight="1">
      <c r="A817" s="184" t="str">
        <f t="shared" ref="A817:C817" si="282">#REF!</f>
        <v>#REF!</v>
      </c>
      <c r="B817" s="184" t="str">
        <f t="shared" si="282"/>
        <v>#REF!</v>
      </c>
      <c r="C817" s="184" t="str">
        <f t="shared" si="282"/>
        <v>#REF!</v>
      </c>
      <c r="D817" s="184" t="str">
        <f t="shared" si="2"/>
        <v>#REF!</v>
      </c>
    </row>
    <row r="818" ht="15.75" customHeight="1">
      <c r="A818" s="184" t="str">
        <f t="shared" ref="A818:C818" si="283">#REF!</f>
        <v>#REF!</v>
      </c>
      <c r="B818" s="184" t="str">
        <f t="shared" si="283"/>
        <v>#REF!</v>
      </c>
      <c r="C818" s="184" t="str">
        <f t="shared" si="283"/>
        <v>#REF!</v>
      </c>
      <c r="D818" s="184" t="str">
        <f t="shared" si="2"/>
        <v>#REF!</v>
      </c>
    </row>
    <row r="819" ht="15.75" customHeight="1">
      <c r="A819" s="184" t="str">
        <f t="shared" ref="A819:C819" si="284">#REF!</f>
        <v>#REF!</v>
      </c>
      <c r="B819" s="184" t="str">
        <f t="shared" si="284"/>
        <v>#REF!</v>
      </c>
      <c r="C819" s="184" t="str">
        <f t="shared" si="284"/>
        <v>#REF!</v>
      </c>
      <c r="D819" s="184" t="str">
        <f t="shared" si="2"/>
        <v>#REF!</v>
      </c>
    </row>
    <row r="820" ht="15.75" customHeight="1">
      <c r="A820" s="184" t="str">
        <f t="shared" ref="A820:C820" si="285">#REF!</f>
        <v>#REF!</v>
      </c>
      <c r="B820" s="184" t="str">
        <f t="shared" si="285"/>
        <v>#REF!</v>
      </c>
      <c r="C820" s="184" t="str">
        <f t="shared" si="285"/>
        <v>#REF!</v>
      </c>
      <c r="D820" s="184" t="str">
        <f t="shared" si="2"/>
        <v>#REF!</v>
      </c>
    </row>
    <row r="821" ht="15.75" customHeight="1">
      <c r="A821" s="184" t="str">
        <f t="shared" ref="A821:C821" si="286">#REF!</f>
        <v>#REF!</v>
      </c>
      <c r="B821" s="184" t="str">
        <f t="shared" si="286"/>
        <v>#REF!</v>
      </c>
      <c r="C821" s="184" t="str">
        <f t="shared" si="286"/>
        <v>#REF!</v>
      </c>
      <c r="D821" s="184" t="str">
        <f t="shared" si="2"/>
        <v>#REF!</v>
      </c>
    </row>
    <row r="822" ht="15.75" customHeight="1">
      <c r="A822" s="184" t="str">
        <f t="shared" ref="A822:C822" si="287">#REF!</f>
        <v>#REF!</v>
      </c>
      <c r="B822" s="184" t="str">
        <f t="shared" si="287"/>
        <v>#REF!</v>
      </c>
      <c r="C822" s="184" t="str">
        <f t="shared" si="287"/>
        <v>#REF!</v>
      </c>
      <c r="D822" s="184" t="str">
        <f t="shared" si="2"/>
        <v>#REF!</v>
      </c>
    </row>
    <row r="823" ht="15.75" customHeight="1">
      <c r="A823" s="184" t="str">
        <f t="shared" ref="A823:C823" si="288">#REF!</f>
        <v>#REF!</v>
      </c>
      <c r="B823" s="184" t="str">
        <f t="shared" si="288"/>
        <v>#REF!</v>
      </c>
      <c r="C823" s="184" t="str">
        <f t="shared" si="288"/>
        <v>#REF!</v>
      </c>
      <c r="D823" s="184" t="str">
        <f t="shared" si="2"/>
        <v>#REF!</v>
      </c>
    </row>
    <row r="824" ht="15.75" customHeight="1">
      <c r="A824" s="184" t="str">
        <f t="shared" ref="A824:C824" si="289">#REF!</f>
        <v>#REF!</v>
      </c>
      <c r="B824" s="184" t="str">
        <f t="shared" si="289"/>
        <v>#REF!</v>
      </c>
      <c r="C824" s="184" t="str">
        <f t="shared" si="289"/>
        <v>#REF!</v>
      </c>
      <c r="D824" s="184" t="str">
        <f t="shared" si="2"/>
        <v>#REF!</v>
      </c>
    </row>
    <row r="825" ht="15.75" customHeight="1">
      <c r="A825" s="184" t="str">
        <f t="shared" ref="A825:C825" si="290">#REF!</f>
        <v>#REF!</v>
      </c>
      <c r="B825" s="184" t="str">
        <f t="shared" si="290"/>
        <v>#REF!</v>
      </c>
      <c r="C825" s="184" t="str">
        <f t="shared" si="290"/>
        <v>#REF!</v>
      </c>
      <c r="D825" s="184" t="str">
        <f t="shared" si="2"/>
        <v>#REF!</v>
      </c>
    </row>
    <row r="826" ht="15.75" customHeight="1">
      <c r="A826" s="184" t="str">
        <f>Seeds!AB563</f>
        <v>M4-G-17a-I-1</v>
      </c>
      <c r="B826" s="184" t="str">
        <f t="shared" ref="B826:B924" si="291">#REF!</f>
        <v>#REF!</v>
      </c>
      <c r="C826" s="184" t="str">
        <f>Seeds!AA563</f>
        <v>{"id":"M4-G-17a-I-1","stimulus":"&lt;p&gt;Qual é o perímetro desse pentágono regular?&lt;/p&gt;&lt;div style=\"display:flex; justify-content:center;\"&gt;&lt;div class=\"lemo-fixed-to-responsive\" style=\"max-width: 250px;max-height: 250px;position: relative;width: 100%;display: inline-block;\"&gt;&lt;img src=\"https://blueberry-assets.oneclick.es/M4_G_17a_1.svg\" alt=\"\" tabindex=\"0\"&gt;&lt;/img&gt;&lt;div class=\"lemo-graphie-container\" style=\"position: absolute;top: 0;left: 0;width: 100%;height: 100%;\"&gt;&lt;div class=\"lemo-graphie\" style=\"position: relative; width: 100%; height: 100%;\"&gt;&lt;span class=\"lemo-graphie-label\" style=\"position: absolute; left: 67%; top: 19%; transform:rotate(35deg);\"&gt;{{Q1}} cm&lt;/span&gt;&lt;/div&gt;&lt;/div&gt;&lt;/div&gt;&lt;/div&gt;","hint":"&lt;p&gt;O perímetro de um polígono é obtido somando-se as medidas de todos os seus lados.&lt;/p&gt;","feedback":"&lt;p&gt;O perímetro de um polígono é obtido somando-se as medidas de todos os seus lados.&lt;/p&gt;","seed":{"parameters":[{"name":"Q1","label":null,"min":3,"max":10,"step":1}],"calculated":[{"name":"T1","label":"{{function}}","function":"5*{{Q1}}","temp":true},{"name":"T2","label":"{{function}}","function":"6*{{Q1}}","temp":true},{"name":"T3","label":"{{function}}","function":"4*{{Q1}}","temp":true},{"name":"A1","label":"{{Q1}} + {{Q1}} + {{Q1}} + {{Q1}} + {{Q1}} = {{T1}} cm"},{"name":"A2","label":"{{Q1}} + {{Q1}} + {{Q1}} + {{Q1}} + {{Q1}} = {{T2}} cm","incorrect":true},{"name":"A3","label":"{{Q1}} + {{Q1}} + {{Q1}} + {{Q1}} = {{T3}} cm","incorrect":true},{"name":"A4","label":"{{Q1}} + {{Q1}} + {{Q1}} + {{Q1}} + {{Q1}} + {{Q1}} = {{T2}} cm","incorrect":true}],"uniques":true},"algorithm":{"name":"trueFalse","template":"Multiple choice – standard","params":{"countCorrect":1,"countIncorrect":2,"showCheckIcon":false}}}</v>
      </c>
      <c r="D826" s="184" t="str">
        <f t="shared" si="2"/>
        <v>#REF!</v>
      </c>
    </row>
    <row r="827" ht="15.75" customHeight="1">
      <c r="A827" s="184" t="str">
        <f>Seeds!AB564</f>
        <v>M4-G-17a-I-2</v>
      </c>
      <c r="B827" s="184" t="str">
        <f t="shared" si="291"/>
        <v>#REF!</v>
      </c>
      <c r="C827" s="184" t="str">
        <f>Seeds!AA564</f>
        <v>{"id":"M4-G-17a-I-2","stimulus":"&lt;p&gt;Qual é o perímetro desse triângulo?&lt;/p&gt;&lt;div style=\"display:flex; justify-content:center;\"&gt;&lt;div class=\"lemo-fixed-to-responsive\" style=\"max-width: 250px;max-height: 250px;position: relative;width: 100%;display: inline-block;\"&gt;&lt;img src=\"https://blueberry-assets.oneclick.es/M4_G_17a_2.svg\" alt=\"\" tabindex=\"0\"&gt;&lt;/img&gt;&lt;div class=\"lemo-graphie-container\" style=\"position: absolute;top: 0;left: 0;width: 100%;height: 100%;\"&gt;&lt;div class=\"lemo-graphie\" style=\"position: relative; width: 100%; height: 100%;\"&gt;&lt;span class=\"lemo-graphie-label\" style=\"position: absolute; left: 65%; top: 45%; transform:rotate(70deg);\"&gt;{{T2}} cm&lt;/span&gt;&lt;span class=\"lemo-graphie-label\" style=\"position: absolute; left: 44%; top: 91%;\"&gt;{{T1}} cm&lt;/span&gt;&lt;/div&gt;&lt;/div&gt;&lt;/div&gt;&lt;/div&gt;","hint":"&lt;p&gt;O perímetro de um polígono é obtido somando-se as medidas de todos os seus lados.&lt;/p&gt;","feedback":"&lt;p&gt;O perímetro de um polígono é obtido somando-se as medidas de todos os seus lados.&lt;/p&gt;","seed":{"parameters":[{"name":"Q1","label":null,"list":[1,2,3,4,5]}],"calculated":[{"name":"T1","label":"{{function}}","function":"2*{{Q1}}","temp":true},{"name":"T2","label":"{{function}}","function":"3*{{Q1}}","temp":true},{"name":"T3","label":"{{function}}","function":"8*{{Q1}}","temp":true},{"name":"T4","label":"{{function}}","function":"5*{{Q1}}","temp":true},{"name":"T5","label":"{{function}}","function":"7*{{Q1}}","temp":true},{"name":"A1","label":"{{T1}} + {{T2}} + {{T2}} = {{T3}} cm"},{"name":"A2","label":"{{T1}} + {{T2}} + {{T2}} = {{T4}} cm","incorrect":true},{"name":"A3","label":"{{T1}} + {{T1}} + {{T2}} = {{T5}} cm","incorrect":true},{"name":"A4","label":"{{T1}} + {{T2}} + {{T2}} = {{T5}} cm","incorrect":true}],"uniques":true},"algorithm":{"name":"trueFalse","template":"Multiple choice – standard","params":{"countCorrect":1,"countIncorrect":2,"showCheckIcon":true}}}</v>
      </c>
      <c r="D827" s="184" t="str">
        <f t="shared" si="2"/>
        <v>#REF!</v>
      </c>
    </row>
    <row r="828" ht="15.75" customHeight="1">
      <c r="A828" s="184" t="str">
        <f>Seeds!AB565</f>
        <v>M4-G-17a-I-3</v>
      </c>
      <c r="B828" s="184" t="str">
        <f t="shared" si="291"/>
        <v>#REF!</v>
      </c>
      <c r="C828" s="184" t="str">
        <f>Seeds!AA565</f>
        <v>{"id":"M4-G-17a-I-3","stimulus":"&lt;p&gt;Qual é o perímetro desse quadrado?&lt;/p&gt;&lt;div style=\"display:flex; justify-content:center;\"&gt;&lt;div class=\"lemo-fixed-to-responsive\" style=\"max-width: 250px;max-height: 250px;position: relative;width: 100%;display: inline-block;\"&gt;&lt;img src=\"https://blueberry-assets.oneclick.es/M4_G_17a_3.svg\" alt=\"\" tabindex=\"0\"&gt;&lt;/img&gt;&lt;div class=\"lemo-graphie-container\" style=\"position: absolute;top: 0;left: 0;width: 100%;height: 100%;\"&gt;&lt;div class=\"lemo-graphie\" style=\"position: relative; width: 100%; height: 100%;\"&gt;&lt;span class=\"lemo-graphie-label\" style=\"position: absolute; left: 44%; top: 8%;\"&gt;{{Q1}} cm&lt;/span&gt;&lt;/div&gt;&lt;/div&gt;&lt;/div&gt;&lt;/div&gt;","hint":"&lt;p&gt;O perímetro de um polígono é obtido somando-se as medidas de todos os seus lados.&lt;/p&gt;","feedback":"&lt;p&gt;O perímetro de um polígono é obtido somando-se as medidas de todos os seus lados.&lt;/p&gt;","seed":{"parameters":[{"name":"Q1","label":null,"min":2,"max":8,"step":1}],"calculated":[{"name":"T1","label":"{{function}}","function":"4*{{Q1}}","temp":true},{"name":"T2","label":"{{function}}","function":"3*{{Q1}}","temp":true},{"name":"T3","label":"{{function}}","function":"5*{{Q1}}","temp":true},{"name":"A1","label":"{{Q1}} + {{Q1}} + {{Q1}} + {{Q1}} = {{T1}} cm"},{"name":"A2","label":"{{Q1}} + {{Q1}} + {{Q1}} = {{T2}} cm","incorrect":true},{"name":"A3","label":"{{Q1}} + {{Q1}} + {{Q1}} + {{Q1}} + {{Q1}} = {{T3}} cm","incorrect":true},{"name":"A4","label":"{{Q1}} + {{Q1}} + {{Q1}} + {{Q1}} = {{T2}} cm","incorrect":true}],"uniques":true},"algorithm":{"name":"trueFalse","template":"Multiple choice – standard","params":{"countCorrect":1,"countIncorrect":2,"showCheckIcon":true}}}</v>
      </c>
      <c r="D828" s="184" t="str">
        <f t="shared" si="2"/>
        <v>#REF!</v>
      </c>
    </row>
    <row r="829" ht="15.75" customHeight="1">
      <c r="A829" s="184" t="str">
        <f>Seeds!AB566</f>
        <v>M4-G-17a-E-1</v>
      </c>
      <c r="B829" s="184" t="str">
        <f t="shared" si="291"/>
        <v>#REF!</v>
      </c>
      <c r="C829" s="184" t="str">
        <f>Seeds!AA566</f>
        <v>{"id":"M4-G-17a-E-1","seed":{"parameters":[{"name":"Q1","label":null,"min":2,"max":12,"step":1}],"uniques":true},"scaffolding":[{"id":"step-0","stimulus":"&lt;p&gt;Calcule o perímetro do losango.&lt;/p&gt;&lt;div style=\"display:flex; justify-content:center;\";&gt;&lt;div class=\"lemo-fixed-to-responsive\" style=\"max-width: 300px;max-height: 300px;position: relative;width: 100%;display: inline-block;\"&gt;&lt;img src=\"https://blueberry-assets.oneclick.es/M4_G_17a_4.svg\" alt=\"\" tabindex=\"0\"&gt;&lt;/img&gt;&lt;div class=\"lemo-graphie-container\" style=\"position: absolute;top: 0;left: 0;width: 100%;height: 100%;\"&gt;&lt;div class=\"lemo-graphie\" style=\"position: relative; width: 100%; height: 100%;\"&gt;&lt;span class=\"lemo-graphie-label\" style=\"position: absolute; left: 67%; top: 10%; transform:rotate(30deg);\"&gt;{{Q1}} cm&lt;/span&gt;&lt;/div&gt;&lt;/div&gt;&lt;/div&gt;&lt;/div&gt;","template":"&lt;p&gt;O perímetro mede {{response}} cm.&lt;/p&gt;","seed":{"parameters":[],"calculated":[{"name":"0-A1","label":"{{function}}","function":"4*{{Q1}}"}]},"algorithm":{"name":"calculateOperation","params":{"method":"equivLiteral","keyboard":"NUMERICAL"}}},{"id":"step-1","stimulus":"&lt;p&gt;Qual o comprimento de um lado do losango?&lt;/p&gt;","template":"&lt;p&gt;Cada lado mede {{response}} cm.&lt;/p&gt;","seed":{"parameters":[],"calculated":[{"name":"1-A1","label":"{{function}}","function":"{{Q1}}"}]},"algorithm":{"name":"calculateOperation","params":{"method":"equivLiteral","keyboard":"NUMERICAL"}}},{"id":"step-2","stimulus":"&lt;p&gt;O que precisa ser calculado?&lt;/p&gt;","seed":{"calculated":[{"name":"2-A1","label":"&lt;p&gt;O perímetro do losango.&lt;/p&gt;"},{"name":"2-A2","label":"&lt;p&gt;A área do losango.&lt;/p&gt;","incorrect":true},{"name":"2-A3","label":"&lt;p&gt;O lado maior do losango.&lt;/p&gt;","incorrect":true}]},"algorithm":{"name":"trueFalse","template":"Multiple choice – standard"}},{"id":"step-3","stimulus":"&lt;p&gt;Como se calcula o perímetro de um polígono?&lt;/p&gt;","seed":{"calculated":[{"name":"3-A1","label":"&lt;p&gt;Somando o comprimento de todos os seus lados.&lt;/p&gt;"},{"name":"3-A2","label":"&lt;p&gt;Multiplicando o comprimento de todos os seus lados.&lt;/p&gt;","incorrect":true},{"name":"3-A3","label":"&lt;p&gt;Dividindo o comprimento de todos os seus lados.&lt;/p&gt;","incorrect":true}]},"algorithm":{"name":"trueFalse","template":"Multiple choice – standard"}},{"id":"step-4","stimulus":"&lt;p&gt;Portanto, some os lados do losango.&lt;/p&gt;","template":"&lt;p style=\"text-align: center\"&gt;Perímetro = {{Q1}} + {{Q1}} + {{Q1}} + {{Q1}} = {{response}} cm&lt;/p&gt;","seed":{"calculated":[{"name":"4-A1","label":"{{function}}","function":"4*{{Q1}}"}]},"algorithm":{"name":"calculateOperation","params":{"method":"equivLiteral","keyboard":"NUMERICAL"}}}]}</v>
      </c>
      <c r="D829" s="184" t="str">
        <f t="shared" si="2"/>
        <v>#REF!</v>
      </c>
    </row>
    <row r="830" ht="15.75" customHeight="1">
      <c r="A830" s="184" t="str">
        <f>Seeds!AB567</f>
        <v>M4-G-17a-E-2</v>
      </c>
      <c r="B830" s="184" t="str">
        <f t="shared" si="291"/>
        <v>#REF!</v>
      </c>
      <c r="C830" s="184" t="str">
        <f>Seeds!AA567</f>
        <v>{"id":"M4-G-17a-E-2","seed":{"parameters":[{"name":"Q1","label":null,"list":[2,3,4,5,6]},{"name":"Q2","label":null,"list":[0,1,2]}],"uniques":true},"scaffolding":[{"id":"step-0","stimulus":"&lt;p&gt;Calcule o perímetro do retângulo.&lt;/p&gt;&lt;div style=\"display:flex; justify-content:center;\";&gt;&lt;div class=\"lemo-fixed-to-responsive\" style=\"max-width: 300px;max-height: 300px;position: relative;width: 100%;display: inline-block;\"&gt;&lt;img src=\"https://blueberry-assets.oneclick.es/M3_G_11a_4.svg\" alt=\"\" tabindex=\"0\"&gt;&lt;/img&gt;&lt;div class=\"lemo-graphie-container\" style=\"position: absolute;top: 0;left: 0;width: 100%;height: 100%;\"&gt;&lt;div class=\"lemo-graphie\" style=\"position: relative; width: 100%; height: 100%;\"&gt;&lt;span class=\"lemo-graphie-label\" style=\"position: absolute; left: -2%; top: 42%; transform:rotate(-90deg);\"&gt;{{Q1}} cm&lt;/span&gt;&lt;span class=\"lemo-graphie-label\" style=\"position: absolute; left: 45%; top: 6%;\"&gt;{{T1}} cm&lt;/span&gt;&lt;/div&gt;&lt;/div&gt;&lt;/div&gt;&lt;/div&gt;","template":"&lt;p&gt;O perímetro mede {{response}} cm.&lt;/p&gt;","seed":{"parameters":[],"calculated":[{"name":"T1","label":"{{function}}","function":"{{Q1}}*2-1+{{Q2}}","temp":true},{"name":"0-A1","label":"{{function}}","function":"{{T1}}*2+{{Q1}}*2"}]},"algorithm":{"name":"calculateOperation","params":{"method":"equivLiteral","keyboard":"NUMERICAL"}}},{"id":"step-1","stimulus":"&lt;p&gt;Qual é a medida da base e da altura desse retângulo?&lt;/p&gt;","template":"&lt;p&gt;Base = {{response}} cm&lt;/p&gt;&lt;p&gt;Altura = {{response}} cm&lt;/p&gt;","seed":{"parameters":[],"calculated":[{"name":"T1","label":"{{function}}","function":"{{Q1}}*2-1+{{Q2}}","temp":true},{"name":"1-A1","label":"{{function}}","function":"{{T1}}"},{"name":"1-A2","label":"{{function}}","function":"{{Q1}}"}]},"algorithm":{"name":"calculateOperation","params":{"method":"equivLiteral","keyboard":"NUMERICAL"}}},{"id":"step-2","stimulus":"&lt;p&gt;O que precisa ser calculado?&lt;/p&gt;","seed":{"calculated":[{"name":"2-A1","label":"&lt;p&gt;O perímetro do retângulo.&lt;/p&gt;"},{"name":"2-A2","label":"&lt;p&gt;A área do retângulo.&lt;/p&gt;","incorrect":true},{"name":"2-A3","label":"&lt;p&gt;O lado maior do retângulo.&lt;/p&gt;","incorrect":true}]},"algorithm":{"name":"trueFalse","template":"Multiple choice – standard"}},{"id":"step-3","stimulus":"&lt;p&gt;Como se calcula o perímetro de um polígono?&lt;/p&gt;","seed":{"calculated":[{"name":"3-A1","label":"&lt;p&gt;Somando o comprimento de todos os seus lados.&lt;/p&gt;"},{"name":"3-A2","label":"&lt;p&gt;Multiplicando o comprimento de todos os seus lados.&lt;/p&gt;","incorrect":true},{"name":"3-A3","label":"&lt;p&gt;Dividindo o comprimento de todos os seus lados.&lt;/p&gt;","incorrect":true}]},"algorithm":{"name":"trueFalse","template":"Multiple choice – standard"}},{"id":"step-4","stimulus":"&lt;p&gt;Portanto, some os lados do retângulo.&lt;/p&gt;","template":"&lt;p style=\"text-align: center\"&gt;Perímetro = {{T1}} + {{Q1}} + {{T1}} + {{Q1}} = {{response}} cm&lt;/p&gt;","seed":{"calculated":[{"name":"T1","label":"{{function}}","function":"{{Q1}}*2-1+{{Q2}}","temp":true},{"name":"4-A1","label":"{{function}}","function":"{{T1}}*2+{{Q1}}*2"}]},"algorithm":{"name":"calculateOperation","params":{"method":"equivLiteral","keyboard":"NUMERICAL"}}}]}</v>
      </c>
      <c r="D830" s="184" t="str">
        <f t="shared" si="2"/>
        <v>#REF!</v>
      </c>
    </row>
    <row r="831" ht="15.75" customHeight="1">
      <c r="A831" s="184" t="str">
        <f>Seeds!AB568</f>
        <v>M4-G-17a-E-3</v>
      </c>
      <c r="B831" s="184" t="str">
        <f t="shared" si="291"/>
        <v>#REF!</v>
      </c>
      <c r="C831" s="184" t="str">
        <f>Seeds!AA568</f>
        <v>{"id":"M4-G-17a-E-3","seed":{"parameters":[{"name":"Q1","label":null,"list":[2,3,4,5,6,7,8]}],"uniques":true},"scaffolding":[{"id":"step-0","stimulus":"&lt;p&gt;Calcule o perímetro do trapézio.&lt;/p&gt;&lt;div style=\"display:flex; justify-content:center;\";&gt;&lt;div class=\"lemo-fixed-to-responsive\" style=\"max-width: 300px;max-height: 300px;position: relative;width: 100%;display: inline-block;\"&gt;&lt;img src=\"https://blueberry-assets.oneclick.es/M4_G_17a_6.svg\" alt=\"\" tabindex=\"0\"&gt;&lt;/img&gt;&lt;div class=\"lemo-graphie-container\" style=\"position: absolute;top: 0;left: 0;width: 100%;height: 100%;\"&gt;&lt;div class=\"lemo-graphie\" style=\"position: relative; width: 100%; height: 100%;\"&gt;&lt;span class=\"lemo-graphie-label\" style=\"position: absolute; left: -3%; top: 42%; transform:rotate(-90deg);\"&gt;{{T1}} cm&lt;/span&gt;&lt;span class=\"lemo-graphie-label\" style=\"position: absolute; left: 20%; top: 14%;\"&gt;{{T1}} cm&lt;/span&gt;&lt;span class=\"lemo-graphie-label\" style=\"position: absolute; left: 64%; top: 40%; transform:rotate(45deg);\"&gt;{{T3}} cm&lt;/span&gt;&lt;span class=\"lemo-graphie-label\" style=\"position: absolute; left: 35%; top: 73%;\"&gt;{{T2}} cm&lt;/span&gt;&lt;/div&gt;&lt;/div&gt;&lt;/div&gt;&lt;/div&gt;","template":"&lt;p&gt;O perímetro mede {{response}} cm.&lt;/p&gt;","seed":{"parameters":[],"calculated":[{"name":"T1","label":"{{function}}","function":"2*{{Q1}}","temp":true},{"name":"T2","label":"{{function}}","function":"3*{{Q1}}","temp":true},{"name":"T3","label":"{{function}}","function":"math.round({{Q1}}*2.23)","temp":true},{"name":"0-A1","label":"{{function}}","function":"{{Q1}}*7+{{T3}}"}]},"algorithm":{"name":"calculateOperation","params":{"method":"equivLiteral","keyboard":"NUMERICAL"}}},{"id":"step-1","stimulus":"&lt;p&gt;O que precisa ser calculado?&lt;/p&gt;","seed":{"calculated":[{"name":"1-A1","label":"&lt;p&gt;O perímetro do trapézio.&lt;/p&gt;"},{"name":"1-A2","label":"&lt;p&gt;A área do trapézio.&lt;/p&gt;","incorrect":true},{"name":"1-A3","label":"&lt;p&gt;O lado maior do trapézio.&lt;/p&gt;","incorrect":true}]},"algorithm":{"name":"trueFalse","template":"Multiple choice – standard"}},{"id":"step-2","stimulus":"&lt;p&gt;Como se calcula o perímetro de um polígono?&lt;/p&gt;","seed":{"calculated":[{"name":"2-A1","label":"&lt;p&gt;Somando o comprimento de todos os seus lados.&lt;/p&gt;"},{"name":"2-A2","label":"&lt;p&gt;Multiplicando o comprimento de todos os seus lados.&lt;/p&gt;","incorrect":true},{"name":"2-A3","label":"&lt;p&gt;Dividindo o comprimento de todos os seus lados.&lt;/p&gt;","incorrect":true}]},"algorithm":{"name":"trueFalse","template":"Multiple choice – standard"}},{"id":"step-3","stimulus":"&lt;p&gt;Portanto, some os lados do trapézio.&lt;/p&gt;","template":"&lt;p style=\"text-align: center\"&gt;Perímetro = {{T1}} + {{T1}} + {{T2}} + {{T3}} = {{response}} cm&lt;/p&gt;","seed":{"calculated":[{"name":"T1","label":"{{function}}","function":"2*{{Q1}}","temp":true},{"name":"T2","label":"{{function}}","function":"3*{{Q1}}","temp":true},{"name":"T3","label":"{{function}}","function":"math.round({{Q1}}*2.23)","temp":true},{"name":"3-A1","label":"{{function}}","function":"{{Q1}}*7+{{T3}}"}]},"algorithm":{"name":"calculateOperation","params":{"method":"equivLiteral","keyboard":"NUMERICAL"}}}]}</v>
      </c>
      <c r="D831" s="184" t="str">
        <f t="shared" si="2"/>
        <v>#REF!</v>
      </c>
    </row>
    <row r="832" ht="15.75" customHeight="1">
      <c r="A832" s="184" t="str">
        <f>Seeds!AB569</f>
        <v>M4-G-10a-I-1</v>
      </c>
      <c r="B832" s="184" t="str">
        <f t="shared" si="291"/>
        <v>#REF!</v>
      </c>
      <c r="C832" s="184" t="str">
        <f>Seeds!AA569</f>
        <v>{"id":"M4-G-10a-I-1","stimulus":"&lt;p&gt;Selecione a área do seguinte quadrado.&lt;/p&gt;&lt;div style=\"display:flex; justify-content:center;\"&gt;&lt;img src=\"https://blueberry-assets.oneclick.es/M4_G_10a_1.svg\" width=\"300\"&gt;&lt;/img&gt;&lt;/div&gt;","hint":"&lt;p&gt;Para calcular a área do quadrado, tome o quadrado menor como unidade de medida.&lt;/p&gt;","feedback":"&lt;p&gt;Para calcular a área do quadrado, tome o quadrado menor como unidade de medida.&lt;/p&gt;&lt;p style=\"text-align: center\"&gt;Área do quadrado = lado × lado = 2 × 2 = 4 unidades quadradas&lt;/p&gt;","seed":{"parameters":[{"name":"Q1","label":null,"min":5,"max":16,"step":1},{"name":"Q2","label":null,"min":5,"max":16,"step":1}],"calculated":[{"name":"A1","label":"4 unidades quadradas"},{"name":"A2","label":"{{Q1}} unidades quadradas","incorrect":true},{"name":"A3","label":"{{Q2}} unidades quadradas","incorrect":true}],"uniques":true},"algorithm":{"name":"trueFalse","template":"Multiple choice – standard","params":{"countCorrect":1,"countIncorrect":2,"showCheckIcon":false,
            "columns": 3
        }
    }
}</v>
      </c>
      <c r="D832" s="184" t="str">
        <f t="shared" si="2"/>
        <v>#REF!</v>
      </c>
    </row>
    <row r="833" ht="15.75" customHeight="1">
      <c r="A833" s="184" t="str">
        <f>Seeds!AB570</f>
        <v>M4-G-10a-I-2</v>
      </c>
      <c r="B833" s="184" t="str">
        <f t="shared" si="291"/>
        <v>#REF!</v>
      </c>
      <c r="C833" s="184" t="str">
        <f>Seeds!AA570</f>
        <v>{"id":"M4-G-10a-I-2","stimulus":"&lt;p&gt;Selecione a área do seguinte quadrado.&lt;/p&gt;&lt;div style=\"display:flex; justify-content:center;\"&gt;&lt;img src=\"https://blueberry-assets.oneclick.es/M4_G_10a_2.svg\" width=\"300\"&gt;&lt;/img&gt;&lt;/div&gt;","hint":"&lt;p&gt;Para calcular a área do quadrado, tome o quadrado menor como unidade de medida.&lt;/p&gt;","feedback":"&lt;p&gt;Para calcular a área do quadrado, tome o quadrado menor como unidade de medida.&lt;/p&gt;&lt;p style=\"text-align: center\"&gt;Área do quadrado = lado × lado = 3 × 3 = 9 unidades quadradas&lt;/p&gt;","seed":{"parameters":[{"name":"Q1","label":null,"list":[4,5,6,7,8,10,11,12,13,14,15,16]},{"name":"Q2","label":null,"list":[4,5,6,7,8,10,11,12,13,14,15,16]}],"calculated":[{"name":"A1","label":"9 unidades quadradas"},{"name":"A2","label":"{{Q1}} unidades quadradas","incorrect":true},{"name":"A3","label":"{{Q2}} unidades quadradas","incorrect":true}],"uniques":true},"algorithm":{"name":"trueFalse","template":"Multiple choice – standard","params":{"countCorrect":1,"countIncorrect":2,"showCheckIcon":false,
            "columns": 3
        }
    }
}</v>
      </c>
      <c r="D833" s="184" t="str">
        <f t="shared" si="2"/>
        <v>#REF!</v>
      </c>
    </row>
    <row r="834" ht="15.75" customHeight="1">
      <c r="A834" s="184" t="str">
        <f>Seeds!AB571</f>
        <v>M4-G-10a-I-3</v>
      </c>
      <c r="B834" s="184" t="str">
        <f t="shared" si="291"/>
        <v>#REF!</v>
      </c>
      <c r="C834" s="184" t="str">
        <f>Seeds!AA571</f>
        <v>{"id":"M4-G-10a-I-3","stimulus":"&lt;p&gt;Selecione a área do seguinte quadrado.&lt;/p&gt;&lt;div style=\"display:flex; justify-content:center;\"&gt;&lt;img src=\"https://blueberry-assets.oneclick.es/M4_G_10a_3.svg\" width=\"300\"&gt;&lt;/img&gt;&lt;/div&gt;","hint":"&lt;p&gt;Para calcular a área do quadrado, tome o quadrado menor como unidade de medida.&lt;/p&gt;","feedback":"&lt;p&gt;Para calcular a área do quadrado, tome o quadrado menor como unidade de medida.&lt;/p&gt;&lt;p style=\"text-align: center\"&gt;Área do quadrado = lado × lado = 4 × 4 = 16 unidades quadradas&lt;/p&gt;","seed":{"parameters":[{"name":"Q1","label":null,"min":4,"max":15,"step":1},{"name":"Q2","label":null,"min":4,"max":15,"step":1}],"calculated":[{"name":"A1","label":"16 unidades quadradas"},{"name":"A2","label":"{{Q1}} unidades quadradas","incorrect":true},{"name":"A3","label":"{{Q2}} unidades quadradas","incorrect":true}],"uniques":true},"algorithm":{"name":"trueFalse","template":"Multiple choice – standard","params":{"countCorrect":1,"countIncorrect":2,"showCheckIcon":false,
            "columns": 3
        }
    }
}</v>
      </c>
      <c r="D834" s="184" t="str">
        <f t="shared" si="2"/>
        <v>#REF!</v>
      </c>
    </row>
    <row r="835" ht="15.75" customHeight="1">
      <c r="A835" s="184" t="str">
        <f>Seeds!AB572</f>
        <v>M4-G-10a-E-1</v>
      </c>
      <c r="B835" s="184" t="str">
        <f t="shared" si="291"/>
        <v>#REF!</v>
      </c>
      <c r="C835" s="184" t="str">
        <f>Seeds!AA572</f>
        <v>{"id":"M4-G-10a-E-1","stimulus":"&lt;p&gt;Calcule a área do seguinte quadrado.&lt;/p&gt;&lt;div style=\"display:flex; justify-content:center;\"&gt;&lt;img src=\"https://blueberry-assets.oneclick.es/M4_G_10a_1.svg\" width=\"300\"&gt;&lt;/img&gt;&lt;/div&gt;","template":"&lt;p&gt;A área mede {{response}} unidades quadradas.&lt;/p&gt;","hint":"&lt;p&gt;Para calcular a área do quadrado, tome o quadrado menor como unidade de medida.&lt;/p&gt;","feedback":"&lt;p&gt;Para calcular a área do quadrado, tome o quadrado menor como unidade de medida.&lt;/p&gt;&lt;p style=\"text-align: center\"&gt;Área do quadrado = lado × lado = 2 × 2 = 4 unidades quadradas&lt;/p&gt;","seed":{"parameters":[],"calculated":[{"name":"A1","label":"{{function}}","function":"4"}],"uniques":true},"algorithm":{"name":"calculateOperation","params":{"method":"equivLiteral","keyboard":"NUMERICAL"}}}</v>
      </c>
      <c r="D835" s="184" t="str">
        <f t="shared" si="2"/>
        <v>#REF!</v>
      </c>
    </row>
    <row r="836" ht="15.75" customHeight="1">
      <c r="A836" s="184" t="str">
        <f>Seeds!AB573</f>
        <v>M4-G-10a-E-2</v>
      </c>
      <c r="B836" s="184" t="str">
        <f t="shared" si="291"/>
        <v>#REF!</v>
      </c>
      <c r="C836" s="184" t="str">
        <f>Seeds!AA573</f>
        <v>{"id":"M4-G-10a-E-2","stimulus":"&lt;p&gt;Calcule a área do seguinte quadrado.&lt;/p&gt;&lt;div style=\"display:flex; justify-content:center;\"&gt;&lt;img src=\"https://blueberry-assets.oneclick.es/M4_G_10a_2.svg\" width=\"300\"&gt;&lt;/img&gt;&lt;/div&gt;","template":"&lt;p&gt;A área mede {{response}} unidades quadradas.&lt;/p&gt;","hint":"&lt;p&gt;Para calcular a área do quadrado, tome o quadrado menor como unidade de medida.&lt;/p&gt;","feedback":"&lt;p&gt;Para calcular a área do quadrado, tome o quadrado menor como unidade de medida.&lt;/p&gt;&lt;p style=\"text-align: center\"&gt;Área do quadrado = lado × lado = 3 × 3 = 9 unidades quadradas&lt;/p&gt;","seed":{"parameters":[],"calculated":[{"name":"A1","label":"{{function}}","function":"9"}],"uniques":true},"algorithm":{"name":"calculateOperation","params":{"method":"equivLiteral","keyboard":"NUMERICAL"}}}</v>
      </c>
      <c r="D836" s="184" t="str">
        <f t="shared" si="2"/>
        <v>#REF!</v>
      </c>
    </row>
    <row r="837" ht="15.75" customHeight="1">
      <c r="A837" s="184" t="str">
        <f>Seeds!AB574</f>
        <v>M4-G-10a-E-3</v>
      </c>
      <c r="B837" s="184" t="str">
        <f t="shared" si="291"/>
        <v>#REF!</v>
      </c>
      <c r="C837" s="184" t="str">
        <f>Seeds!AA574</f>
        <v>{"id":"M4-G-10a-E-3","stimulus":"&lt;p&gt;Calcule a área do seguinte quadrado.&lt;/p&gt;&lt;div style=\"display:flex; justify-content:center;\"&gt;&lt;img src=\"https://blueberry-assets.oneclick.es/M4_G_10a_3.svg\" width=\"300\"&gt;&lt;/img&gt;&lt;/div&gt;","template":"&lt;p&gt;A área mede {{response}} unidades quadradas.&lt;/p&gt;","hint":"&lt;p&gt;Para calcular a área do quadrado, tome o quadrado menor como unidade de medida.&lt;/p&gt;","feedback":"&lt;p&gt;Para calcular a área do quadrado, tome o quadrado menor como unidade de medida.&lt;/p&gt;&lt;p style=\"text-align: center\"&gt;Área do quadrado = lado × lado = 4 × 4 = 16 unidades quadradas&lt;/p&gt;","seed":{"parameters":[],"calculated":[{"name":"A1","label":"{{function}}","function":"16"}],"uniques":true},"algorithm":{"name":"calculateOperation","params":{"method":"equivLiteral","keyboard":"NUMERICAL"}}}</v>
      </c>
      <c r="D837" s="184" t="str">
        <f t="shared" si="2"/>
        <v>#REF!</v>
      </c>
    </row>
    <row r="838" ht="15.75" customHeight="1">
      <c r="A838" s="184" t="str">
        <f>Seeds!AB575</f>
        <v>M4-G-10b-I-1</v>
      </c>
      <c r="B838" s="184" t="str">
        <f t="shared" si="291"/>
        <v>#REF!</v>
      </c>
      <c r="C838" s="184" t="str">
        <f>Seeds!AA575</f>
        <v>{"id":"M4-G-10b-I-1","stimulus":"&lt;p&gt;Selecione a área deste retângulo.&lt;/p&gt;&lt;div style=\"display:flex; justify-content:center;\"&gt;&lt;img src=\"https://blueberry-assets.oneclick.es/M4_G_10b_1.svg\" width=\"300\"&gt;&lt;/img&gt;&lt;/div&gt;","hint":"&lt;p&gt;A área de um retângulo é calculada multiplicando-se a base pela altura.&lt;/p&gt;","feedback":"&lt;p&gt;A área de um retângulo é calculada multiplicando-se a base pela altura.&lt;/p&gt;&lt;p style=\"text-align: center\"&gt;Área do retângulo = base × altura = 4 × 3 = 12 unidades quadradas&lt;/p&gt;","seed":{"parameters":[{"name":"Q1","label":null,"list":[8,9,10,11,13,14,15,16,17,18,19,20]},{"name":"Q2","label":null,"list":[8,9,10,11,13,14,15,16,17,18,19,20]}],"calculated":[{"name":"A1","label":"12 unidades quadradas"},{"name":"A2","label":"{{Q1}} unidades quadradas","incorrect":true},{"name":"A3","label":"{{Q2}} unidades quadradas","incorrect":true}],"uniques":true},"algorithm":{"name":"trueFalse","template":"Multiple choice – standard","params":{"countCorrect":1,"countIncorrect":2,"showCheckIcon":false,
            "columns": 3
        }
    }
}</v>
      </c>
      <c r="D838" s="184" t="str">
        <f t="shared" si="2"/>
        <v>#REF!</v>
      </c>
    </row>
    <row r="839" ht="15.75" customHeight="1">
      <c r="A839" s="184" t="str">
        <f>Seeds!AB576</f>
        <v>M4-G-10b-I-2</v>
      </c>
      <c r="B839" s="184" t="str">
        <f t="shared" si="291"/>
        <v>#REF!</v>
      </c>
      <c r="C839" s="184" t="str">
        <f>Seeds!AA576</f>
        <v>{"id":"M4-G-10b-I-2","stimulus":"&lt;p&gt;Selecione a área deste retângulo.&lt;/p&gt;&lt;div style=\"display:flex; justify-content:center;\"&gt;&lt;img src=\"https://blueberry-assets.oneclick.es/M4_G_10b_2.svg\" width=\"300\"&gt;&lt;/img&gt;&lt;/div&gt;","hint":"&lt;p&gt;A área de um retângulo é calculada multiplicando-se a base pela altura.&lt;/p&gt;","feedback":"&lt;p&gt;A área de um retângulo é calculada multiplicando-se a base pela altura.&lt;/p&gt;&lt;p style=\"text-align: center\"&gt;Área do retângulo = base × altura = 5 × 2 = 10 unidades quadradas&lt;/p&gt;","seed":{"parameters":[{"name":"Q1","label":null,"list":[8,9,11,12,13,14,15,16,17,18,19,20]},{"name":"Q2","label":null,"list":[8,9,11,12,13,14,15,16,17,18,19,20]}],"calculated":[{"name":"A1","label":"10 unidades quadradas"},{"name":"A2","label":"{{Q1}} unidades quadradas","incorrect":true},{"name":"A3","label":"{{Q2}} unidades quadradas","incorrect":true}],"uniques":true},"algorithm":{"name":"trueFalse","template":"Multiple choice – standard","params":{"countCorrect":1,"countIncorrect":2,"showCheckIcon":false,
            "columns": 3
        }
    }
}</v>
      </c>
      <c r="D839" s="184" t="str">
        <f t="shared" si="2"/>
        <v>#REF!</v>
      </c>
    </row>
    <row r="840" ht="15.75" customHeight="1">
      <c r="A840" s="184" t="str">
        <f>Seeds!AB577</f>
        <v>M4-G-10b-I-3</v>
      </c>
      <c r="B840" s="184" t="str">
        <f t="shared" si="291"/>
        <v>#REF!</v>
      </c>
      <c r="C840" s="184" t="str">
        <f>Seeds!AA577</f>
        <v>{"id":"M4-G-10b-I-3","stimulus":"&lt;p&gt;Selecione a área do seguinte retângulo.&lt;/p&gt;&lt;div style=\"display:flex; justify-content:center;\"&gt;&lt;img src=\"https://blueberry-assets.oneclick.es/M4_G_10b_3.svg\" width=\"300\"&gt;&lt;/img&gt;&lt;/div&gt;","hint":"&lt;p&gt;A área de um retângulo é calculada multiplicando-se a base pela altura.&lt;/p&gt;","feedback":"&lt;p&gt;A área de um retângulo é calculada multiplicando-se a base pela altura.&lt;/p&gt;&lt;p style=\"text-align: center\"&gt;Área do retângulo = base × altura = 6 × 3 = 18 unidades quadradas&lt;/p&gt;","seed":{"parameters":[{"name":"Q1","label":null,"list":[8,9,10,11,12,13,14,15,16,17,19,20]},{"name":"Q2","label":null,"list":[8,9,10,11,12,13,14,15,16,17,19,20]}],"calculated":[{"name":"A1","label":"18 unidades quadradas"},{"name":"A2","label":"{{Q1}} unidades quadradas","incorrect":true},{"name":"A3","label":"{{Q2}} unidades quadradas","incorrect":true}],"uniques":true},"algorithm":{"name":"trueFalse","template":"Multiple choice – standard","params":{"countCorrect":1,"countIncorrect":2,"showCheckIcon":false,
            "columns": 3
        }
    }
}</v>
      </c>
      <c r="D840" s="184" t="str">
        <f t="shared" si="2"/>
        <v>#REF!</v>
      </c>
    </row>
    <row r="841" ht="15.75" customHeight="1">
      <c r="A841" s="184" t="str">
        <f>Seeds!AB578</f>
        <v>M4-G-10b-E-1</v>
      </c>
      <c r="B841" s="184" t="str">
        <f t="shared" si="291"/>
        <v>#REF!</v>
      </c>
      <c r="C841" s="184" t="str">
        <f>Seeds!AA578</f>
        <v>{"id":"M4-G-10b-E-1","stimulus":"&lt;p&gt;Qual é a área desse retângulo? Calcule.&lt;/p&gt;&lt;div style=\"display:flex; justify-content:center;\"&gt;&lt;img src=\"https://blueberry-assets.oneclick.es/M4_G_10b_1.svg\" width=\"300\"&gt;&lt;/img&gt;&lt;/div&gt;","template":"&lt;p&gt;A área mede {{response}} unidades quadradas.&lt;/p&gt;","hint":"&lt;p&gt;A área de um retângulo é calculada multiplicando-se a base pela altura.&lt;/p&gt;","feedback":"&lt;p&gt;A área de um retângulo é calculada multiplicando-se a base pela altura.&lt;/p&gt;&lt;p style=\"text-align: center\"&gt;Área do retângulo = base × altura = 4 × 3 = 12 unidades quadradas&lt;/p&gt;","seed":{"parameters":[],"calculated":[{"name":"A1","label":"{{function}}","function":"12"}],"uniques":true},"algorithm":{"name":"calculateOperation","params":{"method":"equivLiteral","keyboard":"NUMERICAL"}}}</v>
      </c>
      <c r="D841" s="184" t="str">
        <f t="shared" si="2"/>
        <v>#REF!</v>
      </c>
    </row>
    <row r="842" ht="15.75" customHeight="1">
      <c r="A842" s="184" t="str">
        <f>Seeds!AB579</f>
        <v>M4-G-10b-E-2</v>
      </c>
      <c r="B842" s="184" t="str">
        <f t="shared" si="291"/>
        <v>#REF!</v>
      </c>
      <c r="C842" s="184" t="str">
        <f>Seeds!AA579</f>
        <v>{"id":"M4-G-10b-E-2","stimulus":"&lt;p&gt;Qual é a área desse retângulo? Calcule.&lt;/p&gt;&lt;div style=\"display:flex; justify-content:center;\"&gt;&lt;img src=\"https://blueberry-assets.oneclick.es/M4_G_10b_2.svg\" width=\"300\"&gt;&lt;/img&gt;&lt;/div&gt;","template":"&lt;p&gt;A área mede {{response}} unidades quadradas.&lt;/p&gt;","hint":"&lt;p&gt;A área de um retângulo é calculada multiplicando-se a base pela altura.&lt;/p&gt;","feedback":"&lt;p&gt;A área de um retângulo é calculada multiplicando-se a base pela altura.&lt;/p&gt;&lt;p style=\"text-align: center\"&gt;Área do retângulo = base × altura = 5 × 2 = 10 unidades quadradas&lt;/p&gt;","seed":{"parameters":[],"calculated":[{"name":"A1","label":"{{function}}","function":"10"}],"uniques":true},"algorithm":{"name":"calculateOperation","params":{"method":"equivLiteral","keyboard":"NUMERICAL"}}}</v>
      </c>
      <c r="D842" s="184" t="str">
        <f t="shared" si="2"/>
        <v>#REF!</v>
      </c>
    </row>
    <row r="843" ht="15.75" customHeight="1">
      <c r="A843" s="184" t="str">
        <f>Seeds!AB580</f>
        <v>M4-G-10b-E-3</v>
      </c>
      <c r="B843" s="184" t="str">
        <f t="shared" si="291"/>
        <v>#REF!</v>
      </c>
      <c r="C843" s="184" t="str">
        <f>Seeds!AA580</f>
        <v>{"id":"M4-G-10b-E-3","stimulus":"&lt;p&gt;Qual é a área desse retângulo? Calcule.&lt;/p&gt;&lt;div style=\"display:flex; justify-content:center;\"&gt;&lt;img src=\"https://blueberry-assets.oneclick.es/M4_G_10b_3.svg\" width=\"300\"&gt;&lt;/img&gt;&lt;/div&gt;","template":"&lt;p&gt;A área mede {{response}} unidades quadradas.&lt;/p&gt;","hint":"&lt;p&gt;A área de um retângulo é calculada multiplicando-se a base pela altura.&lt;/p&gt;","feedback":"&lt;p&gt;A área de um retângulo é calculada multiplicando-se a base pela altura.&lt;/p&gt;&lt;p style=\"text-align: center\"&gt;Área do retângulo = base × altura = 6 × 3 = 18 unidades quadradas&lt;/p&gt;","seed":{"parameters":[],"calculated":[{"name":"A1","label":"{{function}}","function":"18"}],"uniques":true},"algorithm":{"name":"calculateOperation","params":{"method":"equivLiteral","keyboard":"NUMERICAL"}}}</v>
      </c>
      <c r="D843" s="184" t="str">
        <f t="shared" si="2"/>
        <v>#REF!</v>
      </c>
    </row>
    <row r="844" ht="15.75" customHeight="1">
      <c r="A844" s="184" t="str">
        <f>Seeds!AB581</f>
        <v>M4-G-10c-I-1</v>
      </c>
      <c r="B844" s="184" t="str">
        <f t="shared" si="291"/>
        <v>#REF!</v>
      </c>
      <c r="C844" s="184" t="str">
        <f>Seeds!AA581</f>
        <v>{
    "id": "M4-G-10c-I-1",
    "stimulus": "&lt;p&gt;Selecione a área do seguinte triângulo.&lt;/p&gt;&lt;div style=\"display:flex; justify-content:center;\"&gt;&lt;img src=\"https://blueberry-assets.oneclick.es/M4_G_10c_1.svg\" width=\"300\"&gt;&lt;/img&gt;&lt;/div&gt;",
    "hint": "&lt;p&gt;A área de um triângulo é calculada multiplicando-se a base pela altura e dividindo o resultado por 2.&lt;/p&gt;",
    "feedback": "&lt;p&gt;A área de um triângulo é calculada multiplicando-se a base pela altura e dividindo o resultado por 2.&lt;/p&gt;&lt;p style=\"text-align: center\"&gt;Área do triângulo = &lt;span class=\"fr-math-v2 fr-draggable\" contenteditable=\"false\" data-original-math=\"\\(\\frac{\\text{base} \\ \\times \\ \\text{altura}}{2}\\)\" draggable=\"true\"&gt;\\(\\frac{\\text{base} \\ \\times \\ \\text{altura}}{2}\\)&lt;/span&gt; = &lt;span class=\"fr-math-v2 fr-draggable\" contenteditable=\"false\" data-original-math=\"\\(\\frac{\\text{4} \\ \\times \\ \\text{2}}{2}\\)\" draggable=\"true\"&gt;\\(\\frac{\\text{4} \\ \\times \\ \\text{2}}{2}\\)&lt;/span&gt; = 4 unidades quadradas&lt;/p&gt;",
    "seed": {
        "parameters": [
            {
                "name": "Q1",
                "label": null,
                "list": [
                    3,
                    5,
                    6,
                    7,
                    8,
                    9,
                    10
                ]
            },
            {
                "name": "Q2",
                "label": null,
                "list": [
                    3,
                    5,
                    6,
                    7,
                    8,
                    9,
                    10
                ]
            }
        ],
        "calculated": [
            {
                "name": "A1",
                "label": "4 unidades quadradas"
            },
            {
                "name": "A2",
                "label": "{{Q1}} unidades quadradas",
                "incorrect": true
            },
            {
                "name": "A3",
                "label": "{{Q2}} unidades quadradas",
                "incorrect": true
            }
        ],
        "uniques": true
    },
    "algorithm": {
        "name": "trueFalse",
        "template": "Multiple choice – standard",
        "params": {
            "countCorrect": 1,
            "countIncorrect": 2,
            "showCheckIcon": false,
            "columns": 3
        }
    }
}</v>
      </c>
      <c r="D844" s="184" t="str">
        <f t="shared" si="2"/>
        <v>#REF!</v>
      </c>
    </row>
    <row r="845" ht="15.75" customHeight="1">
      <c r="A845" s="184" t="str">
        <f>Seeds!AB582</f>
        <v>M4-G-10c-I-2</v>
      </c>
      <c r="B845" s="184" t="str">
        <f t="shared" si="291"/>
        <v>#REF!</v>
      </c>
      <c r="C845" s="184" t="str">
        <f>Seeds!AA582</f>
        <v>{
    "id": "M4-G-10c-I-2",
    "stimulus": "&lt;p&gt;Selecione a área do seguinte triângulo.&lt;/p&gt;&lt;div style=\"display:flex; justify-content:center;\"&gt;&lt;img src=\"https://blueberry-assets.oneclick.es/M4_G_10c_2.svg\" width=\"300\"&gt;&lt;/img&gt;&lt;/div&gt;",
    "hint": "&lt;p&gt;A área de um triângulo é calculada multiplicando-se a base pela altura e dividindo o resultado por 2.&lt;/p&gt;",
    "feedback": "&lt;p&gt;A área de um triângulo é calculada multiplicando-se a base pela altura e dividindo o resultado por 2.&lt;/p&gt;&lt;p style=\"text-align: center\"&gt;Área do triângulo = &lt;span class=\"fr-math-v2 fr-draggable\" contenteditable=\"false\" data-original-math=\"\\(\\frac{\\text{base} \\ \\times \\ \\text{altura}}{2}\\)\" draggable=\"true\"&gt;\\(\\frac{\\text{base} \\ \\times \\ \\text{altura}}{2}\\)&lt;/span&gt; = &lt;span class=\"fr-math-v2 fr-draggable\" contenteditable=\"false\" data-original-math=\"\\(\\frac{\\text{5} \\ \\times \\ \\text{2}}{2}\\)\" draggable=\"true\"&gt;\\(\\frac{\\text{5} \\ \\times \\ \\text{2}}{2}\\)&lt;/span&gt; = 5 unidades quadradas&lt;/p&gt;",
    "seed": {
        "parameters": [
            {
                "name": "Q1",
                "label": null,
                "list": [
                    3,
                    4,
                    6,
                    7,
                    8,
                    9,
                    10
                ]
            },
            {
                "name": "Q2",
                "label": null,
                "list": [
                    3,
                    4,
                    6,
                    7,
                    8,
                    9,
                    10
                ]
            }
        ],
        "calculated": [
            {
                "name": "A1",
                "label": "5 unidades quadradas"
            },
            {
                "name": "A2",
                "label": "{{Q1}} unidades quadradas",
                "incorrect": true
            },
            {
                "name": "A3",
                "label": "{{Q2}} unidades quadradas",
                "incorrect": true
            }
        ],
        "uniques": true
    },
    "algorithm": {
        "name": "trueFalse",
        "template": "Multiple choice – standard",
        "params": {
            "countCorrect": 1,
            "countIncorrect": 2,
            "showCheckIcon": false,
            "columns": 3
        }
    }
}</v>
      </c>
      <c r="D845" s="184" t="str">
        <f t="shared" si="2"/>
        <v>#REF!</v>
      </c>
    </row>
    <row r="846" ht="15.75" customHeight="1">
      <c r="A846" s="184" t="str">
        <f>Seeds!AB583</f>
        <v>M4-G-10c-I-3</v>
      </c>
      <c r="B846" s="184" t="str">
        <f t="shared" si="291"/>
        <v>#REF!</v>
      </c>
      <c r="C846" s="184" t="str">
        <f>Seeds!AA583</f>
        <v>{
    "id": "M4-G-10c-I-3",
    "stimulus": "&lt;p&gt;Selecione a área do seguinte triângulo.&lt;/p&gt;&lt;div style=\"display:flex; justify-content:center;\"&gt;&lt;img src=\"https://blueberry-assets.oneclick.es/M4_G_10c_3.svg\" width=\"300\"&gt;&lt;/img&gt;&lt;/div&gt;",
    "hint": "&lt;p&gt;A área de um triângulo é calculada multiplicando-se a base pela altura e dividindo o resultado por 2.&lt;/p&gt;",
    "feedback": "&lt;p&gt;A área de um triângulo é calculada multiplicando-se a base pela altura e dividindo o resultado por 2.&lt;/p&gt;&lt;p style=\"text-align: center\"&gt;Área do triângulo = &lt;span class=\"fr-math-v2 fr-draggable\" contenteditable=\"false\" data-original-math=\"\\(\\frac{\\text{base} \\ \\times \\ \\text{altura}}{2}\\)\" draggable=\"true\"&gt;\\(\\frac{\\text{base} \\ \\times \\ \\text{altura}}{2}\\)&lt;/span&gt; = &lt;span class=\"fr-math-v2 fr-draggable\" contenteditable=\"false\" data-original-math=\"\\(\\frac{\\text{6} \\ \\times \\ \\text{3}}{2}\\)\" draggable=\"true\"&gt;\\(\\frac{\\text{6} \\ \\times \\ \\text{3}}{2}\\)&lt;/span&gt; = 9 unidades quadradas&lt;/p&gt;",
    "seed": {
        "parameters": [
            {
                "name": "Q1",
                "label": null,
                "list": [
                    10,
                    11,
                    13,
                    14,
                    15,
                    16,
                    17,
                    19,
                    20
                ]
            },
            {
                "name": "Q2",
                "label": null,
                "list": [
                    10,
                    11,
                    13,
                    14,
                    15,
                    16,
                    17,
                    19,
                    20
                ]
            }
        ],
        "calculated": [
            {
                "name": "A1",
                "label": "9 unidades quadradas"
            },
            {
                "name": "A2",
                "label": "{{Q1}} unidades quadradas",
                "incorrect": true
            },
            {
                "name": "A3",
                "label": "{{Q2}} unidades quadradas",
                "incorrect": true
            }
        ],
        "uniques": true
    },
    "algorithm": {
        "name": "trueFalse",
        "template": "Multiple choice – standard",
        "params": {
            "countCorrect": 1,
            "countIncorrect": 2,
            "showCheckIcon": false,
            "columns": 3
        }
    }
}</v>
      </c>
      <c r="D846" s="184" t="str">
        <f t="shared" si="2"/>
        <v>#REF!</v>
      </c>
    </row>
    <row r="847" ht="15.75" customHeight="1">
      <c r="A847" s="184" t="str">
        <f>Seeds!AB584</f>
        <v>M4-G-10c-E-1</v>
      </c>
      <c r="B847" s="184" t="str">
        <f t="shared" si="291"/>
        <v>#REF!</v>
      </c>
      <c r="C847" s="184" t="str">
        <f>Seeds!AA584</f>
        <v>{"id":"M4-G-10c-E-1","stimulus":"&lt;p&gt;Calcule a área desse triângulo.&lt;/p&gt;&lt;div style=\"display:flex; justify-content:center;\"&gt;&lt;img src=\"https://blueberry-assets.oneclick.es/M4_G_10c_1.svg\" width=\"300\"&gt;&lt;/img&gt;&lt;/div&gt;","template":"&lt;p&gt;A área mede {{response}} unidades quadradas.&lt;/p&gt;","hint":"&lt;p&gt;A área de um triângulo é calculada multiplicando-se a base pela altura e dividindo o resultado por 2.&lt;/p&gt;","feedback":"&lt;p&gt;A área de um triângulo é calculada multiplicando-se a base pela altura e dividindo o resultado por 2.&lt;/p&gt;&lt;p style=\"text-align: center\"&gt;Área do triângulo = &lt;span class=\"fr-math-v2 fr-draggable\" contenteditable=\"false\" data-original-math=\"\\(\\frac{\\text{base} \\ \\times \\ \\text{altura}}{2}\\)\" draggable=\"true\"&gt;\\(\\frac{\\text{base} \\ \\times \\ \\text{altura}}{2}\\)&lt;/span&gt; = &lt;span class=\"fr-math-v2 fr-draggable\" contenteditable=\"false\" data-original-math=\"\\(\\frac{\\text{4} \\ \\times \\ \\text{2}}{2}\\)\" draggable=\"true\"&gt;\\(\\frac{\\text{4} \\ \\times \\ \\text{2}}{2}\\)&lt;/span&gt; = 4 unidades quadradas&lt;/p&gt;","seed":{"parameters":[],"calculated":[{"name":"A1","label":"{{function}}","function":"4"}],"uniques":true},"algorithm":{"name":"calculateOperation","params":{"method":"equivLiteral","keyboard":"NUMERICAL"}}}</v>
      </c>
      <c r="D847" s="184" t="str">
        <f t="shared" si="2"/>
        <v>#REF!</v>
      </c>
    </row>
    <row r="848" ht="15.75" customHeight="1">
      <c r="A848" s="184" t="str">
        <f>Seeds!AB585</f>
        <v>M4-G-10c-E-2</v>
      </c>
      <c r="B848" s="184" t="str">
        <f t="shared" si="291"/>
        <v>#REF!</v>
      </c>
      <c r="C848" s="184" t="str">
        <f>Seeds!AA585</f>
        <v>{"id":"M4-G-10c-E-2","stimulus":"&lt;p&gt;Calcule a área desse triângulo.&lt;/p&gt;&lt;div style=\"display:flex; justify-content:center;\"&gt;&lt;img src=\"https://blueberry-assets.oneclick.es/M4_G_10c_2.svg\" width=\"300\"&gt;&lt;/img&gt;&lt;/div&gt;","template":"&lt;p&gt;A área mede {{response}} unidades quadradas.&lt;/p&gt;","hint":"&lt;p&gt;A área de um triângulo é calculada multiplicando-se a base pela altura e dividindo o resultado por 2.&lt;/p&gt;","feedback":"&lt;p&gt;A área de um triângulo é calculada multiplicando-se a base pela altura e dividindo o resultado por 2.&lt;/p&gt;&lt;p style=\"text-align: center\"&gt;Área do triângulo = &lt;span class=\"fr-math-v2 fr-draggable\" contenteditable=\"false\" data-original-math=\"\\(\\frac{\\text{base} \\ \\times \\ \\text{altura}}{2}\\)\" draggable=\"true\"&gt;\\(\\frac{\\text{base} \\ \\times \\ \\text{altura}}{2}\\)&lt;/span&gt; = &lt;span class=\"fr-math-v2 fr-draggable\" contenteditable=\"false\" data-original-math=\"\\(\\frac{\\text{5} \\ \\times \\ \\text{2}}{2}\\)\" draggable=\"true\"&gt;\\(\\frac{\\text{5} \\ \\times \\ \\text{2}}{2}\\)&lt;/span&gt; = 5 unidades quadradas&lt;/p&gt;","seed":{"parameters":[],"calculated":[{"name":"A1","label":"{{function}}","function":"5"}],"uniques":true},"algorithm":{"name":"calculateOperation","params":{"method":"equivLiteral","keyboard":"NUMERICAL"}}}</v>
      </c>
      <c r="D848" s="184" t="str">
        <f t="shared" si="2"/>
        <v>#REF!</v>
      </c>
    </row>
    <row r="849" ht="15.75" customHeight="1">
      <c r="A849" s="184" t="str">
        <f>Seeds!AB586</f>
        <v>M4-G-10c-E-3</v>
      </c>
      <c r="B849" s="184" t="str">
        <f t="shared" si="291"/>
        <v>#REF!</v>
      </c>
      <c r="C849" s="184" t="str">
        <f>Seeds!AA586</f>
        <v>{"id":"M4-G-10c-E-3","stimulus":"&lt;p&gt;Calcule a área desse triângulo.&lt;/p&gt;&lt;div style=\"display:flex; justify-content:center;\"&gt;&lt;img src=\"https://blueberry-assets.oneclick.es/M4_G_10c_3.svg\" width=\"300\"&gt;&lt;/img&gt;&lt;/div&gt;","template":"&lt;p&gt;A área mede {{response}} unidades quadradas.&lt;/p&gt;","hint":"&lt;p&gt;A área de um triângulo é calculada multiplicando-se a base pela altura e dividindo o resultado por 2.&lt;/p&gt;","feedback":"&lt;p&gt;A área de um triângulo é calculada multiplicando-se a base pela altura e dividindo o resultado por 2.&lt;/p&gt;&lt;p style=\"text-align: center\"&gt;Área do triângulo = &lt;span class=\"fr-math-v2 fr-draggable\" contenteditable=\"false\" data-original-math=\"\\(\\frac{\\text{base} \\ \\times \\ \\text{altura}}{2}\\)\" draggable=\"true\"&gt;\\(\\frac{\\text{base} \\ \\times \\ \\text{altura}}{2}\\)&lt;/span&gt; = &lt;span class=\"fr-math-v2 fr-draggable\" contenteditable=\"false\" data-original-math=\"\\(\\frac{\\text{6} \\ \\times \\ \\text{3}}{2}\\)\" draggable=\"true\"&gt;\\(\\frac{\\text{6} \\ \\times \\ \\text{3}}{2}\\)&lt;/span&gt; = 9 unidades quadradas&lt;/p&gt;","seed":{"parameters":[],"calculated":[{"name":"A1","label":"{{function}}","function":"9"}],"uniques":true},"algorithm":{"name":"calculateOperation","params":{"method":"equivLiteral","keyboard":"NUMERICAL"}}}</v>
      </c>
      <c r="D849" s="184" t="str">
        <f t="shared" si="2"/>
        <v>#REF!</v>
      </c>
    </row>
    <row r="850" ht="15.75" customHeight="1">
      <c r="A850" s="184" t="str">
        <f>Seeds!AB587</f>
        <v>M4-G-10d-I-1</v>
      </c>
      <c r="B850" s="184" t="str">
        <f t="shared" si="291"/>
        <v>#REF!</v>
      </c>
      <c r="C850" s="184" t="str">
        <f>Seeds!AA587</f>
        <v>{
    "id": "M4-G-10d-I-1",
    "stimulus": "&lt;p&gt;Selecione a área do seguinte losango.&lt;/p&gt;&lt;div style=\"display:flex; justify-content:center;\"&gt;&lt;img src=\"https://blueberry-assets.oneclick.es/M4_G_10d_1.svg\" width=\"300\"&gt;&lt;/img&gt;&lt;/div&gt;",
    "hint": "&lt;p&gt;A área de um losango é calculada multiplicando-se a diagonal maior pela diagonal menor e dividindo o resultado por 2.&lt;/p&gt;",
    "feedback": "&lt;p&gt;A área de um losango é calculada multiplicando-se a diagonal maior pela diagonal menor e dividindo o resultado por 2.&lt;/p&gt;&lt;p style=\"text-align: center\"&gt;Área do losango = &lt;span class=\"fr-math-v2 fr-draggable\" contenteditable=\"false\" data-original-math=\"\\(\\frac{\\text{diagonal maior} \\ \\times \\ \\text{diagonal menor}}{2}\\)\" draggable=\"true\"&gt;\\(\\frac{\\text{diagonal maior} \\ \\times \\ \\text{diagonal menor}}{2}\\)&lt;/span&gt; = &lt;span class=\"fr-math-v2 fr-draggable\" contenteditable=\"false\" data-original-math=\"\\(\\frac{\\text{7} \\ \\times \\ \\text{4}}{2}\\)\" draggable=\"true\"&gt;\\(\\frac{\\text{7} \\ \\times \\ \\text{4}}{2}\\)&lt;/span&gt; = 14 unidades quadradas&lt;/p&gt;",
    "seed": {
        "parameters": [
            {
                "name": "Q1",
                "label": null,
                "list": [
                    10,
                    11,
                    12,
                    13,
                    15,
                    16,
                    17,
                    18
                ]
            },
            {
                "name": "Q2",
                "label": null,
                "list": [
                    10,
                    11,
                    12,
                    13,
                    15,
                    16,
                    17,
                    18
                ]
            }
        ],
        "calculated": [
            {
                "name": "A1",
                "label": "14 unidades quadradas"
            },
            {
                "name": "A2",
                "label": "{{Q1}} unidades quadradas",
                "incorrect": true
            },
            {
                "name": "A3",
                "label": "{{Q2}} unidades quadradas",
                "incorrect": true
            }
        ],
        "uniques": true
    },
    "algorithm": {
        "name": "trueFalse",
        "template": "Multiple choice – standard",
        "params": {
            "countCorrect": 1,
            "countIncorrect": 2,
            "showCheckIcon": false,
            "columns": 3
        }
    }
}</v>
      </c>
      <c r="D850" s="184" t="str">
        <f t="shared" si="2"/>
        <v>#REF!</v>
      </c>
    </row>
    <row r="851" ht="15.75" customHeight="1">
      <c r="A851" s="184" t="str">
        <f>Seeds!AB588</f>
        <v>M4-G-10d-I-2</v>
      </c>
      <c r="B851" s="184" t="str">
        <f t="shared" si="291"/>
        <v>#REF!</v>
      </c>
      <c r="C851" s="184" t="str">
        <f>Seeds!AA588</f>
        <v>{
    "id": "M4-G-10d-I-2",
    "stimulus": "&lt;p&gt;Selecione a área do seguinte losango.&lt;/p&gt;&lt;div style=\"display:flex; justify-content:center;\"&gt;&lt;img src=\"https://blueberry-assets.oneclick.es/M4_G_10d_2.svg\" width=\"300\"&gt;&lt;/img&gt;&lt;/div&gt;",
    "hint": "&lt;p&gt;A área de um losango é calculada multiplicando-se a diagonal maior pela diagonal menor e dividindo o resultado por 2.&lt;/p&gt;",
    "feedback": "&lt;p&gt;A área de um losango é calculada multiplicando-se a diagonal maior pela diagonal menor e dividindo o resultado por 2.&lt;/p&gt;&lt;p style=\"text-align: center\"&gt;Área do losango = &lt;span class=\"fr-math-v2 fr-draggable\" contenteditable=\"false\" data-original-math=\"\\(\\frac{\\text{diagonal maior} \\ \\times \\ \\text{diagonal menor}}{2}\\)\" draggable=\"true\"&gt;\\(\\frac{\\text{diagonal maior} \\ \\times \\ \\text{diagonal menor}}{2}\\)&lt;/span&gt; = &lt;span class=\"fr-math-v2 fr-draggable\" contenteditable=\"false\" data-original-math=\"\\(\\frac{\\text{6} \\ \\times \\ \\text{3}}{2}\\)\" draggable=\"true\"&gt;\\(\\frac{\\text{6} \\ \\times \\ \\text{3}}{2}\\)&lt;/span&gt; = 9 unidades quadradas&lt;/p&gt;",
    "seed": {
        "parameters": [
            {
                "name": "Q1",
                "label": null,
                "list": [
                    5,
                    6,
                    7,
                    8,
                    10,
                    11,
                    12
                ]
            },
            {
                "name": "Q2",
                "label": null,
                "list": [
                    5,
                    6,
                    7,
                    8,
                    10,
                    11,
                    12
                ]
            }
        ],
        "calculated": [
            {
                "name": "A1",
                "label": "9 unidades quadradas"
            },
            {
                "name": "A2",
                "label": "{{Q1}} unidades quadradas",
                "incorrect": true
            },
            {
                "name": "A3",
                "label": "{{Q2}} unidades quadradas",
                "incorrect": true
            }
        ],
        "uniques": true
    },
    "algorithm": {
        "name": "trueFalse",
        "template": "Multiple choice – standard",
        "params": {
            "countCorrect": 1,
            "countIncorrect": 2,
            "showCheckIcon": false,
            "columns": 3
        }
    }
}</v>
      </c>
      <c r="D851" s="184" t="str">
        <f t="shared" si="2"/>
        <v>#REF!</v>
      </c>
    </row>
    <row r="852" ht="15.75" customHeight="1">
      <c r="A852" s="184" t="str">
        <f>Seeds!AB589</f>
        <v>M4-G-10d-I-3</v>
      </c>
      <c r="B852" s="184" t="str">
        <f t="shared" si="291"/>
        <v>#REF!</v>
      </c>
      <c r="C852" s="184" t="str">
        <f>Seeds!AA589</f>
        <v>{
    "id": "M4-G-10d-I-3",
    "stimulus": "&lt;p&gt;Selecione a área do seguinte losango.&lt;/p&gt;&lt;div style=\"display:flex; justify-content:center;\"&gt;&lt;img src=\"https://blueberry-assets.oneclick.es/M4_G_10d_3.svg\" width=\"300\"&gt;&lt;/img&gt;&lt;/div&gt;",
    "hint": "&lt;p&gt;A área de um losango é calculada multiplicando-se a diagonal maior pela diagonal menor e dividindo o resultado por 2.&lt;/p&gt;",
    "feedback": "&lt;p&gt;A área de um losango é calculada multiplicando-se a diagonal maior pela diagonal menor e dividindo o resultado por 2.&lt;/p&gt;&lt;p style=\"text-align: center\"&gt;Área do losango = &lt;span class=\"fr-math-v2 fr-draggable\" contenteditable=\"false\" data-original-math=\"\\(\\frac{\\text{diagonal maior} \\ \\times \\ \\text{diagonal menor}}{2}\\)\" draggable=\"true\"&gt;\\(\\frac{\\text{diagonal maior} \\ \\times \\ \\text{diagonal menor}}{2}\\)&lt;/span&gt; = &lt;span class=\"fr-math-v2 fr-draggable\" contenteditable=\"false\" data-original-math=\"\\(\\frac{\\text{6} \\ \\times \\ \\text{4}}{2}\\)\" draggable=\"true\"&gt;\\(\\frac{\\text{6} \\ \\times \\ \\text{4}}{2}\\)&lt;/span&gt; = 12 unidades quadradas&lt;/p&gt;",
    "seed": {
        "parameters": [
            {
                "name": "Q1",
                "label": null,
                "list": [
                    8,
                    9,
                    10,
                    11,
                    13,
                    14,
                    15
                ]
            },
            {
                "name": "Q2",
                "label": null,
                "list": [
                    8,
                    9,
                    10,
                    11,
                    13,
                    14,
                    15
                ]
            }
        ],
        "calculated": [
            {
                "name": "A1",
                "label": "12 unidades quadradas"
            },
            {
                "name": "A2",
                "label": "{{Q1}} unidades quadradas",
                "incorrect": true
            },
            {
                "name": "A3",
                "label": "{{Q2}} unidades quadradas",
                "incorrect": true
            }
        ],
        "uniques": true
    },
    "algorithm": {
        "name": "trueFalse",
        "template": "Multiple choice – standard",
        "params": {
            "countCorrect": 1,
            "countIncorrect": 2,
            "showCheckIcon": false,
            "columns": 3
        }
    }
}</v>
      </c>
      <c r="D852" s="184" t="str">
        <f t="shared" si="2"/>
        <v>#REF!</v>
      </c>
    </row>
    <row r="853" ht="15.75" customHeight="1">
      <c r="A853" s="184" t="str">
        <f>Seeds!AB590</f>
        <v>M4-G-10d-E-1</v>
      </c>
      <c r="B853" s="184" t="str">
        <f t="shared" si="291"/>
        <v>#REF!</v>
      </c>
      <c r="C853" s="184" t="str">
        <f>Seeds!AA590</f>
        <v>{"id":"M4-G-10d-E-1","stimulus":"&lt;p&gt;Calcule a área deste losango.&lt;/p&gt;&lt;div style=\"display:flex; justify-content:center;\"&gt;&lt;img src=\"https://blueberry-assets.oneclick.es/M4_G_10d_1.svg\" width=\"300\"&gt;&lt;/img&gt;&lt;/div&gt;","template":"&lt;p&gt;A área mede {{response}} unidades quadradas.&lt;/p&gt;","hint":"&lt;p&gt;A área de um losango é calculada multiplicando-se a diagonal maior pela diagonal menor e dividindo o resultado por 2.&lt;/p&gt;","feedback":"&lt;p&gt;A área de um losango é calculada multiplicando-se a diagonal maior pela diagonal menor e dividindo o resultado por 2.&lt;/p&gt;&lt;p style=\"text-align: center\"&gt;Área do losango = &lt;span class=\"fr-math-v2 fr-draggable\" contenteditable=\"false\" data-original-math=\"\\(\\frac{\\text{diagonal maior} \\ \\times \\ \\text{diagonal menor}}{2}\\)\" draggable=\"true\"&gt;\\(\\frac{\\text{diagonal maior} \\ \\times \\ \\text{diagonal menor}}{2}\\)&lt;/span&gt; = &lt;span class=\"fr-math-v2 fr-draggable\" contenteditable=\"false\" data-original-math=\"\\(\\frac{\\text{7} \\ \\times \\ \\text{4}}{2}\\)\" draggable=\"true\"&gt;\\(\\frac{\\text{7} \\ \\times \\ \\text{4}}{2}\\)&lt;/span&gt; = 14 unidades quadradas&lt;/p&gt;","seed":{"parameters":[],"calculated":[{"name":"A1","label":"{{function}}","function":"14"}],"uniques":true},"algorithm":{"name":"calculateOperation","params":{"method":"equivLiteral","keyboard":"NUMERICAL"}}}</v>
      </c>
      <c r="D853" s="184" t="str">
        <f t="shared" si="2"/>
        <v>#REF!</v>
      </c>
    </row>
    <row r="854" ht="15.75" customHeight="1">
      <c r="A854" s="184" t="str">
        <f>Seeds!AB591</f>
        <v>M4-G-10d-E-2</v>
      </c>
      <c r="B854" s="184" t="str">
        <f t="shared" si="291"/>
        <v>#REF!</v>
      </c>
      <c r="C854" s="184" t="str">
        <f>Seeds!AA591</f>
        <v>{"id":"M4-G-10d-E-2","stimulus":"&lt;p&gt;Calcule a área deste losango.&lt;/p&gt;&lt;div style=\"display:flex; justify-content:center;\"&gt;&lt;img src=\"https://blueberry-assets.oneclick.es/M4_G_10d_2.svg\" width=\"300\"&gt;&lt;/img&gt;&lt;/div&gt;","template":"&lt;p&gt;A área mede {{response}} unidades quadradas.&lt;/p&gt;","hint":"&lt;p&gt;A área de um losango é calculada multiplicando-se a diagonal maior pela diagonal menor e dividindo o resultado por 2.&lt;/p&gt;","feedback":"&lt;p&gt;A área de um losango é calculada multiplicando-se a diagonal maior pela diagonal menor e dividindo o resultado por 2.&lt;/p&gt;&lt;p style=\"text-align: center\"&gt;Área do losango = &lt;span class=\"fr-math-v2 fr-draggable\" contenteditable=\"false\" data-original-math=\"\\(\\frac{\\text{diagonal maior} \\ \\times \\ \\text{diagonal menor}}{2}\\)\" draggable=\"true\"&gt;\\(\\frac{\\text{diagonal maior} \\ \\times \\ \\text{diagonal menor}}{2}\\)&lt;/span&gt; = &lt;span class=\"fr-math-v2 fr-draggable\" contenteditable=\"false\" data-original-math=\"\\(\\frac{\\text{6} \\ \\times \\ \\text{3}}{2}\\)\" draggable=\"true\"&gt;\\(\\frac{\\text{6} \\ \\times \\ \\text{3}}{2}\\)&lt;/span&gt; = 9 unidades quadradas&lt;/p&gt;","seed":{"parameters":[],"calculated":[{"name":"A1","label":"{{function}}","function":"9"}],"uniques":true},"algorithm":{"name":"calculateOperation","params":{"method":"equivLiteral","keyboard":"NUMERICAL"}}}</v>
      </c>
      <c r="D854" s="184" t="str">
        <f t="shared" si="2"/>
        <v>#REF!</v>
      </c>
    </row>
    <row r="855" ht="15.75" customHeight="1">
      <c r="A855" s="184" t="str">
        <f>Seeds!AB592</f>
        <v>M4-G-10d-E-3</v>
      </c>
      <c r="B855" s="184" t="str">
        <f t="shared" si="291"/>
        <v>#REF!</v>
      </c>
      <c r="C855" s="184" t="str">
        <f>Seeds!AA592</f>
        <v>{"id":"M4-G-10d-E-3","stimulus":"&lt;p&gt;Calcule a área deste losango.&lt;/p&gt;&lt;div style=\"display:flex; justify-content:center;\"&gt;&lt;img src=\"https://blueberry-assets.oneclick.es/M4_G_10d_3.svg\" width=\"300\"&gt;&lt;/img&gt;&lt;/div&gt;","template":"&lt;p&gt;A área mede {{response}} unidades quadradas.&lt;/p&gt;","hint":"&lt;p&gt;A área de um losango é calculada multiplicando-se a diagonal maior pela diagonal menor e dividindo o resultado por 2.&lt;/p&gt;","feedback":"&lt;p&gt;A área de um losango é calculada multiplicando-se a diagonal maior pela diagonal menor e dividindo o resultado por 2.&lt;/p&gt;&lt;p style=\"text-align: center\"&gt;Área do losango = &lt;span class=\"fr-math-v2 fr-draggable\" contenteditable=\"false\" data-original-math=\"\\(\\frac{\\text{diagonal maior} \\ \\times \\ \\text{diagonal menor}}{2}\\)\" draggable=\"true\"&gt;\\(\\frac{\\text{diagonal maior} \\ \\times \\ \\text{diagonal menor}}{2}\\)&lt;/span&gt; = &lt;span class=\"fr-math-v2 fr-draggable\" contenteditable=\"false\" data-original-math=\"\\(\\frac{\\text{6} \\ \\times \\ \\text{4}}{2}\\)\" draggable=\"true\"&gt;\\(\\frac{\\text{6} \\ \\times \\ \\text{4}}{2}\\)&lt;/span&gt; = 12 unidades quadradas&lt;/p&gt;","seed":{"parameters":[],"calculated":[{"name":"A1","label":"{{function}}","function":"12"}],"uniques":true},"algorithm":{"name":"calculateOperation","params":{"method":"equivLiteral","keyboard":"NUMERICAL"}}}</v>
      </c>
      <c r="D855" s="184" t="str">
        <f t="shared" si="2"/>
        <v>#REF!</v>
      </c>
    </row>
    <row r="856" ht="15.75" customHeight="1">
      <c r="A856" s="184" t="str">
        <f>Seeds!AB593</f>
        <v>M4-G-10e-I-1</v>
      </c>
      <c r="B856" s="184" t="str">
        <f t="shared" si="291"/>
        <v>#REF!</v>
      </c>
      <c r="C856" s="184" t="str">
        <f>Seeds!AA593</f>
        <v>{"id":"M4-G-10e-I-1","stimulus":"&lt;p&gt;Selecione a área do seguinte trapézio.&lt;/p&gt;&lt;div style=\"display:flex; justify-content:center;\"&gt;&lt;img src=\"https://blueberry-assets.oneclick.es/M4_G_10e_1.svg\" width=\"300\"&gt;&lt;/img&gt;&lt;/div&gt;","hint":"&lt;p&gt;A área de um trapézio é calculada multiplicando-se a soma das bases pela altura e dividindo o resultado por 2.&lt;/p&gt;","feedback":"&lt;p&gt;A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 = &lt;span class=\"fr-math-v2 fr-draggable\" contenteditable=\"false\" data-original-math=\"\\(\\frac{(\\text{6} \\ + \\ \\text{2}) \\ \\times \\ \\text{4}}{2}\\)\" draggable=\"true\"&gt;\\(\\frac{(\\text{6} \\ + \\ \\text{2}) \\ \\times \\ \\text{4}}{2}\\)&lt;/span&gt; = 16 unidades quadradas&lt;/p&gt;","seed":{"parameters":[{"name":"Q1","label":null,"list":[10,11,12,13,15,17,18]},{"name":"Q2","label":null,"list":[10,11,12,13,15,17,18]}],"calculated":[{"name":"A1","label":"16 unidades quadradas"},{"name":"A2","label":"{{Q1}} unidades quadradas","incorrect":true},{"name":"A3","label":"{{Q2}} unidades quadradas","incorrect":true}],"uniques":true},"algorithm":{"name":"trueFalse","template":"Multiple choice – standard","params":{"countCorrect":1,"countIncorrect":2,"showCheckIcon":false,
            "columns": 3
        }
    }
}</v>
      </c>
      <c r="D856" s="184" t="str">
        <f t="shared" si="2"/>
        <v>#REF!</v>
      </c>
    </row>
    <row r="857" ht="15.75" customHeight="1">
      <c r="A857" s="184" t="str">
        <f>Seeds!AB594</f>
        <v>M4-G-10e-I-2</v>
      </c>
      <c r="B857" s="184" t="str">
        <f t="shared" si="291"/>
        <v>#REF!</v>
      </c>
      <c r="C857" s="184" t="str">
        <f>Seeds!AA594</f>
        <v>{"id":"M4-G-10e-I-2","stimulus":"&lt;p&gt;Selecione a área do seguinte trapézio.&lt;/p&gt;&lt;div style=\"display:flex; justify-content:center;\"&gt;&lt;img src=\"https://blueberry-assets.oneclick.es/M4_G_10e_2.svg\" width=\"300\"&gt;&lt;/img&gt;&lt;/div&gt;","hint":"&lt;p&gt;A área de um trapézio é calculada multiplicando-se a soma das bases pela altura e dividindo o resultado por 2.&lt;/p&gt;","feedback":"&lt;p&gt;A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 = &lt;span class=\"fr-math-v2 fr-draggable\" contenteditable=\"false\" data-original-math=\"\\(\\frac{(\\text{4} \\ + \\ \\text{2}) \\ \\times \\ \\text{4}}{2}\\)\" draggable=\"true\"&gt;\\(\\frac{(\\text{4} \\ + \\ \\text{2}) \\ \\times \\ \\text{4}}{2}\\)&lt;/span&gt; = 12 unidades quadradas&lt;/p&gt;","seed":{"parameters":[{"name":"Q1","label":null,"list":[8,9,10,11,13,14,15]},{"name":"Q2","label":null,"list":[8,9,10,11,13,14,15]}],"calculated":[{"name":"A1","label":"12 unidades quadradas"},{"name":"A2","label":"{{Q1}} unidades quadradas","incorrect":true},{"name":"A3","label":"{{Q2}} unidades quadradas","incorrect":true}],"uniques":true},"algorithm":{"name":"trueFalse","template":"Multiple choice – standard","params":{"countCorrect":1,"countIncorrect":2,"showCheckIcon":false,
            "columns": 3
        }
    }
}</v>
      </c>
      <c r="D857" s="184" t="str">
        <f t="shared" si="2"/>
        <v>#REF!</v>
      </c>
    </row>
    <row r="858" ht="15.75" customHeight="1">
      <c r="A858" s="184" t="str">
        <f>Seeds!AB595</f>
        <v>M4-G-10e-I-3</v>
      </c>
      <c r="B858" s="184" t="str">
        <f t="shared" si="291"/>
        <v>#REF!</v>
      </c>
      <c r="C858" s="184" t="str">
        <f>Seeds!AA595</f>
        <v>{"id":"M4-G-10e-I-3","stimulus":"&lt;p&gt;Selecione a área do seguinte trapézio.&lt;/p&gt;&lt;div style=\"display:flex; justify-content:center;\"&gt;&lt;img src=\"https://blueberry-assets.oneclick.es/M4_G_10e_3.svg\" width=\"300\"&gt;&lt;/img&gt;&lt;/div&gt;","hint":"&lt;p&gt;A área de um trapézio é calculada multiplicando-se a soma das bases pela altura e dividindo o resultado por 2.&lt;/p&gt;","feedback":"&lt;p&gt;A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 = &lt;span class=\"fr-math-v2 fr-draggable\" contenteditable=\"false\" data-original-math=\"\\(\\frac{(\\text{7} \\ + \\ \\text{3}) \\ \\times \\ \\text{3}}{2}\\)\" draggable=\"true\"&gt;\\(\\frac{(\\text{7} \\ + \\ \\text{3}) \\ \\times \\ \\text{3}}{2}\\)&lt;/span&gt; = 15 unidades quadradas&lt;/p&gt;","seed":{"parameters":[{"name":"Q1","label":null,"list":[12,13,14,16,17,18,19,20]},{"name":"Q2","label":null,"list":[12,13,14,16,17,18,19,20]}],"calculated":[{"name":"A1","label":"15 unidades quadradas"},{"name":"A2","label":"{{Q1}} unidades quadradas","incorrect":true},{"name":"A3","label":"{{Q2}} unidades quadradas","incorrect":true}],"uniques":true},"algorithm":{"name":"trueFalse","template":"Multiple choice – standard","params":{"countCorrect":1,"countIncorrect":2,"showCheckIcon":false,
            "columns": 3
        }
    }
}</v>
      </c>
      <c r="D858" s="184" t="str">
        <f t="shared" si="2"/>
        <v>#REF!</v>
      </c>
    </row>
    <row r="859" ht="15.75" customHeight="1">
      <c r="A859" s="184" t="str">
        <f>Seeds!AB596</f>
        <v>M4-G-10e-E-1</v>
      </c>
      <c r="B859" s="184" t="str">
        <f t="shared" si="291"/>
        <v>#REF!</v>
      </c>
      <c r="C859" s="184" t="str">
        <f>Seeds!AA596</f>
        <v>{"id":"M4-G-10e-E-1","stimulus":"&lt;p&gt;Calcule a área deste trapézio.&lt;/p&gt;&lt;div style=\"display:flex; justify-content:center;\"&gt;&lt;img src=\"https://blueberry-assets.oneclick.es/M4_G_10e_1.svg\" width=\"300\"&gt;&lt;/img&gt;&lt;/div&gt;","template":"&lt;p&gt;A área mede {{response}} unidades quadradas.&lt;/p&gt;","hint":"&lt;p&gt;A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\\text{altura}}{2}\\)&lt;/span&gt;&lt;/p&gt;","feedback":"&lt;p&gt;A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 = &lt;span class=\"fr-math-v2 fr-draggable\" contenteditable=\"false\" data-original-math=\"\\(\\frac{(\\text{6} \\ + \\ \\text{2}) \\ \\times \\ \\text{4}}{2}\\)\" draggable=\"true\"&gt;\\(\\frac{(\\text{6} \\ + \\ \\text{2}) \\ \\times \\ \\text{4}}{2}\\)&lt;/span&gt; = 16 unidades quadradas&lt;/p&gt;","seed":{"parameters":[],"calculated":[{"name":"A1","label":"{{function}}","function":"16"}],"uniques":true},"algorithm":{"name":"calculateOperation","params":{"method":"equivLiteral","keyboard":"NUMERICAL"}}}</v>
      </c>
      <c r="D859" s="184" t="str">
        <f t="shared" si="2"/>
        <v>#REF!</v>
      </c>
    </row>
    <row r="860" ht="15.75" customHeight="1">
      <c r="A860" s="184" t="str">
        <f>Seeds!AB597</f>
        <v>M4-G-10e-E-2</v>
      </c>
      <c r="B860" s="184" t="str">
        <f t="shared" si="291"/>
        <v>#REF!</v>
      </c>
      <c r="C860" s="184" t="str">
        <f>Seeds!AA597</f>
        <v>{"id":"M4-G-10e-E-2","stimulus":"&lt;p&gt;Calcule a área deste trapézio.&lt;/p&gt;&lt;div style=\"display:flex; justify-content:center;\"&gt;&lt;img src=\"https://blueberry-assets.oneclick.es/M4_G_10e_2.svg\" width=\"300\"&gt;&lt;/img&gt;&lt;/div&gt;","template":"&lt;p&gt;A área mede {{response}} unidades quadradas.&lt;/p&gt;","hint":"&lt;p&gt;A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\\text{altura}}{2}\\)&lt;/span&gt;","feedback":"&lt;p&gt;A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 = &lt;span class=\"fr-math-v2 fr-draggable\" contenteditable=\"false\" data-original-math=\"\\(\\frac{(\\text{4} \\ + \\ \\text{2}) \\ \\times \\ \\text{4}}{2}\\)\" draggable=\"true\"&gt;\\(\\frac{(\\text{4} \\ + \\ \\text{2}) \\ \\times \\ \\text{4}}{2}\\)&lt;/span&gt; = 12 unidades quadradas&lt;/p&gt;","seed":{"parameters":[],"calculated":[{"name":"A1","label":"{{function}}","function":"12"}],"uniques":true},"algorithm":{"name":"calculateOperation","params":{"method":"equivLiteral","keyboard":"NUMERICAL"}}}</v>
      </c>
      <c r="D860" s="184" t="str">
        <f t="shared" si="2"/>
        <v>#REF!</v>
      </c>
    </row>
    <row r="861" ht="15.75" customHeight="1">
      <c r="A861" s="184" t="str">
        <f>Seeds!AB598</f>
        <v>M4-G-10e-E-3</v>
      </c>
      <c r="B861" s="184" t="str">
        <f t="shared" si="291"/>
        <v>#REF!</v>
      </c>
      <c r="C861" s="184" t="str">
        <f>Seeds!AA598</f>
        <v>{"id":"M4-G-10e-E-3","stimulus":"&lt;p&gt;Calcule a área deste trapézio.&lt;/p&gt;&lt;div style=\"display:flex; justify-content:center;\"&gt;&lt;img src=\"https://blueberry-assets.oneclick.es/M4_G_10e_3.svg\" width=\"300\"&gt;&lt;/img&gt;&lt;/div&gt;","template":"&lt;p&gt;A área mede {{response}} unidades quadradas.&lt;/p&gt;","hint":"&lt;p&gt;A área de um trapézio é calculada multiplicando-se a soma das bases pela altura e dividindo o resultado por 2.&lt;/p&gt;","feedback":"&lt;p&gt;A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 = &lt;span class=\"fr-math-v2 fr-draggable\" contenteditable=\"false\" data-original-math=\"\\(\\frac{(\\text{7} \\ + \\ \\text{3}) \\ \\times \\ \\text{3}}{2}\\)\" draggable=\"true\"&gt;\\(\\frac{(\\text{7} \\ + \\ \\text{3}) \\ \\times \\ \\text{3}}{2}\\)&lt;/span&gt; = 15 unidades quadradas&lt;/p&gt;","seed":{"parameters":[],"calculated":[{"name":"A1","label":"{{function}}","function":"15"}],"uniques":true},"algorithm":{"name":"calculateOperation","params":{"method":"equivLiteral","keyboard":"NUMERICAL"}}}</v>
      </c>
      <c r="D861" s="184" t="str">
        <f t="shared" si="2"/>
        <v>#REF!</v>
      </c>
    </row>
    <row r="862" ht="15.75" customHeight="1">
      <c r="A862" s="184" t="str">
        <f>Seeds!AB599</f>
        <v>M4-G-11a-I-1</v>
      </c>
      <c r="B862" s="184" t="str">
        <f t="shared" si="291"/>
        <v>#REF!</v>
      </c>
      <c r="C862" s="184" t="str">
        <f>Seeds!AA599</f>
        <v>{"id":"M4-G-11a-I-1","stimulus":"&lt;p&gt;Indique se as seguintes afirmações são verdadeiras ou falsas.&lt;/p&gt;","hint":"&lt;p&gt;O prismas e as pirâmides são tipos de poliedros.&lt;/p&gt;","feedback":"&lt;p&gt;Os &lt;b&gt;poliedros&lt;/b&gt; são sólidos geométricos compostos por polígonos. Dois exemplos de poliedros são &lt;b&gt;prismas&lt;/b&gt;, que têm duas bases e suas faces laterais são paralelogramos, e &lt;b&gt;pirâmides&lt;/b&gt;, que têm uma única base e suas faces laterais são triângulos.&lt;/p&gt;","seed":{"parameters":[],"calculated":[{"name":"A1","label":"Os poliedros são sólidos geométricos formados por polígonos."},{"name":"A2","label":"Os prismas são poliedros."},{"name":"A3","label":"As faces laterais dos prismas são paralelogramos."},{"name":"A4","label":"As pirâmides têm uma base."},{"name":"A5","label":"As pirâmides são um tipo de prisma.","incorrect":true,"feedback":"&lt;p&gt;As pirâmides e prismas são tipos de poliedros.&lt;/p&gt;"},{"name":"A6","label":"Os prismas têm quatro bases iguais e paralelas.","incorrect":true,"feedback":"&lt;p&gt;Os prismas têm duas bases iguais e paralelas.&lt;/p&gt;"},{"name":"A7","label":"As faces laterais das pirâmides nem sempre são triângulos.","incorrect":true,"feedback":"&lt;p&gt;As faces laterais de uma pirâmide são sempre triângulos.&lt;/p&gt;"},{"name":"A8","label":"Um poliedro é formado apenas por triângulos.","incorrect":true,"feedback":"&lt;p&gt;Um poliedro pode ser formado por todos os tipos de polígonos.&lt;/p&gt;"}],"uniques":true},"algorithm":{"name":"trueFalse","template":"Choice matrix – inline","params":{"countCorrect":2,"countIncorrect":1,"showCheckIcon":false,"options":["Verdadeira","Falsa"]}}}</v>
      </c>
      <c r="D862" s="184" t="str">
        <f t="shared" si="2"/>
        <v>#REF!</v>
      </c>
    </row>
    <row r="863" ht="15.75" customHeight="1">
      <c r="A863" s="184" t="str">
        <f>Seeds!AB600</f>
        <v>M4-G-11a-E-1</v>
      </c>
      <c r="B863" s="184" t="str">
        <f t="shared" si="291"/>
        <v>#REF!</v>
      </c>
      <c r="C863" s="184" t="str">
        <f>Seeds!AA600</f>
        <v>{"id":"M4-G-11a-E-1","stimulus":"&lt;p&gt;Entre as figuras a seguir, selecione as que são prismas.&lt;/p&gt;","hint":"&lt;p&gt;Um prisma tem duas bases e suas faces laterais são paralelogramos.&lt;/p&gt;","feedback":"&lt;p&gt;Os prismas são poliedros formados por duas bases poligonais e faces laterais em forma de paralelogramo.&lt;/p&gt;","seed":{"parameters":[],"calculated":[{"name":"A1","label":"&lt;div style=\"display:flex; justify-content:center;\"&gt;&lt;img src=\"https://blueberry-assets.oneclick.es/M4_G_11a_1.svg\" width=\"300\"&gt;&lt;/img&gt;&lt;/div&gt;"},{"name":"A2","label":"&lt;div style=\"display:flex; justify-content:center;\"&gt;&lt;img src=\"https://blueberry-assets.oneclick.es/M4_G_11a_2.svg\" width=\"300\"&gt;&lt;/img&gt;&lt;/div&gt;"},{"name":"A3","label":"&lt;div style=\"display:flex; justify-content:center;\"&gt;&lt;img src=\"https://blueberry-assets.oneclick.es/M4_G_11a_3.svg\" width=\"300\"&gt;&lt;/img&gt;&lt;/div&gt;"},{"name":"A4","label":"&lt;div style=\"display:flex; justify-content:center;\"&gt;&lt;img src=\"https://blueberry-assets.oneclick.es/M4_G_11a_4.svg\" width=\"300\"&gt;&lt;/img&gt;&lt;/div&gt;","incorrect":true},{"name":"A5","label":"&lt;div style=\"display:flex; justify-content:center;\"&gt;&lt;img src=\"https://blueberry-assets.oneclick.es/M4_G_11a_5.svg\" width=\"300\"&gt;&lt;/img&gt;&lt;/div&gt;","incorrect":true},{"name":"A6","label":"&lt;div style=\"display:flex; justify-content:center;\"&gt;&lt;img src=\"https://blueberry-assets.oneclick.es/M4_G_11a_6.svg\" width=\"300\"&gt;&lt;/img&gt;&lt;/div&gt;","incorrect":true}],"uniques":true},"algorithm":{"name":"trueFalse","template":"Multiple choice – multiple response","params":{"countCorrect":2,"countIncorrect":2,"showCheckIcon":false,"columns":4}}}</v>
      </c>
      <c r="D863" s="184" t="str">
        <f t="shared" si="2"/>
        <v>#REF!</v>
      </c>
    </row>
    <row r="864" ht="15.75" customHeight="1">
      <c r="A864" s="184" t="str">
        <f>Seeds!AB601</f>
        <v>M4-G-11a-E-2</v>
      </c>
      <c r="B864" s="184" t="str">
        <f t="shared" si="291"/>
        <v>#REF!</v>
      </c>
      <c r="C864" s="184" t="str">
        <f>Seeds!AA601</f>
        <v>{"id":"M4-G-11a-E-2","stimulus":"&lt;p&gt;Entre as figuras a seguir, selecione as que são pirâmides.&lt;/p&gt;","hint":"&lt;p&gt;Uma pirâmide tem uma base e suas faces laterais são triângulos.&lt;/p&gt;","feedback":"&lt;p&gt;As pirâmides são poliedros com base poligonal e faces laterais em forma de triângulo.&lt;/p&gt;","seed":{"parameters":[],"calculated":[{"name":"A1","label":"&lt;div style=\"display:flex; justify-content:center;\"&gt;&lt;img src=\"https://blueberry-assets.oneclick.es/M4_G_11a_1.svg\" width=\"300\"&gt;&lt;/img&gt;&lt;/div&gt;","incorrect":true},{"name":"A2","label":"&lt;div style=\"display:flex; justify-content:center;\"&gt;&lt;img src=\"https://blueberry-assets.oneclick.es/M4_G_11a_2.svg\" width=\"300\"&gt;&lt;/img&gt;&lt;/div&gt;","incorrect":true},{"name":"A3","label":"&lt;div style=\"display:flex; justify-content:center;\"&gt;&lt;img src=\"https://blueberry-assets.oneclick.es/M4_G_11a_3.svg\" width=\"300\"&gt;&lt;/img&gt;&lt;/div&gt;","incorrect":true},{"name":"A4","label":"&lt;div style=\"display:flex; justify-content:center;\"&gt;&lt;img src=\"https://blueberry-assets.oneclick.es/M4_G_11a_4.svg\" width=\"300\"&gt;&lt;/img&gt;&lt;/div&gt;"},{"name":"A5","label":"&lt;div style=\"display:flex; justify-content:center;\"&gt;&lt;img src=\"https://blueberry-assets.oneclick.es/M4_G_11a_5.svg\" width=\"300\"&gt;&lt;/img&gt;&lt;/div&gt;"},{"name":"A6","label":"&lt;div style=\"display:flex; justify-content:center;\"&gt;&lt;img src=\"https://blueberry-assets.oneclick.es/M4_G_11a_6.svg\" width=\"300\"&gt;&lt;/img&gt;&lt;/div&gt;"}],"uniques":true},"algorithm":{"name":"trueFalse","template":"Multiple choice – multiple response","params":{"countCorrect":2,"countIncorrect":2,"showCheckIcon":false,"columns":4}}}</v>
      </c>
      <c r="D864" s="184" t="str">
        <f t="shared" si="2"/>
        <v>#REF!</v>
      </c>
    </row>
    <row r="865" ht="15.75" customHeight="1">
      <c r="A865" s="184" t="str">
        <f>Seeds!AB602</f>
        <v>M4-G-11b-I-1</v>
      </c>
      <c r="B865" s="184" t="str">
        <f t="shared" si="291"/>
        <v>#REF!</v>
      </c>
      <c r="C865" s="184" t="str">
        <f>Seeds!AA602</f>
        <v>{"id":"M4-G-11b-I-1","stimulus":"&lt;p&gt;Selecione a figura que representa a planificação de uma pirâmide quadrangular.&lt;/p&gt;","hint":"&lt;p&gt;A planificação de uma pirâmide quadrangular é formada por 1 quadrilátero e 4 triângulos.&lt;/p&gt;","feedback":"&lt;p&gt;A planificação de uma pirâmide quadrangular é formada por 1 quadrilátero e 4 triângulos.&lt;/p&gt;","seed":{"parameters":[],"calculated":[{"name":"A1","label":"&lt;div style=\"display:flex; justify-content:center;\"&gt;&lt;img src=\"https://blueberry-assets.oneclick.es/M4_G_11b_1.svg\" width=\"300\"&gt;&lt;/img&gt;&lt;/div&gt;","incorrect":true,"feedback":"Esta figura representa a planificação de um prisma triangular."},{"name":"A2","label":"&lt;div style=\"display:flex; justify-content:center;\"&gt;&lt;img src=\"https://blueberry-assets.oneclick.es/M4_G_11b_2.svg\" width=\"300\"&gt;&lt;/img&gt;&lt;/div&gt;","incorrect":true,"feedback":"Esta figura representa a planificação de um prisma quadrangular."},{"name":"A3","label":"&lt;div style=\"display:flex; justify-content:center;\"&gt;&lt;img src=\"https://blueberry-assets.oneclick.es/M4_G_11b_3.svg\" width=\"300\"&gt;&lt;/img&gt;&lt;/div&gt;","incorrect":true,"feedback":"Esta figura representa a planificação de um prisma pentagonal."},{"name":"A4","label":"&lt;div style=\"display:flex; justify-content:center;\"&gt;&lt;img src=\"https://blueberry-assets.oneclick.es/M4_G_11b_4.svg\" width=\"300\"&gt;&lt;/img&gt;&lt;/div&gt;","incorrect":true,"feedback":"Esta figura representa a planificação de uma pirâmide triangular."},{"name":"A5","label":"&lt;div style=\"display:flex; justify-content:center;\"&gt;&lt;img src=\"https://blueberry-assets.oneclick.es/M4_G_11b_5.svg\" width=\"300\"&gt;&lt;/img&gt;&lt;/div&gt;"},{"name":"A6","label":"&lt;div style=\"display:flex; justify-content:center;\"&gt;&lt;img src=\"https://blueberry-assets.oneclick.es/M4_G_11b_6.svg\" width=\"300\"&gt;&lt;/img&gt;&lt;/div&gt;","incorrect":true,"feedback":"Esta figura representa a planificação de uma pirâmide pentagonal."}],"uniques":true},"algorithm":{"name":"trueFalse","template":"Multiple choice – standard","params":{"countCorrect":1,"countIncorrect":2,"showCheckIcon":false,"columns":3}}}</v>
      </c>
      <c r="D865" s="184" t="str">
        <f t="shared" si="2"/>
        <v>#REF!</v>
      </c>
    </row>
    <row r="866" ht="15.75" customHeight="1">
      <c r="A866" s="184" t="str">
        <f>Seeds!AB603</f>
        <v>M4-G-11b-I-2</v>
      </c>
      <c r="B866" s="184" t="str">
        <f t="shared" si="291"/>
        <v>#REF!</v>
      </c>
      <c r="C866" s="184" t="str">
        <f>Seeds!AA603</f>
        <v>{"id":"M4-G-11b-I-2","stimulus":"&lt;p&gt;Selecione a figura que representa a planificação de um prisma triangular.&lt;/p&gt;","hint":"&lt;p&gt;A planificação de um prisma triangular é formado por 2 triângulos e 3 retângulos.&lt;/p&gt;","feedback":"&lt;p&gt;A planificação de um prisma triangular é formado por 2 triângulos e 3 retângulos.&lt;/p&gt;","seed":{"parameters":[],"calculated":[{"name":"A1","label":"&lt;div style=\"display:flex; justify-content:center;\"&gt;&lt;img src=\"https://blueberry-assets.oneclick.es/M4_G_11b_1.svg\" width=\"300\"&gt;&lt;/img&gt;&lt;/div&gt;"},{"name":"A2","label":"&lt;div style=\"display:flex; justify-content:center;\"&gt;&lt;img src=\"https://blueberry-assets.oneclick.es/M4_G_11b_2.svg\" width=\"300\"&gt;&lt;/img&gt;&lt;/div&gt;","incorrect":true,"feedback":"Esta figura representa a planificação de um prisma quadrangular."},{"name":"A3","label":"&lt;div style=\"display:flex; justify-content:center;\"&gt;&lt;img src=\"https://blueberry-assets.oneclick.es/M4_G_11b_3.svg\" width=\"300\"&gt;&lt;/img&gt;&lt;/div&gt;","incorrect":true,"feedback":"Esta figura representa a planificação de um prisma pentagonal."},{"name":"A4","label":"&lt;div style=\"display:flex; justify-content:center;\"&gt;&lt;img src=\"https://blueberry-assets.oneclick.es/M4_G_11b_4.svg\" width=\"300\"&gt;&lt;/img&gt;&lt;/div&gt;","incorrect":true,"feedback":"Esta figura representa a planificação de uma pirâmide triangular."},{"name":"A5","label":"&lt;div style=\"display:flex; justify-content:center;\"&gt;&lt;img src=\"https://blueberry-assets.oneclick.es/M4_G_11b_5.svg\" width=\"300\"&gt;&lt;/img&gt;&lt;/div&gt;","incorrect":true,"feedback":"Esta figura representa a planificação de uma pirâmide quadrangular."},{"name":"A6","label":"&lt;div style=\"display:flex; justify-content:center;\"&gt;&lt;img src=\"https://blueberry-assets.oneclick.es/M4_G_11b_6.svg\" width=\"300\"&gt;&lt;/img&gt;&lt;/div&gt;","incorrect":true,"feedback":"Esta figura representa a planificação de uma pirâmide pentagonal."}],"uniques":true},"algorithm":{"name":"trueFalse","template":"Multiple choice – standard","params":{"countCorrect":1,"countIncorrect":2,"showCheckIcon":false,"columns":3}}}</v>
      </c>
      <c r="D866" s="184" t="str">
        <f t="shared" si="2"/>
        <v>#REF!</v>
      </c>
    </row>
    <row r="867" ht="15.75" customHeight="1">
      <c r="A867" s="184" t="str">
        <f>Seeds!AB604</f>
        <v>M4-G-11b-I-3</v>
      </c>
      <c r="B867" s="184" t="str">
        <f t="shared" si="291"/>
        <v>#REF!</v>
      </c>
      <c r="C867" s="184" t="str">
        <f>Seeds!AA604</f>
        <v>{"id":"M4-G-11b-I-3","stimulus":"&lt;p&gt;Selecione a figura que representa a planificação de uma pirâmide pentagonal.&lt;/p&gt;","hint":"&lt;p&gt;A planificação de uma pirâmide pentagonal é formado por 1 pentágono e 5 triângulos.&lt;/p&gt;","feedback":"&lt;p&gt;A planificação de uma pirâmide pentagonal é formado por 1 pentágono e 5 triângulos.&lt;/p&gt;","seed":{"parameters":[],"calculated":[{"name":"A1","label":"&lt;div style=\"display:flex; justify-content:center;\"&gt;&lt;img src=\"https://blueberry-assets.oneclick.es/M4_G_11b_1.svg\" width=\"300\"&gt;&lt;/img&gt;&lt;/div&gt;","incorrect":true,"feedback":"Esta figura representa a planificação de um prisma triangular."},{"name":"A2","label":"&lt;div style=\"display:flex; justify-content:center;\"&gt;&lt;img src=\"https://blueberry-assets.oneclick.es/M4_G_11b_2.svg\" width=\"300\"&gt;&lt;/img&gt;&lt;/div&gt;","incorrect":true,"feedback":"Esta figura representa a planificação de um prisma quadrangular."},{"name":"A3","label":"&lt;div style=\"display:flex; justify-content:center;\"&gt;&lt;img src=\"https://blueberry-assets.oneclick.es/M4_G_11b_3.svg\" width=\"300\"&gt;&lt;/img&gt;&lt;/div&gt;","incorrect":true,"feedback":"Esta figura representa a planificação de um prisma pentagonal."},{"name":"A4","label":"&lt;div style=\"display:flex; justify-content:center;\"&gt;&lt;img src=\"https://blueberry-assets.oneclick.es/M4_G_11b_4.svg\" width=\"300\"&gt;&lt;/img&gt;&lt;/div&gt;","incorrect":true,"feedback":"Esta figura representa a planificação de uma pirâmide triangular."},{"name":"A5","label":"&lt;div style=\"display:flex; justify-content:center;\"&gt;&lt;img src=\"https://blueberry-assets.oneclick.es/M4_G_11b_5.svg\" width=\"300\"&gt;&lt;/img&gt;&lt;/div&gt;","incorrect":true,"feedback":"Esta figura representa a planificação de uma pirâmide quadrangular."},{"name":"A6","label":"&lt;div style=\"display:flex; justify-content:center;\"&gt;&lt;img src=\"https://blueberry-assets.oneclick.es/M4_G_11b_6.svg\" width=\"300\"&gt;&lt;/img&gt;&lt;/div&gt;"}],"uniques":true},"algorithm":{"name":"trueFalse","template":"Multiple choice – standard","params":{"countCorrect":1,"countIncorrect":2,"showCheckIcon":false,"columns":3}}}</v>
      </c>
      <c r="D867" s="184" t="str">
        <f t="shared" si="2"/>
        <v>#REF!</v>
      </c>
    </row>
    <row r="868" ht="15.75" customHeight="1">
      <c r="A868" s="184" t="str">
        <f>Seeds!AB605</f>
        <v>M4-G-11b-E-1</v>
      </c>
      <c r="B868" s="184" t="str">
        <f t="shared" si="291"/>
        <v>#REF!</v>
      </c>
      <c r="C868" s="184" t="str">
        <f>Seeds!AA605</f>
        <v>{"id":"M4-G-11b-E-1","stimulus":"&lt;p&gt;Escreva o nome dos poliedros que correspondem às seguintes planificações.&lt;/p&gt;","template":"&lt;table style=\"width: 100%;\"&gt;&lt;tbody&gt;&lt;tr&gt;&lt;td style=\"width: 50%; text-align: center; border: none;\"&gt;&lt;div style=\"display: inline-block;\"&gt;&lt;img src=\"https://blueberry-assets.oneclick.es/M4_G_11b_1.svg\" width=\"350\"&gt;&lt;/img&gt;&lt;/div&gt;&lt;/td&gt;&lt;td style=\"width: 50%; text-align: center; border: none;\"&gt;&lt;div style=\"display: inline-block;\"&gt;&lt;img src=\"https://blueberry-assets.oneclick.es/M4_G_11b_5.svg\" width=\"350\"&gt;&lt;/img&gt;&lt;/div&gt;&lt;/td&gt;&lt;/tr&gt;&lt;tr&gt;&lt;td style=\"width: 50%; text-align: center; border: none;\"&gt;O nome é {{response}}.&lt;/td&gt;&lt;td style=\"width: 50%; text-align: center; border: none;\"&gt;O nome é {{response}}.&lt;/td&gt;&lt;/tr&gt;&lt;/tbody&gt;&lt;/table&gt;","feedback":"&lt;p&gt;A planificação de um poliedro é um conjunto de polígonos consecutivos que é formado pelo desdobramento do poliedro em um plano.&lt;/p&gt;","hint":"&lt;p&gt;A planificação de um poliedro é um conjunto de polígonos consecutivos que é formado pelo desdobramento do poliedro em um plano.&lt;/p&gt;","seed":{"parameters":[],"calculated":[{"name":"A1","label":"{{function}}","function":"prisma triangular","feedback":"&lt;p&gt;Trata-se de um prisma triangular porque possui 3 faces retangulares e 2 bases triangulares.&lt;/p&gt;"},{"name":"A2","label":"{{function}}","function":"pirâmide quadrangular","feedback":"&lt;p&gt;Trata-se de uma pirâmide quadrangular porque tem 3 faces triangulares e 1 base quadrada.&lt;/p&gt;"}],"uniques":true},"algorithm":{"name":"calculateOperation","template":"Cloze with text"}}</v>
      </c>
      <c r="D868" s="184" t="str">
        <f t="shared" si="2"/>
        <v>#REF!</v>
      </c>
    </row>
    <row r="869" ht="15.75" customHeight="1">
      <c r="A869" s="184" t="str">
        <f>Seeds!AB606</f>
        <v>M4-G-11b-E-2</v>
      </c>
      <c r="B869" s="184" t="str">
        <f t="shared" si="291"/>
        <v>#REF!</v>
      </c>
      <c r="C869" s="184" t="str">
        <f>Seeds!AA606</f>
        <v>{"id":"M4-G-11b-E-2","stimulus":"&lt;p&gt;Escreva o nome dos poliedros que correspondem às seguintes planificações.&lt;/p&gt;","template":"&lt;table style=\"width: 100%;\"&gt;&lt;tbody&gt;&lt;tr&gt;&lt;td style=\"width: 50%; text-align: center; border: none;\"&gt;&lt;div style=\"display: inline-block;\"&gt;&lt;img src=\"https://blueberry-assets.oneclick.es/M4_G_11b_2.svg\" width=\"350\"&gt;&lt;/img&gt;&lt;/div&gt;&lt;/td&gt;&lt;td style=\"width: 50%; text-align: center; border: none;\"&gt;&lt;div style=\"display: inline-block;\"&gt;&lt;img src=\"https://blueberry-assets.oneclick.es/M4_G_11b_6.svg\" width=\"350\"&gt;&lt;/img&gt;&lt;/div&gt;&lt;/td&gt;&lt;/tr&gt;&lt;tr&gt;&lt;td style=\"width: 50%; text-align: center; border: none;\"&gt;O nome é {{response}}.&lt;/td&gt;&lt;td style=\"width: 50%; text-align: center; border: none;\"&gt;O nome é {{response}}.&lt;/td&gt;&lt;/tr&gt;&lt;/tbody&gt;&lt;/table&gt;","feedback":"&lt;p&gt;A planificação de um poliedro é um conjunto de polígonos consecutivos que é formado pelo desdobramento do poliedro em um plano.&lt;/p&gt;","hint":"&lt;p&gt;A planificação de um poliedro é um conjunto de polígonos consecutivos que é formado pelo desdobramento do poliedro em um plano.&lt;/p&gt;","seed":{"parameters":[],"calculated":[{"name":"A1","label":"{{function}}","function":"prisma quadrangular","feedback":"&lt;p&gt;Trata-se de um prisma quadrangular porque possui 4 faces retangulares e 2 bases quadradas.&lt;/p&gt;"},{"name":"A2","label":"{{function}}","function":"pirâmide pentagonal","feedback":"&lt;p&gt;Trata-se uma pirâmide pentagonal porque tem 5 faces triangulares e 1 base pentagonal.&lt;/p&gt;"}],"uniques":true},"algorithm":{"name":"calculateOperation","template":"Cloze with text"}}</v>
      </c>
      <c r="D869" s="184" t="str">
        <f t="shared" si="2"/>
        <v>#REF!</v>
      </c>
    </row>
    <row r="870" ht="15.75" customHeight="1">
      <c r="A870" s="184" t="str">
        <f>Seeds!AB607</f>
        <v>M4-G-12a-I-1</v>
      </c>
      <c r="B870" s="184" t="str">
        <f t="shared" si="291"/>
        <v>#REF!</v>
      </c>
      <c r="C870" s="184" t="str">
        <f>Seeds!AA607</f>
        <v>{"id":"M4-G-12a-I-1","stimulus":"&lt;p&gt;Indique se as seguintes afirmações são verdadeiras ou falsas.&lt;/p&gt;","hint":"&lt;p&gt;O cilindro tem duas bases, o cone tem apenas uma base e a esfera não tem nenhuma.&lt;/p&gt;","feedback":"&lt;p&gt;Os corpos redondos são sólidos geométricos com superfícies curvas. Entre eles estão:&lt;/p&gt;&lt;p&gt;O &lt;b&gt;cilindro,&lt;/b&gt; que possui duas bases circulares.&lt;/p&gt;&lt;p&gt;O &lt;b&gt;cone,&lt;/b&gt; que possui apenas uma base circular.&lt;/p&gt;&lt;p&gt;A &lt;b&gt;esfera,&lt;/b&gt; que não tem base.&lt;/p&gt;","seed":{"parameters":[],"calculated":[{"name":"A1","label":"Os corpos redondos são sólidos geométricos com superfícies curvas."},{"name":"A2","label":"O cilindro, o cone e a esfera são corpos redondos."},{"name":"A3","label":"Os cilindros têm duas bases circulares."},{"name":"A4","label":"As esferas não têm base."},{"name":"A5","label":"Os cones têm uma base circular."},{"name":"A6","label":"Os cones têm duas bases circulares.","incorrect":true,"feedback":"Os cones têm apenas uma base circular."},{"name":"A7","label":"As esferas têm uma base circular.","incorrect":true,"feedback":"As esferas não têm base."},{"name":"A8","label":"Os corpos redondos são polígonos com superfícies curvas.","incorrect":true,"feedback":"Os corpos redondos são sólidos geométricos, não polígonos."},{"name":"A9","label":"A esfera e o cone são os únicos corpos redondos.","incorrect":true,"feedback":"Os cilindros também são corpos redondos."}],"uniques":true},"algorithm":{"name":"trueFalse","template":"Choice matrix – inline","params":{"countCorrect":2,"countIncorrect":1,"showCheckIcon":false,"options":["Verdadeira","Falsa"]}}}</v>
      </c>
      <c r="D870" s="184" t="str">
        <f t="shared" si="2"/>
        <v>#REF!</v>
      </c>
    </row>
    <row r="871" ht="15.75" customHeight="1">
      <c r="A871" s="184" t="str">
        <f>Seeds!AB608</f>
        <v>M4-G-12a-E-1</v>
      </c>
      <c r="B871" s="184" t="str">
        <f t="shared" si="291"/>
        <v>#REF!</v>
      </c>
      <c r="C871" s="184" t="str">
        <f>Seeds!AA608</f>
        <v>{
    "id": "M4-G-12a-E-1",
    "stimulus": "&lt;p&gt;Escreva o nome dos corpos redondos aos quais cada objeto se assemelha.&lt;/p&gt;",
    "template": "&lt;table style=\"width: 100%;\"&gt;&lt;tbody&gt;&lt;tr&gt;&lt;td style=\"width: 50%; text-align: center; border: none;\"&gt;&lt;div style=\"display: inline-block;\"&gt;&lt;img src=\"https://blueberry-assets.oneclick.es/{{Q1}}\" width=\"300\"&gt;&lt;/img&gt;&lt;/div&gt;&lt;/td&gt;&lt;td style=\"width: 50%; text-align: center; border: none;\"&gt;&lt;div style=\"display: inline-block;\"&gt;&lt;img src=\"https://blueberry-assets.oneclick.es/{{Q2}}\" width=\"300\"&gt;&lt;/img&gt;&lt;/div&gt;&lt;/td&gt;&lt;/tr&gt;&lt;tr&gt;&lt;td style=\"width: 50%; text-align: center; border: none;\"&gt;O nome é {{response}}.&lt;/td&gt;&lt;td style=\"width: 50%; text-align: center; border: none;\"&gt;O nome é {{response}}.&lt;/td&gt;&lt;/tr&gt;&lt;/tbody&gt;&lt;/table&gt;",
    "feedback": "&lt;p&gt;Os corpos redondos são sólidos geométricos com superfícies curvas. Entre eles estão:&lt;/p&gt;O &lt;b&gt;cilindro,&lt;/b&gt; que possui duas bases circulares.&lt;/p&gt;&lt;p&gt;O &lt;b&gt;cone,&lt;/b&gt; que possui apenas uma base circular.&lt;/p&gt;&lt;p&gt;A &lt;b&gt;esfera,&lt;/b&gt; que não tem base.&lt;/li&gt;&lt;/ul&gt;",
    "hint": "&lt;p&gt;O cilindro tem duas bases, o cone tem apenas uma base e a esfera não tem nenhuma.&lt;/p&gt;",
    "seed": {
        "parameters": [
            {
                "name": "Q1",
                "label": null,
                "list": [
                    "M4_G_12a_1.svg",
                    "M4_G_12a_2.svg"
                ]
            },
            {
                "name": "Q2",
                "label": null,
                "list": [
                    "M4_G_12a_3.svg",
                    "M4_G_12a_4.svg"
                ]
            }
        ],
        "calculated": [
            {
                "name": "A1",
                "label": "{{function}}",
                "function": "esfera"
            },
            {
                "name": "A2",
                "label": "{{function}}",
                "function": "cilindro"
            }
        ],
        "uniques": true
    },
    "algorithm": {
        "name": "calculateOperation",
        "template": "Cloze with text"
    }
}</v>
      </c>
      <c r="D871" s="184" t="str">
        <f t="shared" si="2"/>
        <v>#REF!</v>
      </c>
    </row>
    <row r="872" ht="15.75" customHeight="1">
      <c r="A872" s="184" t="str">
        <f>Seeds!AB609</f>
        <v>M4-G-12a-E-2</v>
      </c>
      <c r="B872" s="184" t="str">
        <f t="shared" si="291"/>
        <v>#REF!</v>
      </c>
      <c r="C872" s="184" t="str">
        <f>Seeds!AA609</f>
        <v>{
    "id": "M4-G-12a-E-2",
    "stimulus": "&lt;p&gt;Escreva o nome dos corpos redondos aos quais cada objeto se assemelha.&lt;/p&gt;",
    "template": "&lt;table style=\"width: 100%;\"&gt;&lt;tbody&gt;&lt;tr&gt;&lt;td style=\"width: 50%; text-align: center; border: none;\"&gt;&lt;div style=\"display: inline-block;\"&gt;&lt;img src=\"https://blueberry-assets.oneclick.es/{{Q1}}\" width=\"300\"&gt;&lt;/img&gt;&lt;/div&gt;&lt;/td&gt;&lt;td style=\"width: 50%; text-align: center; border: none;\"&gt;&lt;div style=\"display: inline-block;\"&gt;&lt;img src=\"https://blueberry-assets.oneclick.es/{{Q2}}\" width=\"300\"&gt;&lt;/img&gt;&lt;/div&gt;&lt;/td&gt;&lt;/tr&gt;&lt;tr&gt;&lt;td style=\"width: 50%; text-align: center; border: none;\"&gt;O nome é {{response}}.&lt;/td&gt;&lt;td style=\"width: 50%; text-align: center; border: none;\"&gt;O nome é {{response}}.&lt;/td&gt;&lt;/tr&gt;&lt;/tbody&gt;&lt;/table&gt;",
    "feedback": "&lt;p&gt;Os corpos redondos são sólidos geométricos com superfícies curvas. Entre eles estão:&lt;/p&gt;O &lt;b&gt;cilindro,&lt;/b&gt; que possui duas bases circulares.&lt;/p&gt;&lt;p&gt;O &lt;b&gt;cone,&lt;/b&gt; que possui apenas uma base circular.&lt;/p&gt;&lt;p&gt;A &lt;b&gt;esfera,&lt;/b&gt; que não tem base.&lt;/li&gt;&lt;/ul&gt;",
    "hint": "&lt;p&gt;O cilindro tem duas bases, o cone tem apenas uma base e a esfera não tem nenhuma.&lt;/p&gt;",
    "seed": {
        "parameters": [
            {
                "name": "Q1",
                "label": null,
                "list": [
                    "M4_G_12a_5.svg",
                    "M4_G_12a_6.svg"
                ]
            },
            {
                "name": "Q2",
                "label": null,
                "list": [
                    "M4_G_12a_1.svg",
                    "M4_G_12a_2.svg"
                ]
            }
        ],
        "calculated": [
            {
                "name": "A1",
                "label": "{{function}}",
                "function": "cone"
            },
            {
                "name": "A2",
                "label": "{{function}}",
                "function": "esfera"
            }
        ],
        "uniques": true
    },
    "algorithm": {
        "name": "calculateOperation",
        "template": "Cloze with text"
    }
}</v>
      </c>
      <c r="D872" s="184" t="str">
        <f t="shared" si="2"/>
        <v>#REF!</v>
      </c>
    </row>
    <row r="873" ht="15.75" customHeight="1">
      <c r="A873" s="184" t="str">
        <f>Seeds!AB610</f>
        <v>M4-G-12a-E-3</v>
      </c>
      <c r="B873" s="184" t="str">
        <f t="shared" si="291"/>
        <v>#REF!</v>
      </c>
      <c r="C873" s="184" t="str">
        <f>Seeds!AA610</f>
        <v>{
    "id": "M4-G-12a-E-3",
    "stimulus": "&lt;p&gt;Escreva o nome dos corpos redondos aos quais cada objeto se assemelha.&lt;/p&gt;",
    "template": "&lt;table style=\"width: 100%;\"&gt;&lt;tbody&gt;&lt;tr&gt;&lt;td style=\"width: 50%; text-align: center; border: none;\"&gt;&lt;div style=\"display: inline-block;\"&gt;&lt;img src=\"https://blueberry-assets.oneclick.es/{{Q1}}\" width=\"300\"&gt;&lt;/img&gt;&lt;/div&gt;&lt;/td&gt;&lt;td style=\"width: 50%; text-align: center; border: none;\"&gt;&lt;div style=\"display: inline-block;\"&gt;&lt;img src=\"https://blueberry-assets.oneclick.es/{{Q2}}\" width=\"300\"&gt;&lt;/img&gt;&lt;/div&gt;&lt;/td&gt;&lt;/tr&gt;&lt;tr&gt;&lt;td style=\"width: 50%; text-align: center; border: none;\"&gt;O nome é {{response}}.&lt;/td&gt;&lt;td style=\"width: 50%; text-align: center; border: none;\"&gt;O nome é {{response}}.&lt;/td&gt;&lt;/tr&gt;&lt;/tbody&gt;&lt;/table&gt;",
    "feedback": "&lt;p&gt;Os corpos redondos são sólidos geométricos com superfícies curvas. Entre eles estão:&lt;/p&gt;O &lt;b&gt;cilindro,&lt;/b&gt; que possui duas bases circulares.&lt;/p&gt;&lt;p&gt;O &lt;b&gt;cone,&lt;/b&gt; que possui apenas uma base circular.&lt;/p&gt;&lt;p&gt;A &lt;b&gt;esfera,&lt;/b&gt; que não tem base.&lt;/li&gt;&lt;/ul&gt;",
    "hint": "&lt;p&gt;O cilindro tem duas bases, o cone tem apenas uma base e a esfera não tem nenhuma.&lt;/p&gt;",
    "seed": {
        "parameters": [
            {
                "name": "Q1",
                "label": null,
                "list": [
                    "M4_G_12a_3.svg",
                    "M4_G_12a_4.svg"
                ]
            },
            {
                "name": "Q2",
                "label": null,
                "list": [
                    "M4_G_12a_5.svg",
                    "M4_G_12a_6.svg"
                ]
            }
        ],
        "calculated": [
            {
                "name": "A1",
                "label": "{{function}}",
                "function": "cilindro"
            },
            {
                "name": "A2",
                "label": "{{function}}",
                "function": "cone"
            }
        ],
        "uniques": true
    },
    "algorithm": {
        "name": "calculateOperation",
        "template": "Cloze with text"
    }
}</v>
      </c>
      <c r="D873" s="184" t="str">
        <f t="shared" si="2"/>
        <v>#REF!</v>
      </c>
    </row>
    <row r="874" ht="15.75" customHeight="1">
      <c r="A874" s="184" t="str">
        <f>Seeds!AB611</f>
        <v>M4-G-12b-I-1</v>
      </c>
      <c r="B874" s="184" t="str">
        <f t="shared" si="291"/>
        <v>#REF!</v>
      </c>
      <c r="C874" s="184" t="str">
        <f>Seeds!AA611</f>
        <v>{"id":"M4-G-12b-I-1","stimulus":"&lt;p&gt;Selecione a figura que representa a planificação de um cilindro.&lt;/p&gt;","hint":"&lt;p&gt;A planificação de um corpo redondo é a série de formas geométricas ligadas que resultam do desdobramento do corpo em um plano.&lt;/p&gt;","feedback":"&lt;p&gt;A planificação de um corpo redondo é a série de formas geométricas ligadas que resultam do desdobramento do corpo em um plano.&lt;/p&gt;","seed":{"parameters":[],"calculated":[{"name":"A1","label":"&lt;div style=\"display:flex; justify-content:center;\"&gt;&lt;img src=\"https://blueberry-assets.oneclick.es/M4_G_12b_1.svg\" width=\"300\"&gt;&lt;/img&gt;&lt;/div&gt;"},{"name":"A2","label":"&lt;div style=\"display:flex; justify-content:center;\"&gt;&lt;img src=\"https://blueberry-assets.oneclick.es/M4_G_12b_2.svg\" width=\"300\"&gt;&lt;/img&gt;&lt;/div&gt;"},{"name":"A3","label":"&lt;div style=\"display:flex; justify-content:center;\"&gt;&lt;img src=\"https://blueberry-assets.oneclick.es/M4_G_12b_3.svg\" width=\"300\"&gt;&lt;/img&gt;&lt;/div&gt;","incorrect":true,"feedback":"Esta figura representa a planificação de um cone."},{"name":"A5","label":"&lt;div style=\"display:flex; justify-content:center;\"&gt;&lt;img src=\"https://blueberry-assets.oneclick.es/M4_G_12b_5.svg\" width=\"300\"&gt;&lt;/img&gt;&lt;/div&gt;","incorrect":true,"feedback":"Esta figura representa a planificação de um prisma triangular."},{"name":"A6","label":"&lt;div style=\"display:flex; justify-content:center;\"&gt;&lt;img src=\"https://blueberry-assets.oneclick.es/M4_G_12b_6.svg\" width=\"300\"&gt;&lt;/img&gt;&lt;/div&gt;","incorrect":true,"feedback":"Esta figura representa a planificação de uma pirâmide hexagonal."}],"uniques":true},"algorithm":{"name":"trueFalse","template":"Multiple choice – standard","params":{"countCorrect":1,"countIncorrect":2,"showCheckIcon":false,"columns":3}}}</v>
      </c>
      <c r="D874" s="184" t="str">
        <f t="shared" si="2"/>
        <v>#REF!</v>
      </c>
    </row>
    <row r="875" ht="15.75" customHeight="1">
      <c r="A875" s="184" t="str">
        <f>Seeds!AB612</f>
        <v>M4-G-12b-I-2</v>
      </c>
      <c r="B875" s="184" t="str">
        <f t="shared" si="291"/>
        <v>#REF!</v>
      </c>
      <c r="C875" s="184" t="str">
        <f>Seeds!AA612</f>
        <v>{"id":"M4-G-12b-I-2","stimulus":"&lt;p&gt;Selecione a figura que representa a planificação de um cone.&lt;/p&gt;","hint":"&lt;p&gt;A planificação de um corpo redondo é a série de formas geométricas ligadas que resultam do desdobramento do corpo em um plano.&lt;/p&gt;","feedback":"&lt;p&gt;A planificação de um corpo redondo é a série de formas geométricas ligadas que resultam do desdobramento do corpo em um plano.&lt;/p&gt;","seed":{"parameters":[],"calculated":[{"name":"A1","label":"&lt;div style=\"display:flex; justify-content:center;\"&gt;&lt;img src=\"https://blueberry-assets.oneclick.es/M4_G_12b_1.svg\" width=\"300\"&gt;&lt;/img&gt;&lt;/div&gt;","incorrect":true,"feedback":"Esta figura representa a planificação de um cilindro."},{"name":"A3","label":"&lt;div style=\"display:flex; justify-content:center;\"&gt;&lt;img src=\"https://blueberry-assets.oneclick.es/M4_G_12b_3.svg\" width=\"300\"&gt;&lt;/img&gt;&lt;/div&gt;"},{"name":"A4","label":"&lt;div style=\"display:flex; justify-content:center;\"&gt;&lt;img src=\"https://blueberry-assets.oneclick.es/M4_G_12b_4.svg\" width=\"300\"&gt;&lt;/img&gt;&lt;/div&gt;"},{"name":"A5","label":"&lt;div style=\"display:flex; justify-content:center;\"&gt;&lt;img src=\"https://blueberry-assets.oneclick.es/M4_G_12b_5.svg\" width=\"300\"&gt;&lt;/img&gt;&lt;/div&gt;","incorrect":true,"feedback":"Esta figura representa a planificação de um prisma triangular."},{"name":"A6","label":"&lt;div style=\"display:flex; justify-content:center;\"&gt;&lt;img src=\"https://blueberry-assets.oneclick.es/M4_G_12b_6.svg\" width=\"300\"&gt;&lt;/img&gt;&lt;/div&gt;","incorrect":true,"feedback":"Esta figura representa a planificação de uma pirâmide hexagonal."}],"uniques":true},"algorithm":{"name":"trueFalse","template":"Multiple choice – standard","params":{"countCorrect":1,"countIncorrect":2,"showCheckIcon":false,"columns":3}}}</v>
      </c>
      <c r="D875" s="184" t="str">
        <f t="shared" si="2"/>
        <v>#REF!</v>
      </c>
    </row>
    <row r="876" ht="15.75" customHeight="1">
      <c r="A876" s="184" t="str">
        <f>Seeds!AB613</f>
        <v>M4-G-12b-E-1</v>
      </c>
      <c r="B876" s="184" t="str">
        <f t="shared" si="291"/>
        <v>#REF!</v>
      </c>
      <c r="C876" s="184" t="str">
        <f>Seeds!AA613</f>
        <v>{
    "id": "M4-G-12b-E-1",
    "stimulus": "&lt;p&gt;Escreva o nome dos sólidos que correspondem às seguintes planificações.&lt;/p&gt;",
    "template": "&lt;table style=\"width: 100%;\"&gt;&lt;tbody&gt;&lt;tr&gt;&lt;td style=\"width: 50%; text-align: center; border: none;\"&gt;&lt;div style=\"display: inline-block;\"&gt;&lt;img src=\"https://blueberry-assets.oneclick.es/{{Q1}}\" width=\"300\"&gt;&lt;/img&gt;&lt;/div&gt;&lt;/td&gt;&lt;td style=\"width: 50%; text-align: center; border: none;\"&gt;&lt;div style=\"display: inline-block;\"&gt;&lt;img src=\"https://blueberry-assets.oneclick.es/{{Q2}}\" width=\"300\"&gt;&lt;/img&gt;&lt;/div&gt;&lt;/td&gt;&lt;/tr&gt;&lt;tr&gt;&lt;td style=\"width: 50%; text-align: center; border: none;\"&gt;{{response}}&lt;/td&gt;&lt;td style=\"width: 50%; text-align: center; border: none;\"&gt;{{response}}&lt;/td&gt;&lt;/tr&gt;&lt;/tbody&gt;&lt;/table&gt;",
    "feedback": "&lt;p&gt;A planificação de um sólido é a série de formas geométricas ligadas que resultam do desdobramento do sólido em um plano.&lt;/p&gt;",
    "seed": {
        "parameters": [
            {
                "name": "Q1",
                "label": null,
                "list": [
                    "M4_G_12b_1.svg",
                    "M4_G_12b_2.svg"
                ]
            },
            {
                "name": "Q2",
                "label": null,
                "list": [
                    "M4_G_12b_3.svg",
                    "M4_G_12b_4.svg"
                ]
            }
        ],
        "calculated": [
            {
                "name": "A1",
                "label": "{{function}}",
                "function": "Cilindro",
                "feedback": "&lt;p&gt;Trata-se de um cilindro porque é formado por um retângulo e dois círculos.&lt;/p&gt;"
            },
            {
                "name": "A2",
                "label": "{{function}}",
                "function": "Cone",
                "feedback": "&lt;p&gt;Trata-se de um cone porque é composto por um setor circular e um círculo.&lt;/p&gt;"
            }
        ],
        "uniques": true
    },
    "algorithm": {
        "name": "calculateOperation",
        "template": "Cloze with text"
    }
}</v>
      </c>
      <c r="D876" s="184" t="str">
        <f t="shared" si="2"/>
        <v>#REF!</v>
      </c>
    </row>
    <row r="877" ht="15.75" customHeight="1">
      <c r="A877" s="184" t="str">
        <f>Seeds!AB614</f>
        <v>M4-G-12b-E-2</v>
      </c>
      <c r="B877" s="184" t="str">
        <f t="shared" si="291"/>
        <v>#REF!</v>
      </c>
      <c r="C877" s="184" t="str">
        <f>Seeds!AA614</f>
        <v>{
    "id": "M4-G-12b-E-2",
    "stimulus": "&lt;p&gt;Escreva o nome dos sólidos que correspondem às seguintes planificações.&lt;/p&gt;",
    "template": "&lt;table style=\"width: 100%;\"&gt;&lt;tbody&gt;&lt;tr&gt;&lt;td style=\"width: 50%; text-align: center; border: none;\"&gt;&lt;div style=\"display: inline-block;\"&gt;&lt;img src=\"http://blueberry-assets.oneclick.es/{{Q1}}\" width=\"300\"&gt;&lt;/img&gt;&lt;/div&gt;&lt;/td&gt;&lt;td style=\"width: 50%; text-align: center; border: none;\"&gt;&lt;div style=\"display: inline-block;\"&gt;&lt;img src=\"http://blueberry-assets.oneclick.es/{{Q2}}\" width=\"300\"&gt;&lt;/img&gt;&lt;/div&gt;&lt;/td&gt;&lt;/tr&gt;&lt;tr&gt;&lt;td style=\"width: 50%; text-align: center; border: none;\"&gt;{{response}}&lt;/td&gt;&lt;td style=\"width: 50%; text-align: center; border: none;\"&gt;{{response}}&lt;/td&gt;&lt;/tr&gt;&lt;/tbody&gt;&lt;/table&gt;",
    "feedback": "&lt;p&gt;A planificação de um sólido é a série de formas geométricas ligadas que resultam do desdobramento do sólido em um plano.&lt;/p&gt;",
    "seed": {
        "parameters": [
            {
                "name": "Q1",
                "label": null,
                "list": [
                    "M4_G_12b_3.svg",
                    "M4_G_12b_4.svg"
                ]
            },
            {
                "name": "Q2",
                "label": null,
                "list": [
                    "M4_G_12b_1.svg",
                    "M4_G_12b_2.svg"
                ]
            }
        ],
        "calculated": [
            {
                "name": "A1",
                "label": "{{function}}",
                "function": "Cone",
                "feedback": "&lt;p&gt;Trata-se de um cone porque é formado por um setor circular e um círculo.&lt;/p&gt;"
            },
            {
                "name": "A2",
                "label": "{{function}}",
                "function": "Cilindro",
                "feedback": "&lt;p&gt;Trata-se de um cilindro porque é formado por um retângulo e dois círculos.&lt;/p&gt;"
            }
        ],
        "uniques": true
    },
    "algorithm": {
        "name": "calculateOperation",
        "template": "Cloze with text"
    }
}</v>
      </c>
      <c r="D877" s="184" t="str">
        <f t="shared" si="2"/>
        <v>#REF!</v>
      </c>
    </row>
    <row r="878" ht="15.75" customHeight="1">
      <c r="A878" s="184" t="str">
        <f>Seeds!AB615</f>
        <v>M4-EyP-1a-I-1</v>
      </c>
      <c r="B878" s="184" t="str">
        <f t="shared" si="291"/>
        <v>#REF!</v>
      </c>
      <c r="C878" s="184" t="str">
        <f>Seeds!AA615</f>
        <v>{"id":"M4-EyP-1a-I-1","stimulus":"&lt;p&gt;Selecione a afirmação correta sobre os dados do quadro.&lt;/p&gt;&lt;div style=\"border: 3px solid #24817C; padding: 0.5rem;\"&gt;&lt;table style=\"width: 100%; background: none !important;\"&gt;&lt;tbody&gt;&lt;tr&gt;&lt;td style=\"width: 20%; text-align: center; border: none; background: none !important;\"&gt;{{Q2}}&lt;/td&gt;&lt;td style=\"width: 20%; text-align: center; border: none; background: none !important;\"&gt;{{Q1}}&lt;/td&gt;&lt;td style=\"width: 20%; text-align: center; border: none; background: none !important;\"&gt;{{Q4}}&lt;/td&gt;&lt;td style=\"width: 20%; text-align: center; border: none; background: none !important;\"&gt;{{Q4}}&lt;/td&gt;&lt;td style=\"width: 20%; text-align: center; border: none; background: none !important;\"&gt;{{Q1}}&lt;/td&gt;&lt;/tr&gt;&lt;tr&gt;&lt;td style=\"width: 20%; text-align: center; border: none; background: none !important;\"&gt;{{Q4}}&lt;/td&gt;&lt;td style=\"width: 20%; text-align: center; border: none; background: none !important;\"&gt;{{Q3}}&lt;/td&gt;&lt;td style=\"width: 20%; text-align: center; border: none; background: none !important;\"&gt;{{Q2}}&lt;/td&gt;&lt;td style=\"width: 20%; text-align: center; border: none; background: none !important;\"&gt;{{Q3}}&lt;/td&gt;&lt;td style=\"width: 20%; text-align: center; border: none; background: none !important;\"&gt;{{Q3}}&lt;/td&gt;&lt;/tr&gt;&lt;/tbody&gt;&lt;/table&gt;&lt;/div&gt;","hint":"&lt;p&gt;A frequência absoluta de um dado é o número de vezes que ele é repetido.&lt;/p&gt;","feedback":"&lt;p&gt;A frequência absoluta de um dado é o número de vezes que ele é repetido.&lt;/p&gt;","seed":{"parameters":[{"name":"Q1","label":null,"min":1,"max":12,"step":1},{"name":"Q2","label":null,"min":1,"max":12,"step":1},{"name":"Q3","label":null,"min":1,"max":12,"step":1},{"name":"Q4","label":null,"min":1,"max":12,"step":1}],"calculated":[{"name":"A1","label":"A frequência absoluta de {{Q1}} é 2."},{"name":"A2","label":"A frequência absoluta de {{Q2}} é 2."},{"name":"A3","label":"A frequência absoluta de {{Q3}} é 3."},{"name":"A4","label":"A frequência absoluta de {{Q4}} é 3."},{"name":"A5","label":"A frequência absoluta de {{Q1}} é 3.","incorrect":true},{"name":"A6","label":"A frequência absoluta de {{Q1}} é 1.","incorrect":true},{"name":"A7","label":"A frequência absoluta de {{Q2}} é 3.","incorrect":true},{"name":"A8","label":"A frequência absoluta de {{Q2}} é 1.","incorrect":true},{"name":"A9","label":"A frequência absoluta de {{Q3}} é 2.","incorrect":true},{"name":"A10","label":"A frequência absoluta de {{Q3}} é 1.","incorrect":true},{"name":"A11","label":"A frequência absoluta de {{Q4}} é 1.","incorrect":true},{"name":"A12","label":"A frequência absoluta de {{Q4}} é 2.","incorrect":true}],"uniques":true},"algorithm":{"name":"trueFalse","template":"Multiple choice – multiple response","params":{"countCorrect":2,"countIncorrect":1,"showCheckIcon":true}}}</v>
      </c>
      <c r="D878" s="184" t="str">
        <f t="shared" si="2"/>
        <v>#REF!</v>
      </c>
    </row>
    <row r="879" ht="15.75" customHeight="1">
      <c r="A879" s="184" t="str">
        <f>Seeds!AB616</f>
        <v>M4-EyP-1a-I-2</v>
      </c>
      <c r="B879" s="184" t="str">
        <f t="shared" si="291"/>
        <v>#REF!</v>
      </c>
      <c r="C879" s="184" t="str">
        <f>Seeds!AA616</f>
        <v>{"id":"M4-EyP-1a-I-2","stimulus":"&lt;p&gt;Selecione a afirmação correta sobre os dados do quadro.&lt;/p&gt;&lt;div style=\"border: 3px solid #24817C; padding: 0.5rem;\"&gt;&lt;table style=\"width: 100%; background: none !important;\"&gt;&lt;tbody&gt;&lt;tr&gt;&lt;td style=\"width: 20%; text-align: center; border: none; background: none !important;\"&gt;{{Q1}}&lt;/td&gt;&lt;td style=\"width: 20%; text-align: center; border: none; background: none !important;\"&gt;{{Q4}}&lt;/td&gt;&lt;td style=\"width: 20%; text-align: center; border: none; background: none !important;\"&gt;{{Q2}}&lt;/td&gt;&lt;td style=\"width: 20%; text-align: center; border: none; background: none !important;\"&gt;{{Q4}}&lt;/td&gt;&lt;td style=\"width: 20%; text-align: center; border: none; background: none !important;\"&gt;{{Q2}}&lt;/td&gt;&lt;/tr&gt;&lt;tr&gt;&lt;td style=\"width: 20%; text-align: center; border: none; background: none !important;\"&gt;{{Q1}}&lt;/td&gt;&lt;td style=\"width: 20%; text-align: center; border: none; background: none !important;\"&gt;{{Q1}}&lt;/td&gt;&lt;td style=\"width: 20%; text-align: center; border: none; background: none !important;\"&gt;{{Q4}}&lt;/td&gt;&lt;td style=\"width: 20%; text-align: center; border: none; background: none !important;\"&gt;{{Q3}}&lt;/td&gt;&lt;td style=\"width: 20%; text-align: center; border: none; background: none !important;\"&gt;{{Q1}}&lt;/td&gt;&lt;/tr&gt;&lt;/tbody&gt;&lt;/table&gt;&lt;/div&gt;","hint":"&lt;p&gt;A frequência absoluta de um dado é o número de vezes que ele é repetido.&lt;/p&gt;","feedback":"&lt;p&gt;A frequência absoluta de um dado é o número de vezes que ele é repetido.&lt;/p&gt;","seed":{"parameters":[{"name":"Q1","label":null,"min":1,"max":12,"step":1},{"name":"Q2","label":null,"min":1,"max":12,"step":1},{"name":"Q3","label":null,"min":1,"max":12,"step":1},{"name":"Q4","label":null,"min":1,"max":12,"step":1}],"calculated":[{"name":"A1","label":"A frequência absoluta de {{Q1}} é 4."},{"name":"A2","label":"A frequência absoluta de {{Q2}} é 2."},{"name":"A3","label":"A frequência absoluta de {{Q3}} é 1."},{"name":"A4","label":"A frequência absoluta de {{Q4}} é 3."},{"name":"A5","label":"A frequência absoluta de {{Q1}} é 2.","incorrect":true},{"name":"A6","label":"A frequência absoluta de {{Q1}} é 3.","incorrect":true},{"name":"A7","label":"A frequência absoluta de {{Q2}} é 1.","incorrect":true},{"name":"A8","label":"A frequência absoluta de {{Q2}} é 3.","incorrect":true},{"name":"A9","label":"A frequência absoluta de {{Q3}} é 2.","incorrect":true},{"name":"A10","label":"A frequência absoluta de {{Q3}} é 3.","incorrect":true},{"name":"A11","label":"A frequência absoluta de {{Q4}} é 2.","incorrect":true},{"name":"A12","label":"A frequência absoluta de {{Q4}} é 4.","incorrect":true}],"uniques":true},"algorithm":{"name":"trueFalse","template":"Multiple choice – multiple response","params":{"countCorrect":2,"countIncorrect":1,"showCheckIcon":true}}}</v>
      </c>
      <c r="D879" s="184" t="str">
        <f t="shared" si="2"/>
        <v>#REF!</v>
      </c>
    </row>
    <row r="880" ht="15.75" customHeight="1">
      <c r="A880" s="184" t="str">
        <f>Seeds!AB617</f>
        <v>M4-EyP-1a-E-1</v>
      </c>
      <c r="B880" s="184" t="str">
        <f t="shared" si="291"/>
        <v>#REF!</v>
      </c>
      <c r="C880" s="184" t="str">
        <f>Seeds!AA617</f>
        <v>{"id":"M4-EyP-1a-E-1","stimulus":"&lt;p&gt;Observe os dados do quadro e complete a tabela de frequência.&lt;/p&gt;&lt;div style=\"border: 3px solid #C77CB7; padding: 0.5rem;\"&gt;&lt;table style=\"width: 100%; background: none !important;\"&gt;&lt;tbody&gt;&lt;tr&gt;&lt;td style=\"width: 25%; text-align: center; border: none; background: none !important;\"&gt;{{Q3}}&lt;/td&gt;&lt;td style=\"width: 25%; text-align: center; border: none; background: none !important;\"&gt;{{Q1}}&lt;/td&gt;&lt;td style=\"width: 25%; text-align: center; border: none; background: none !important;\"&gt;{{Q3}}&lt;/td&gt;&lt;td style=\"width: 25%; text-align: center; border: none; background: none !important;\"&gt;{{Q1}}&lt;/td&gt;&lt;/tr&gt;&lt;tr&gt;&lt;td style=\"width: 25%; text-align: center; border: none; background: none !important;\"&gt;{{Q1}}&lt;/td&gt;&lt;td style=\"width: 25%; text-align: center; border: none; background: none !important;\"&gt;{{Q1}}&lt;/td&gt;&lt;td style=\"width: 25%; text-align: center; border: none; background: none !important;\"&gt;{{Q2}}&lt;/td&gt;&lt;td style=\"width: 25%; text-align: center; border: none; background: none !important;\"&gt;{{Q3}}&lt;/td&gt;&lt;/tr&gt;&lt;tr&gt;&lt;td style=\"width: 25%; text-align: center; border: none; background: none !important;\"&gt;{{Q1}}&lt;/td&gt;&lt;td style=\"width: 25%; text-align: center; border: none; background: none !important;\"&gt;{{Q3}}&lt;/td&gt;&lt;td style=\"width: 25%; text-align: center; border: none; background: none !important;\"&gt;{{Q1}}&lt;/td&gt;&lt;td style=\"width: 25%; text-align: center; border: none; background: none !important;\"&gt;{{Q2}}&lt;/td&gt;&lt;/tr&gt;&lt;/tbody&gt;&lt;/table&gt;&lt;/div&gt;","template":"&lt;table style=\"width: 100%;\"&gt;&lt;tbody&gt;&lt;tr&gt;&lt;td style=\"width: 50%; text-align: center; color: white; background-color: #C77CB7;\"&gt;&lt;strong&gt;Valores&lt;/strong&gt;&lt;/td&gt;&lt;td style=\"width: 50%; text-align: center; color: white; background-color: #C77CB7;\"&gt;&lt;strong&gt;Frecuencia absoluta&lt;/strong&gt;&lt;/td&gt;&lt;/tr&gt;&lt;tr&gt;&lt;td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center;\"&gt;{{response}}&lt;/td&gt;&lt;/tr&gt;&lt;/tbody&gt;&lt;/table&gt;","hint":"&lt;p&gt;A frequência absoluta de um dado é o número de vezes que ele é repetido.&lt;/p&gt;","feedback":"&lt;p&gt;A frequência absoluta de um dado é o número de vezes que ele é repetido.&lt;/p&gt;","seed":{"parameters":[{"name":"Q1","label":null,"min":1,"max":12,"step":1},{"name":"Q2","label":null,"min":1,"max":12,"step":1},{"name":"Q3","label":null,"min":1,"max":12,"step":1}],"calculated":[{"name":"A1","label":"{{function}}","function":"6"},{"name":"A2","label":"{{function}}","function":"2"},{"name":"A3","label":"{{function}}","function":"4"}],"uniques":true},"algorithm":{"name":"calculateOperation","params":{"method":"equivLiteral","keyboard":"NUMERICAL"}}}</v>
      </c>
      <c r="D880" s="184" t="str">
        <f t="shared" si="2"/>
        <v>#REF!</v>
      </c>
    </row>
    <row r="881" ht="15.75" customHeight="1">
      <c r="A881" s="184" t="str">
        <f>Seeds!AB618</f>
        <v>M4-EyP-1a-E-2</v>
      </c>
      <c r="B881" s="184" t="str">
        <f t="shared" si="291"/>
        <v>#REF!</v>
      </c>
      <c r="C881" s="184" t="str">
        <f>Seeds!AA618</f>
        <v>{"id":"M4-EyP-1a-E-2","stimulus":"&lt;p&gt;Observe os dados do quadro e complete a tabela de frequência.&lt;/p&gt;&lt;div style=\"border: 3px solid #C77CB7; padding: 0.5rem;\"&gt;&lt;table style=\"width: 100%; background: none !important;\"&gt;&lt;tbody&gt;&lt;tr&gt;&lt;td style=\"width: 25%; text-align: center; border: none; background: none !important;\"&gt;{{Q2}}&lt;/td&gt;&lt;td style=\"width: 25%; text-align: center; border: none; background: none !important;\"&gt;{{Q1}}&lt;/td&gt;&lt;td style=\"width: 25%; text-align: center; border: none; background: none !important;\"&gt;{{Q3}}&lt;/td&gt;&lt;td style=\"width: 25%; text-align: center; border: none; background: none !important;\"&gt;{{Q3}}&lt;/td&gt;&lt;/tr&gt;&lt;tr&gt;&lt;td style=\"width: 25%; text-align: center; border: none; background: none !important;\"&gt;{{Q2}}&lt;/td&gt;&lt;td style=\"width: 25%; text-align: center; border: none; background: none !important;\"&gt;{{Q3}}&lt;/td&gt;&lt;td style=\"width: 25%; text-align: center; border: none; background: none !important;\"&gt;{{Q2}}&lt;/td&gt;&lt;td style=\"width: 25%; text-align: center; border: none; background: none !important;\"&gt;{{Q1}}&lt;/td&gt;&lt;/tr&gt;&lt;tr&gt;&lt;td style=\"width: 25%; text-align: center; border: none; background: none !important;\"&gt;{{Q1}}&lt;/td&gt;&lt;td style=\"width: 25%; text-align: center; border: none; background: none !important;\"&gt;{{Q1}}&lt;/td&gt;&lt;td style=\"width: 25%; text-align: center; border: none; background: none !important;\"&gt;{{Q1}}&lt;/td&gt;&lt;td style=\"width: 25%; text-align: center; border: none; background: none !important;\"&gt;{{Q3}}&lt;/td&gt;&lt;/tr&gt;&lt;/tbody&gt;&lt;/table&gt;&lt;/div&gt;","template":"&lt;table style=\"width: 100%;\"&gt;&lt;tbody&gt;&lt;tr&gt;&lt;td style=\"width: 50%; text-align: center; color: white; background-color: #C77CB7;\"&gt;&lt;strong&gt;Valores&lt;/strong&gt;&lt;/td&gt;&lt;td style=\"width: 50%; text-align: center; color: white; background-color: #C77CB7;\"&gt;&lt;strong&gt;Frecuencia absoluta&lt;/strong&gt;&lt;/td&gt;&lt;/tr&gt;&lt;tr&gt;&lt;td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center;\"&gt;{{response}}&lt;/td&gt;&lt;/tr&gt;&lt;/tbody&gt;&lt;/table&gt;","hint":"&lt;p&gt;A frequência absoluta de um dado é o número de vezes que ele é repetido.&lt;/p&gt;","feedback":"&lt;p&gt;A frequência absoluta de um dado é o número de vezes que ele é repetido.&lt;/p&gt;","seed":{"parameters":[{"name":"Q1","label":null,"min":1,"max":12,"step":1},{"name":"Q2","label":null,"min":1,"max":12,"step":1},{"name":"Q3","label":null,"min":1,"max":12,"step":1}],"calculated":[{"name":"A1","label":"{{function}}","function":"5"},{"name":"A2","label":"{{function}}","function":"3"},{"name":"A3","label":"{{function}}","function":"4"}],"uniques":true},"algorithm":{"name":"calculateOperation","params":{"method":"equivLiteral","keyboard":"NUMERICAL"}}}</v>
      </c>
      <c r="D881" s="184" t="str">
        <f t="shared" si="2"/>
        <v>#REF!</v>
      </c>
    </row>
    <row r="882" ht="15.75" customHeight="1">
      <c r="A882" s="184" t="str">
        <f>Seeds!AB619</f>
        <v>M4-EyP-1a-A-1</v>
      </c>
      <c r="B882" s="184" t="str">
        <f t="shared" si="291"/>
        <v>#REF!</v>
      </c>
      <c r="C882" s="184" t="str">
        <f>Seeds!AA619</f>
        <v>{"id":"M4-EyP-1a-A-1","stimulus":"&lt;p&gt;Alfredo anotou a cor de todas as suas camisas nesta lista. Observe os dados e complete a tabela de frequência.&lt;/p&gt;&lt;div style=\"border: 3px solid #72D2CD; padding: 0.5rem;\"&gt;&lt;table style=\"width: 100%; background: none !important;\"&gt;&lt;tbody&gt;&lt;tr&gt;&lt;td style=\"width: 25%; text-align: center; border: none; background: none !important;\"&gt;{{Q1}}&lt;/td&gt;&lt;td style=\"width: 25%; text-align: center; border: none; background: none !important;\"&gt;{{Q2}}&lt;/td&gt;&lt;td style=\"width: 25%; text-align: center; border: none; background: none !important;\"&gt;{{Q2}}&lt;/td&gt;&lt;td style=\"width: 25%; text-align: center; border: none; background: none !important;\"&gt;{{Q3}}&lt;/td&gt;&lt;/tr&gt;&lt;tr&gt;&lt;td style=\"width: 25%; text-align: center; border: none; background: none !important;\"&gt;{{Q2}}&lt;/td&gt;&lt;td style=\"width: 25%; text-align: center; border: none; background: none !important;\"&gt;{{Q1}}&lt;/td&gt;&lt;td style=\"width: 25%; text-align: center; border: none; background: none !important;\"&gt;{{Q2}}&lt;/td&gt;&lt;td style=\"width: 25%; text-align: center; border: none; background: none !important;\"&gt;{{Q2}}&lt;/td&gt;&lt;/tr&gt;&lt;tr&gt;&lt;td style=\"width: 25%; text-align: center; border: none; background: none !important;\"&gt;{{Q1}}&lt;/td&gt;&lt;td style=\"width: 25%; text-align: center; border: none; background: none !important;\"&gt;{{Q1}}&lt;/td&gt;&lt;td style=\"width: 25%; text-align: center; border: none; background: none !important;\"&gt;{{Q1}}&lt;/td&gt;&lt;td style=\"width: 25%; text-align: center; border: none; background: none !important;\"&gt;{{Q2}}&lt;/td&gt;&lt;/tr&gt;&lt;/tr&gt;&lt;tr&gt;&lt;td style=\"width: 25%; text-align: center; border: none; background: none !important;\"&gt;{{Q1}}&lt;/td&gt;&lt;td style=\"width: 25%; text-align: center; border: none; background: none !important;\"&gt;{{Q2}}&lt;/td&gt;&lt;td style=\"width: 25%; text-align: center; border: none; background: none !important;\"&gt;{{Q3}}&lt;/td&gt;&lt;td style=\"width: 25%; text-align: center; border: none; background: none !important;\"&gt;{{Q3}}&lt;/td&gt;&lt;/tr&gt;&lt;/tbody&gt;&lt;/table&gt;&lt;/div&gt;","template":"&lt;table style=\"width: 100%;\"&gt;&lt;tbody&gt;&lt;tr&gt;&lt;td style=\"width: 50%; text-align: center; color: white; background-color: #72D2CD;\"&gt;&lt;strong&gt;Cor da camisa&lt;/strong&gt;&lt;/td&gt;&lt;td style=\"width: 50%; text-align: center; color: white; background-color: #72D2CD;\"&gt;&lt;strong&gt;Frequência absoluta&lt;/strong&gt;&lt;/td&gt;&lt;/tr&gt;&lt;tr&gt;&lt;td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center;\"&gt;{{response}}&lt;/td&gt;&lt;/tr&gt;&lt;/tbody&gt;&lt;/table&gt;","hint":"&lt;p&gt;A frequência absoluta de um dado é o número de vezes que ele é repetido.&lt;/p&gt;","feedback":"&lt;p&gt;A frequência absoluta de um dado é o número de vezes que ele é repetido.&lt;/p&gt;","seed":{"parameters":[{"name":"Q1","label":null,"list":["Azul","Branca","Verde"]},{"name":"Q2","label":null,"list":["Azul","Branca","Verde"]},{"name":"Q3","label":null,"list":["Azul","Branca","Verde"]}],"calculated":[{"name":"A1","label":"{{function}}","function":"6"},{"name":"A2","label":"{{function}}","function":"7"},{"name":"A3","label":"{{function}}","function":"3"}],"uniques":true},"algorithm":{"name":"calculateOperation","params":{"method":"equivLiteral","keyboard":"NUMERICAL"}}}</v>
      </c>
      <c r="D882" s="184" t="str">
        <f t="shared" si="2"/>
        <v>#REF!</v>
      </c>
    </row>
    <row r="883" ht="15.75" customHeight="1">
      <c r="A883" s="184" t="str">
        <f>Seeds!AB620</f>
        <v>M4-EyP-1a-A-2</v>
      </c>
      <c r="B883" s="184" t="str">
        <f t="shared" si="291"/>
        <v>#REF!</v>
      </c>
      <c r="C883" s="184" t="str">
        <f>Seeds!AA620</f>
        <v>{"id":"M4-EyP-1a-A-2","stimulus":"&lt;p&gt;Um grupo de amigos anotou em que andar do prédio cada um deles mora. Observe os dados e complete a tabela de frequência.&lt;/p&gt;&lt;div style=\"border: 3px solid #BDB1FB; padding: 0.5rem;\"&gt;&lt;table style=\"width: 100%; background: none !important;\"&gt;&lt;tbody&gt;&lt;tr&gt;&lt;td style=\"width: 33.3%; text-align: center; border: none; background: none !important;\"&gt;{{Q1}}&lt;/td&gt;&lt;td style=\"width: 33.3%; text-align: center; border: none; background: none !important;\"&gt;{{Q2}}&lt;/td&gt;&lt;td style=\"width: 33.3%; text-align: center; border: none; background: none !important;\"&gt;{{Q1}}&lt;/td&gt;&lt;/tr&gt;&lt;tr&gt;&lt;td style=\"width: 33.3%; text-align: center; border: none; background: none !important;\"&gt;{{Q1}}&lt;/td&gt;&lt;td style=\"width: 33.3%; text-align: center; border: none; background: none !important;\"&gt;{{Q2}}&lt;/td&gt;&lt;td style=\"width: 33.3%; text-align: center; border: none; background: none !important;\"&gt;{{Q2}}&lt;/td&gt;&lt;/tr&gt;&lt;tr&gt;&lt;td style=\"width: 33.3%; text-align: center; border: none; background: none !important;\"&gt;{{Q1}}&lt;/td&gt;&lt;td style=\"width: 33.3%; text-align: center; border: none; background: none !important;\"&gt;{{Q3}}&lt;/td&gt;&lt;td style=\"width: 33.3%; text-align: center; border: none; background: none !important;\"&gt;{{Q3}}&lt;/td&gt;&lt;/tr&gt;&lt;/tr&gt;&lt;/tbody&gt;&lt;/table&gt;&lt;/div&gt;","template":"&lt;table style=\"width: 100%;\"&gt;&lt;tbody&gt;&lt;tr&gt;&lt;td style=\"width: 50%; text-align: center; color: white; background-color: #BDB1FB;\"&gt;&lt;strong&gt;Andar&lt;/strong&gt;&lt;/td&gt;&lt;td style=\"width: 50%; text-align: center; color: white; background-color: #BDB1FB;\"&gt;&lt;strong&gt;Frequência absoluta&lt;/strong&gt;&lt;/td&gt;&lt;/tr&gt;&lt;tr&gt;&lt;td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center;\"&gt;{{response}}&lt;/td&gt;&lt;/tr&gt;&lt;/tbody&gt;&lt;/table&gt;","hint":"&lt;p&gt;A frequência absoluta de um dado é o número de vezes que ele é repetido.&lt;/p&gt;","feedback":"&lt;p&gt;A frequência absoluta de um dado é o número de vezes que ele é repetido.&lt;/p&gt;","seed":{"parameters":[{"name":"Q1","label":null,"list":["2 º andar","4 º andar","5 º andar","6 º andar"]},{"name":"Q2","label":null,"list":["2 º andar","4 º andar","5 º andar","6 º andar"]},{"name":"Q3","label":null,"list":["2 º andar","4 º andar","5 º andar","6 º andar"]}],"calculated":[{"name":"A1","label":"{{function}}","function":"4"},{"name":"A2","label":"{{function}}","function":"3"},{"name":"A3","label":"{{function}}","function":"2"}],"uniques":true},"algorithm":{"name":"calculateOperation","params":{"method":"equivLiteral","keyboard":"NUMERICAL"}}}</v>
      </c>
      <c r="D883" s="184" t="str">
        <f t="shared" si="2"/>
        <v>#REF!</v>
      </c>
    </row>
    <row r="884" ht="15.75" customHeight="1">
      <c r="A884" s="184" t="str">
        <f>Seeds!AB621</f>
        <v>M4-EyP-1a-A-3</v>
      </c>
      <c r="B884" s="184" t="str">
        <f t="shared" si="291"/>
        <v>#REF!</v>
      </c>
      <c r="C884" s="184" t="str">
        <f>Seeds!AA621</f>
        <v>{"id":"M4-EyP-1a-A-3","stimulus":"&lt;p&gt;A professora de Educação Física anotou os esportes preferidos de seus alunos. Observe os dados e complete a tabela de frequência.&lt;/p&gt;&lt;div style=\"border: 3px solid #FEA487; padding: 0.5rem;\"&gt;&lt;table style=\"width: 100%; background: none !important;\"&gt;&lt;tbody&gt;&lt;tr&gt;&lt;td style=\"width: 25%; text-align: center; border: none; background: none !important;\"&gt;{{Q2}}&lt;/td&gt;&lt;td style=\"width: 25%; text-align: center; border: none; background: none !important;\"&gt;{{Q2}}&lt;/td&gt;&lt;td style=\"width: 25%; text-align: center; border: none; background: none !important;\"&gt;{{Q2}}&lt;/td&gt;&lt;td style=\"width: 25%; text-align: center; border: none; background: none !important;\"&gt;{{Q3}}&lt;/td&gt;&lt;/tr&gt;&lt;tr&gt;&lt;td style=\"width: 25%; text-align: center; border: none; background: none !important;\"&gt;{{Q3}}&lt;/td&gt;&lt;td style=\"width: 25%; text-align: center; border: none; background: none !important;\"&gt;{{Q3}}&lt;/td&gt;&lt;td style=\"width: 25%; text-align: center; border: none; background: none !important;\"&gt;{{Q1}}&lt;/td&gt;&lt;td style=\"width: 25%; text-align: center; border: none; background: none !important;\"&gt;{{Q2}}&lt;/td&gt;&lt;/tr&gt;&lt;tr&gt;&lt;td style=\"width: 25%; text-align: center; border: none; background: none !important;\"&gt;{{Q3}}&lt;/td&gt;&lt;td style=\"width: 25%; text-align: center; border: none; background: none !important;\"&gt;{{Q1}}&lt;/td&gt;&lt;td style=\"width: 25%; text-align: center; border: none; background: none !important;\"&gt;{{Q3}}&lt;/td&gt;&lt;td style=\"width: 25%; text-align: center; border: none; background: none !important;\"&gt;{{Q3}}&lt;/td&gt;&lt;/tr&gt;&lt;/tbody&gt;&lt;/table&gt;&lt;/div&gt;","template":"&lt;table style=\"width: 100%;\"&gt;&lt;tbody&gt;&lt;tr&gt;&lt;td style=\"width: 50%; text-align: center; color: white; background-color: #FEA487;\"&gt;&lt;strong&gt;Esporte&lt;/strong&gt;&lt;/td&gt;&lt;td style=\"width: 50%; text-align: center; color: white; background-color: #FEA487;\"&gt;&lt;strong&gt;Frequência absoluta&lt;/strong&gt;&lt;/td&gt;&lt;/tr&gt;&lt;tr&gt;&lt;td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center;\"&gt;{{response}}&lt;/td&gt;&lt;/tr&gt;&lt;/tbody&gt;&lt;/table&gt;","hint":"&lt;p&gt;A frequência absoluta de um dado é o número de vezes que ele é repetido.&lt;/p&gt;","feedback":"&lt;p&gt;A frequência absoluta de um dado é o número de vezes que ele é repetido.&lt;/p&gt;","seed":{"parameters":[{"name":"Q1","label":null,"list":["Natação","Futsal","Vôlei"]},{"name":"Q2","label":null,"list":["Natação","Futsal","Vôlei"]},{"name":"Q3","label":null,"list":["Natação","Futsal","Vôlei"]}],"calculated":[{"name":"A1","label":"{{function}}","function":"2"},{"name":"A2","label":"{{function}}","function":"4"},{"name":"A3","label":"{{function}}","function":"6"}],"uniques":true},"algorithm":{"name":"calculateOperation","params":{"method":"equivLiteral","keyboard":"NUMERICAL"}}}</v>
      </c>
      <c r="D884" s="184" t="str">
        <f t="shared" si="2"/>
        <v>#REF!</v>
      </c>
    </row>
    <row r="885" ht="15.75" customHeight="1">
      <c r="A885" s="184" t="str">
        <f>Seeds!AB622</f>
        <v>M4-EyP-1b-I-1</v>
      </c>
      <c r="B885" s="184" t="str">
        <f t="shared" si="291"/>
        <v>#REF!</v>
      </c>
      <c r="C885" s="184" t="str">
        <f>Seeds!AA622</f>
        <v>{"id":"M4-EyP-1b-I-1","stimulus":"&lt;p&gt;Esta tabela de frequência mostra o número de irmãos que os colegas de classe de Jaime têm. Selecione a afirmação correta.&lt;/p&gt;&lt;table style=\"width: 100%;\"&gt;&lt;tbody&gt;&lt;tr&gt;&lt;td style=\"width: 50%; text-align: center; color: white; background-color: #C77CB7;\"&gt;&lt;strong&gt;Número de irmãos&lt;/strong&gt;&lt;/td&gt;&lt;td style=\"width: 50%; text-align: center; color: white; background-color: #C77CB7;\"&gt;&lt;strong&gt;Frequência absoluta&lt;/strong&gt;&lt;/td&gt;&lt;/tr&gt;&lt;tr&gt;&lt;td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center;\"&gt;{{Q6}}&lt;/td&gt;&lt;/tr&gt;&lt;/tbody&gt;&lt;/table&gt;","hint":"&lt;p&gt;A frequência absoluta de um dado é o número de vezes que ele é repetido.&lt;/p&gt;","feedback":"&lt;p&gt;A frequência absoluta de um dado é o número de vezes que ele é repetido.&lt;/p&gt;","seed":{"parameters":[{"name":"Q1","label":null,"min":2,"max":10,"step":1},{"name":"Q2","label":null,"min":2,"max":10,"step":1},{"name":"Q3","label":null,"min":2,"max":10,"step":1},{"name":"Q4","label":null,"min":2,"max":10,"step":1},{"name":"Q5","label":null,"min":2,"max":10,"step":1},{"name":"Q6","label":null,"min":2,"max":10,"step":1}],"calculated":[{"name":"A1","label":"Há {{Q2}} alunos que têm {{Q1}} irmãos."},{"name":"A2","label":"Há {{Q4}} alunos que têm {{Q3}} irmãos."},{"name":"A3","label":"Há {{Q6}} alunos que têm {{Q5}} irmãos."},{"name":"A4","label":"Há {{Q1}} alunos que têm {{Q2}} irmãos.","incorrect":true,"feedback":"&lt;p&gt;Há {{Q2}} alunos que têm {{Q1}} irmãos.&lt;/p&gt;"},{"name":"A5","label":"Há {{Q3}} alunos que têm {{Q4}} irmãos.","incorrect":true,"feedback":"&lt;p&gt;Há {{Q4}} alunos que têm {{Q3}} irmãos.&lt;/p&gt;"},{"name":"A6","label":"Há {{Q5}} alunos que têm {{Q6}} irmãos.","incorrect":true,"feedback":"&lt;p&gt;Há {{Q6}} alunos que têm {{Q5}} irmãos.&lt;/p&gt;"},{"name":"A7","label":"Há {{Q2}} alunos que têm {{Q3}} irmãos.","incorrect":true,"feedback":"&lt;p&gt;Há {{Q4}} alunos que têm {{Q3}} irmãos.&lt;/p&gt;"},{"name":"A8","label":"Há {{Q4}} alunos que têm {{Q5}} irmãos.","incorrect":true,"feedback":"&lt;p&gt;Há {{Q6}} alunos que têm {{Q5}} irmãos.&lt;/p&gt;"},{"name":"A9","label":"Há {{Q6}} alunos que têm {{Q1}} irmãos.","incorrect":true,"feedback":"&lt;p&gt;Há {{Q2}} alunos que têm {{Q1}} irmãos.&lt;/p&gt;"}],"uniques":true},"algorithm":{"name":"trueFalse","template":"Multiple choice – standard","params":{"countCorrect":1,"countIncorrect":2,"showCheckIcon":true}}}</v>
      </c>
      <c r="D885" s="184" t="str">
        <f t="shared" si="2"/>
        <v>#REF!</v>
      </c>
    </row>
    <row r="886" ht="15.75" customHeight="1">
      <c r="A886" s="184" t="str">
        <f>Seeds!AB623</f>
        <v>M4-EyP-1b-I-2</v>
      </c>
      <c r="B886" s="184" t="str">
        <f t="shared" si="291"/>
        <v>#REF!</v>
      </c>
      <c r="C886" s="184" t="str">
        <f>Seeds!AA623</f>
        <v>{"id":"M4-EyP-1b-I-2","stimulus":"&lt;p&gt;Em um restaurante, foi anotado em um quadro o número de pessoas que estão comendo em cada mesa. Selecione a afirmação correta.&lt;/p&gt;&lt;table style=\"width: 100%;\"&gt;&lt;tbody&gt;&lt;tr&gt;&lt;td style=\"width: 50%; text-align: center; color: white; background-color: #C77CB7;\"&gt;&lt;strong&gt;Pessoas por mesa&lt;/strong&gt;&lt;/td&gt;&lt;td style=\"width: 50%; text-align: center; color: white; background-color: #C77CB7;\"&gt;&lt;strong&gt;Frequência absoluta&lt;/strong&gt;&lt;/td&gt;&lt;/tr&gt;&lt;tr&gt;&lt;td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center;\"&gt;{{Q6}}&lt;/td&gt;&lt;/tr&gt;&lt;/tbody&gt;&lt;/table&gt;","hint":"&lt;p&gt;A frequência absoluta de um dado é o número de vezes que ele é repetido.&lt;/p&gt;","feedback":"&lt;p&gt;A frequência absoluta de um dado é o número de vezes que ele é repetido.&lt;/p&gt;","seed":{"parameters":[{"name":"Q1","label":null,"min":2,"max":10,"step":1},{"name":"Q2","label":null,"min":2,"max":10,"step":1},{"name":"Q3","label":null,"min":2,"max":10,"step":1},{"name":"Q4","label":null,"min":2,"max":10,"step":1},{"name":"Q5","label":null,"min":2,"max":10,"step":1},{"name":"Q6","label":null,"min":2,"max":10,"step":1}],"calculated":[{"name":"A1","label":"H;a {{Q2}} mesas com {{Q1}} pessoas."},{"name":"A2","label":"Há {{Q4}} mesas com {{Q3}} pessoas."},{"name":"A3","label":"Há {{Q6}} mesas com {{Q5}} pessoas."},{"name":"A4","label":"Há {{Q1}} mesas com {{Q2}} pessoas.","incorrect":true,"feedback":"&lt;p&gt;Há {{Q2}} mesas com {{Q1}} pessoas.&lt;/p&gt;"},{"name":"A5","label":"Há {{Q3}} mesas com {{Q4}} pessoas.","incorrect":true,"feedback":"&lt;p&gt;Há {{Q4}} mesas com {{Q3}} pessoas.&lt;/p&gt;"},{"name":"A6","label":"Há {{Q5}} mesas com {{Q6}} pessoas.","incorrect":true,"feedback":"&lt;p&gt;Há {{Q6}} mesas com {{Q5}} pessoas.&lt;/p&gt;"},{"name":"A7","label":"Há {{Q2}} mesas com {{Q3}} pessoas.","incorrect":true,"feedback":"&lt;p&gt;Há {{Q4}} mesas com {{Q3}} pessoas.&lt;/p&gt;"},{"name":"A8","label":"Há {{Q4}} mesas com {{Q1}} pessoas.","incorrect":true,"feedback":"&lt;p&gt;Há {{Q2}} mesas com {{Q1}} pessoas.&lt;/p&gt;"},{"name":"A9","label":"Há {{Q6}} mesas com {{Q3}} pessoas.","incorrect":true,"feedback":"&lt;p&gt;Há {{Q4}} mesas com {{Q3}} pessoas.&lt;/p&gt;"}],"uniques":true},"algorithm":{"name":"trueFalse","template":"Multiple choice – standard","params":{"countCorrect":1,"countIncorrect":2,"showCheckIcon":true}}}</v>
      </c>
      <c r="D886" s="184" t="str">
        <f t="shared" si="2"/>
        <v>#REF!</v>
      </c>
    </row>
    <row r="887" ht="15.75" customHeight="1">
      <c r="A887" s="184" t="str">
        <f>Seeds!AB624</f>
        <v>M4-EyP-1b-I-3</v>
      </c>
      <c r="B887" s="184" t="str">
        <f t="shared" si="291"/>
        <v>#REF!</v>
      </c>
      <c r="C887" s="184" t="str">
        <f>Seeds!AA624</f>
        <v>{"id":"M4-EyP-1b-I-3","stimulus":"&lt;p&gt;Um grupo de músicos anotaram nesta tabela quantos deles tocam cada instrumento. Selecione a afirmação correta.&lt;/p&gt;&lt;table style=\"width: 100%;\"&gt;&lt;tbody&gt;&lt;tr&gt;&lt;td style=\"width: 50%; text-align: center; color: white; background-color: #C77CB7;\"&gt;&lt;strong&gt;Instrumento&lt;/strong&gt;&lt;/td&gt;&lt;td style=\"width: 50%; text-align: center; color: white; background-color: #C77CB7;\"&gt;&lt;strong&gt;Frequência absoluta&lt;/strong&gt;&lt;/td&gt;&lt;/tr&gt;&lt;tr&gt;&lt;td style=\"width: 50%; text-align: center;\"&gt;{{Q1}}&lt;/td&gt;&lt;td style=\"width: 50%; text-align: center;\"&gt;{{Q4}}&lt;/td&gt;&lt;/tr&gt;&lt;tr&gt;&lt;td style=\"width: 50%; text-align: center;\"&gt;{{Q2}}&lt;/td&gt;&lt;td style=\"width: 50%; text-align: center;\"&gt;{{Q5}}&lt;/td&gt;&lt;/tr&gt;&lt;tr&gt;&lt;td style=\"width: 50%; text-align: center;\"&gt;{{Q3}}&lt;/td&gt;&lt;td style=\"width: 50%; text-align: center;\"&gt;{{Q6}}&lt;/td&gt;&lt;/tr&gt;&lt;/tbody&gt;&lt;/table&gt;","hint":"&lt;p&gt;A frequência absoluta de um dado é o número de vezes que o dado se repete.&lt;/p&gt;","feedback":"&lt;p&gt;A frequência absoluta de um dado é o número de vezes que o dado se repete.&lt;/p&gt;","seed":{"parameters":[{"name":"Q1","label":null,"list":["saxofone","piano","violino","xilofone","ukulele","arcodeão"]},{"name":"Q2","label":null,"list":["saxofone","piano","violino","xilofone","ukulele","arcodeão"]},{"name":"Q3","label":null,"list":["saxofone","piano","violino","xilofone","ukulele","arcodeão"]},{"name":"Q4","label":null,"min":2,"max":10,"step":1},{"name":"Q5","label":null,"min":2,"max":10,"step":1},{"name":"Q6","label":null,"min":2,"max":10,"step":1}],"calculated":[{"name":"A1","label":"{{Q4}} músicos tocam {{Q1}}."},{"name":"A2","label":"{{Q5}} músicos tocam {{Q2}}."},{"name":"A3","label":"{{Q6}} músicos tocam {{Q3}}."},{"name":"A4","label":"{{Q4}} músicos tocam {{Q2}}.","incorrect":true,"feedback":"&lt;p&gt;{{Q5}} músicos tocam {{Q2}}.&lt;/p&gt;"},{"name":"A5","label":"{{Q4}} músicos tocam {{Q3}}.","incorrect":true,"feedback":"&lt;p&gt;{{Q6}} músicos tocam {{Q3}}.&lt;/p&gt;"},{"name":"A6","label":"{{Q5}} músicos tocam {{Q1}}.","incorrect":true,"feedback":"&lt;p&gt;{{Q4}} músicos tocam {{Q1}}.&lt;/p&gt;"},{"name":"A7","label":"{{Q5}} músicos tocam {{Q3}}.","incorrect":true,"feedback":"&lt;p&gt;{{Q6}} músicos tocam {{Q3}}.&lt;/p&gt;"},{"name":"A8","label":"{{Q6}} músicos tocam {{Q1}}.","incorrect":true,"feedback":"&lt;p&gt;{{Q4}} músicos tocam {{Q1}}.&lt;/p&gt;"},{"name":"A9","label":"{{Q6}} músicos tocam {{Q2}}.","incorrect":true,"feedback":"&lt;p&gt;{{Q5}} músicos tocam {{Q2}}.&lt;/p&gt;"}],"uniques":true},"algorithm":{"name":"trueFalse","template":"Multiple choice – standard","params":{"countCorrect":1,"countIncorrect":2,"showCheckIcon":true}}}</v>
      </c>
      <c r="D887" s="184" t="str">
        <f t="shared" si="2"/>
        <v>#REF!</v>
      </c>
    </row>
    <row r="888" ht="15.75" customHeight="1">
      <c r="A888" s="184" t="str">
        <f>Seeds!AB625</f>
        <v>M4-EyP-1b-E-1</v>
      </c>
      <c r="B888" s="184" t="str">
        <f t="shared" si="291"/>
        <v>#REF!</v>
      </c>
      <c r="C888" s="184" t="str">
        <f>Seeds!AA625</f>
        <v>{"id":"M4-EyP-1b-E-1","stimulus":"&lt;p&gt;Fernanda escreveu nesta tabela os números que ela tirou depois de jogar um dado de seis faces várias vezes. Complete as seguintes frases.&lt;/p&gt;&lt;table style=\"width: 100%;\"&gt;&lt;tbody&gt;&lt;tr&gt;&lt;td style=\"width: 50%; text-align: center; color: white; background-color: #72D2CD;\"&gt;&lt;strong&gt;Número&lt;/strong&gt;&lt;/td&gt;&lt;td style=\"width: 50%; text-align: center; color: white; background-color: #72D2CD;\"&gt;&lt;strong&gt;Frequência absoluta&lt;/strong&gt;&lt;/td&gt;&lt;/tr&gt;&lt;tr&gt;&lt;td style=\"width: 50%; text-align: center;\"&gt;1&lt;/td&gt;&lt;td style=\"width: 50%; text-align: center;\"&gt;{{Q1}}&lt;/td&gt;&lt;/tr&gt;&lt;tr&gt;&lt;td style=\"width: 50%; text-align: center;\"&gt;2&lt;/td&gt;&lt;td style=\"width: 50%; text-align: center;\"&gt;{{Q2}}&lt;/td&gt;&lt;/tr&gt;&lt;tr&gt;&lt;td style=\"width: 50%; text-align: center;\"&gt;3&lt;/td&gt;&lt;td style=\"width: 50%; text-align: center;\"&gt;{{Q3}}&lt;/td&gt;&lt;/tr&gt;&lt;tr&gt;&lt;td style=\"width: 50%; text-align: center;\"&gt;4&lt;/td&gt;&lt;td style=\"width: 50%; text-align: center;\"&gt;{{Q4}}&lt;/td&gt;&lt;/tr&gt;&lt;tr&gt;&lt;td style=\"width: 50%; text-align: center;\"&gt;5&lt;/td&gt;&lt;td style=\"width: 50%; text-align: center;\"&gt;{{Q5}}&lt;/td&gt;&lt;/tr&gt;&lt;tr&gt;&lt;td style=\"width: 50%; text-align: center;\"&gt;6&lt;/td&gt;&lt;td style=\"width: 50%; text-align: center;\"&gt;{{Q6}}&lt;/td&gt;&lt;/tr&gt;&lt;/tbody&gt;&lt;/table&gt;","template":"&lt;p&gt;O número {{response}} saiu {{Q2}} vezes.&lt;/p&gt;&lt;p&gt;O número {{response}} saiu {{Q4}} vezes.&lt;/p&gt;","hint":"&lt;p&gt;A frequência absoluta de um dado é o número de vezes que o dado se repete.&lt;/p&gt;","feedback":"&lt;p&gt;A frequência absoluta de um dado é o número de vezes que o dado se repete.&lt;/p&gt;","seed":{"parameters":[{"name":"Q1","label":null,"min":1,"max":15,"step":1},{"name":"Q2","label":null,"min":1,"max":15,"step":1},{"name":"Q3","label":null,"min":1,"max":15,"step":1},{"name":"Q4","label":null,"min":1,"max":15,"step":1},{"name":"Q5","label":null,"min":1,"max":15,"step":1},{"name":"Q6","label":null,"min":1,"max":15,"step":1}],"calculated":[{"name":"A1","label":"{{function}}","function":"2"},{"name":"A2","label":"{{function}}","function":"4"}],"uniques":true},"algorithm":{"name":"calculateOperation","params":{"method":"equivLiteral","keyboard":"NUMERICAL"}}}</v>
      </c>
      <c r="D888" s="184" t="str">
        <f t="shared" si="2"/>
        <v>#REF!</v>
      </c>
    </row>
    <row r="889" ht="15.75" customHeight="1">
      <c r="A889" s="184" t="str">
        <f>Seeds!AB626</f>
        <v>M4-EyP-1b-E-2</v>
      </c>
      <c r="B889" s="184" t="str">
        <f t="shared" si="291"/>
        <v>#REF!</v>
      </c>
      <c r="C889" s="184" t="str">
        <f>Seeds!AA626</f>
        <v>{"id":"M4-EyP-1b-E-2","stimulus":"&lt;p&gt;Nesta tabela foram anotados os pratos favoritos de um grupo de crianças. Complete as seguintes frases.&lt;/p&gt;&lt;table style=\"width: 100%;\"&gt;&lt;tbody&gt;&lt;tr&gt;&lt;td style=\"width: 50%; text-align: center; color: white; background-color: #72D2CD;\"&gt;&lt;strong&gt;Pratos favoritos&lt;/strong&gt;&lt;/td&gt;&lt;td style=\"width: 50%; text-align: center; color: white; background-color: #72D2CD;\"&gt;&lt;strong&gt;Frequência absoluta&lt;/strong&gt;&lt;/td&gt;&lt;/tr&gt;&lt;tr&gt;&lt;td style=\"width: 50%; text-align: center;\"&gt;{{Q7}}&lt;/td&gt;&lt;td style=\"width: 50%; text-align: center;\"&gt;{{Q1}}&lt;/td&gt;&lt;/tr&gt;&lt;tr&gt;&lt;td style=\"width: 50%; text-align: center;\"&gt;{{Q8}}&lt;/td&gt;&lt;td style=\"width: 50%; text-align: center;\"&gt;{{Q2}}&lt;/td&gt;&lt;/tr&gt;&lt;tr&gt;&lt;td style=\"width: 50%; text-align: center;\"&gt;{{Q9}}&lt;/td&gt;&lt;td style=\"width: 50%; text-align: center;\"&gt;{{Q3}}&lt;/td&gt;&lt;/tr&gt;&lt;tr&gt;&lt;td style=\"width: 50%; text-align: center;\"&gt;{{Q10}}&lt;/td&gt;&lt;td style=\"width: 50%; text-align: center;\"&gt;{{Q4}}&lt;/td&gt;&lt;/tr&gt;&lt;/tbody&gt;&lt;/table&gt;","template":"&lt;p&gt;O prato favorito de {{response}} crianças é {{Q7}}.&lt;/p&gt;&lt;p&gt;O prato favorito de {{response}} crianças é {{Q10}}.&lt;/p&gt;","hint":"&lt;p&gt;A frequência absoluta de um dado é o número de vezes que o dado se repete.&lt;/p&gt;","feedback":"&lt;p&gt;A frequência absoluta de um dado é o número de vezes que o dado se repete.&lt;/p&gt;","seed":{"parameters":[{"name":"Q1","label":null,"min":50,"max":100,"step":1},{"name":"Q2","label":null,"min":50,"max":100,"step":1},{"name":"Q3","label":null,"min":50,"max":100,"step":1},{"name":"Q4","label":null,"min":50,"max":100,"step":1},{"name":"Q7","label":null,"list":["sopa","estrogonofe","feijoada","macarrão","arroz com feijão","lasanha"]},{"name":"Q8","label":null,"list":["sopa","estrogonofe","feijoada","macarrão","arroz com feijão","lasanha"]},{"name":"Q9","label":null,"list":["sopa","estrogonofe","feijoada","macarrão","arroz com feijão","lasanha"]},{"name":"Q10","label":null,"list":["sopa","estrogonofe","feijoada","macarrão","arroz com feijão","lasanha"]}],"calculated":[{"name":"A1","label":"{{function}}","function":"{{Q1}}"},{"name":"A2","label":"{{function}}","function":"{{Q4}}"}],"uniques":true},"algorithm":{"name":"calculateOperation","params":{"method":"equivLiteral","keyboard":"NUMERICAL"}}}</v>
      </c>
      <c r="D889" s="184" t="str">
        <f t="shared" si="2"/>
        <v>#REF!</v>
      </c>
    </row>
    <row r="890" ht="15.75" customHeight="1">
      <c r="A890" s="184" t="str">
        <f>Seeds!AB627</f>
        <v>M4-EyP-1b-E-3</v>
      </c>
      <c r="B890" s="184" t="str">
        <f t="shared" si="291"/>
        <v>#REF!</v>
      </c>
      <c r="C890" s="184" t="str">
        <f>Seeds!AA627</f>
        <v>{"id":"M4-EyP-1b-E-3","stimulus":"&lt;p&gt;Caio registrou o número de viagens que seus amigos fizeram no ano passado. Complete as seguintes frases.&lt;/p&gt;&lt;table style=\"width: 100%;\"&gt;&lt;tbody&gt;&lt;tr&gt;&lt;td style=\"width: 50%; text-align: center; color: white; background-color: #72D2CD;\"&gt;&lt;strong&gt;Amigos&lt;/strong&gt;&lt;/td&gt;&lt;td style=\"width: 50%; text-align: center; color: white; background-color: #72D2CD;\"&gt;&lt;strong&gt;Frequência absoluta&lt;/strong&gt;&lt;/td&gt;&lt;/tr&gt;&lt;tr&gt;&lt;td style=\"width: 50%; text-align: center;\"&gt;{{Q7}}&lt;/td&gt;&lt;td style=\"width: 50%; text-align: center;\"&gt;{{Q1}}&lt;/td&gt;&lt;/tr&gt;&lt;tr&gt;&lt;td style=\"width: 50%; text-align: center;\"&gt;{{Q8}}&lt;/td&gt;&lt;td style=\"width: 50%; text-align: center;\"&gt;{{Q2}}&lt;/td&gt;&lt;/tr&gt;&lt;tr&gt;&lt;td style=\"width: 50%; text-align: center;\"&gt;{{Q9}}&lt;/td&gt;&lt;td style=\"width: 50%; text-align: center;\"&gt;{{Q3}}&lt;/td&gt;&lt;/tr&gt;&lt;tr&gt;&lt;td style=\"width: 50%; text-align: center;\"&gt;{{Q10}}&lt;/td&gt;&lt;td style=\"width: 50%; text-align: center;\"&gt;{{Q4}}&lt;/td&gt;&lt;/tr&gt;&lt;tr&gt;&lt;td style=\"width: 50%; text-align: center;\"&gt;{{Q11}}&lt;/td&gt;&lt;td style=\"width: 50%; text-align: center;\"&gt;{{Q5}}&lt;/td&gt;&lt;/tr&gt;&lt;tr&gt;&lt;td style=\"width: 50%; text-align: center;\"&gt;{{Q12}}&lt;/td&gt;&lt;td style=\"width: 50%; text-align: center;\"&gt;{{Q6}}&lt;/td&gt;&lt;/tr&gt;&lt;/tbody&gt;&lt;/table&gt;","template":"&lt;p&gt;O amigo que menos viajou fez {{response}} viagens.&lt;/p&gt;&lt;p&gt;O amigo que mais viajou fez {{response}} viagens.&lt;/p&gt;","hint":"&lt;p&gt;A frequência absoluta de um dado é o número de vezes que o dado se repete.&lt;/p&gt;","feedback":"&lt;p&gt;A frequência absoluta de um dado é o número de vezes que o dado se repete.&lt;/p&gt;","seed":{"parameters":[{"name":"Q1","label":null,"min":1,"max":10,"step":1},{"name":"Q2","label":null,"min":1,"max":10,"step":1},{"name":"Q3","label":null,"min":1,"max":10,"step":1},{"name":"Q4","label":null,"min":1,"max":10,"step":1},{"name":"Q5","label":null,"min":1,"max":10,"step":1},{"name":"Q6","label":null,"min":1,"max":10,"step":1},{"name":"Q7","label":null,"list":["João","Nicolas","Rafael","Pedro","Lucas","Adriano"]},{"name":"Q8","label":null,"list":["João","Nicolas","Rafael","Pedro","Lucas","Adriano"]},{"name":"Q9","label":null,"list":["João","Nicolas","Rafael","Pedro","Lucas","Adriano"]},{"name":"Q10","label":null,"list":["João","Nicolas","Rafael","Pedro","Lucas","Adriano"]},{"name":"Q11","label":null,"list":["João","Nicolas","Rafael","Pedro","Lucas","Adriano"]},{"name":"Q12","label":null,"list":["João","Nicolas","Rafael","Pedro","Lucas","Adriano"]}],"calculated":[{"name":"A1","label":"{{function}}","function":"math.min({{Q1}}, {{Q2}}, {{Q3}}, {{Q4}}, {{Q5}}, {{Q6}},)"},{"name":"A2","label":"{{function}}","function":"math.max({{Q1}}, {{Q2}}, {{Q3}}, {{Q4}}, {{Q5}}, {{Q6}},)"}],"uniques":true},"algorithm":{"name":"calculateOperation","params":{"method":"equivLiteral","keyboard":"NUMERICAL"}}}</v>
      </c>
      <c r="D890" s="184" t="str">
        <f t="shared" si="2"/>
        <v>#REF!</v>
      </c>
    </row>
    <row r="891" ht="15.75" customHeight="1">
      <c r="A891" s="184" t="str">
        <f>Seeds!AB628</f>
        <v>M4-EyP-2a-I-1</v>
      </c>
      <c r="B891" s="184" t="str">
        <f t="shared" si="291"/>
        <v>#REF!</v>
      </c>
      <c r="C891" s="184" t="str">
        <f>Seeds!AA628</f>
        <v>{"id":"M4-EyP-2a-I-1","stimulus":"&lt;p&gt;O gráfico a seguir representa a quantidade de músicas que cinco amigos pediram ao DJ em uma festa. Indique se as seguintes afirmações estão corretas ou incorretas.&lt;/p&gt;&lt;div style=\"display:flex; justify-content:center;\"&gt;&lt;div class=\"fr-chart ct-chart ct-minor-seventh\" data-chart='{\"type\": \"bar\", \"series\": [{\"name\": \"Músicas\", \"data\": [{{Q1}},{{Q2}},{{Q3}},{{Q4}},{{Q5}}]}], \"labels\":[\"Rafael\",\"Camilo\",\"Renata\",\"Letícia\",\"Joaquim\"],\"options\": {\"axisY\": {\"onlyInteger\": true}}}'&gt;&lt;/div&gt;&lt;/div&gt;","hint":"&lt;p&gt;A altura que cada barra atinge representa o número de músicas que cada um solicitou.&lt;/p&gt;","feedback":"&lt;p&gt;A altura que cada barra atinge representa o número de músicas que cada um solicitou.&lt;/p&gt;","seed":{"parameters":[{"name":"Q1","label":null,"list":[2,3,4,5,6,7]},{"name":"Q2","label":null,"list":[2,3,4,5,6,7]},{"name":"Q3","label":null,"list":[2,3,4,5,6,7]},{"name":"Q4","label":null,"list":[2,3,4,5,6,7]},{"name":"Q5","label":null,"list":[2,3,4,5,6,7]}],"calculated":[{"name":"A1","label":"Rafael pediu {{Q1}} músicas."},{"name":"A2","label":"Camilo pediu {{Q2}} músicas."},{"name":"A3","label":"Renata pediu {{Q3}} músicas."},{"name":"A4","label":"Letícia pediu {{Q4}} músicas."},{"name":"A5","label":"Joaquim pediu {{Q5}} músicas."},{"name":"A6","label":"Rafael pediu {{Q2}} músicas.","incorrect":true,"feedback":"&lt;p&gt;Rafael pediu {{Q1}} músicas.&lt;/p&gt;"},{"name":"A7","label":"Rafael pediu {{Q4}} músicas.","incorrect":true,"feedback":"&lt;p&gt;Rafael pediu {{Q1}} músicas.&lt;/p&gt;"},{"name":"A8","label":"Camilo pediu {{Q1}} músicas.","incorrect":true,"feedback":"&lt;p&gt;Camilo pediu {{Q2}} músicas.&lt;/p&gt;"},{"name":"A9","label":"Camilo pediu {{Q3}} músicas.","incorrect":true,"feedback":"&lt;p&gt;Camilo pediu {{Q2}} músicas.&lt;/p&gt;"},{"name":"A10","label":"Renata pediu {{Q5}} músicas.","incorrect":true,"feedback":"&lt;p&gt;Renata pediu {{Q3}} músicas.&lt;/p&gt;"},{"name":"A11","label":"Renata pediu {{Q1}} músicas.","incorrect":true,"feedback":"&lt;p&gt;Renata pediu {{Q3}} músicas.&lt;/p&gt;"},{"name":"A12","label":"Letícia pediu {{Q2}} músicas.","incorrect":true,"feedback":"&lt;p&gt;Letícia pediu {{Q4}} músicas.&lt;/p&gt;"},{"name":"A13","label":"Letícia pediu {{Q3}} músicas.","incorrect":true,"feedback":"&lt;p&gt;Letícia pediu {{Q4}} músicas.&lt;/p&gt;"},{"name":"A14","label":"Joaquim pediu {{Q4}} músicas.","incorrect":true,"feedback":"&lt;p&gt;Joaquim pediu {{Q5}} músicas.&lt;/p&gt;"},{"name":"A15","label":"Joaquim pediu {{Q2}} músicas.","incorrect":true,"feedback":"&lt;p&gt;Joaquim pediu {{Q5}} músicas.&lt;/p&gt;"}],"uniques":true},"algorithm":{"name":"trueFalse","template":"Choice matrix – inline","params":{"countCorrect":2,"countIncorrect":1,"showCheckIcon":false,"options":["Correta","Incorreta"]}}}</v>
      </c>
      <c r="D891" s="184" t="str">
        <f t="shared" si="2"/>
        <v>#REF!</v>
      </c>
    </row>
    <row r="892" ht="15.75" customHeight="1">
      <c r="A892" s="184" t="str">
        <f>Seeds!AB629</f>
        <v>M4-EyP-2a-I-2</v>
      </c>
      <c r="B892" s="184" t="str">
        <f t="shared" si="291"/>
        <v>#REF!</v>
      </c>
      <c r="C892" s="184" t="str">
        <f>Seeds!AA629</f>
        <v>{"id":"M4-EyP-2a-I-2","stimulus":"&lt;p&gt;Este gráfico mostra o número de vezes que Larissa foi a cada um desses lugares durante o verão. Indique se as seguintes afirmações estão corretas ou incorretas.&lt;/p&gt;&lt;div style=\"display:flex; justify-content:center;\"&gt;&lt;div class=\"fr-chart ct-chart ct-minor-seventh\" data-chart='{\"type\": \"bar\", \"series\": [{\"name\": \"Lugares\", \"data\": [{{Q1}},{{Q2}},{{Q3}},{{Q4}}]}], \"labels\":[\"{{Q5}}\",\"{{Q6}}\",\"{{Q7}}\",\"{{Q8}}\"],\"options\": {\"axisY\": {\"onlyInteger\": true}}}'&gt;&lt;/div&gt;&lt;/div&gt;","hint":"&lt;p&gt;A altura alcançada por cada barra representa o número de vezes que Larissa foi a cada local.&lt;/p&gt;","feedback":"&lt;p&gt;A altura alcançada por cada barra representa o número de vezes que Larissa foi a cada local.&lt;/p&gt;","seed":{"parameters":[{"name":"Q1","label":null,"list":[2,3,4,5,6,7]},{"name":"Q2","label":null,"list":[2,3,4,5,6,7]},{"name":"Q3","label":null,"list":[2,3,4,5,6,7]},{"name":"Q4","label":null,"list":[2,3,4,5,6,7]},{"name":"Q5","label":null,"list":["ao museu","à piscina","ao sítio","ao parque","à praia"]},{"name":"Q6","label":null,"list":["ao museu","à piscina","ao sítio","ao parque","à praia"]},{"name":"Q7","label":null,"list":["ao museu","à piscina","ao sítio","ao parque","à praia"]},{"name":"Q8","label":null,"list":["ao museu","à piscina","ao sítio","ao parque","à praia"]}],"calculated":[{"name":"A1","label":"Ela foi {{Q1}} vezes {{Q5}}."},{"name":"A2","label":"Ela foi {{Q2}} vezes {{Q6}}."},{"name":"A3","label":"Ela foi {{Q3}} vezes {{Q7}}."},{"name":"A4","label":"Ela foi {{Q4}} vezes {{Q8}}."},{"name":"A5","label":"Ela foi {{Q2}} vezes {{Q5}}.","incorrect":true,"feedback":"Ela foi {{Q1}} vezes {{Q5}}."},{"name":"A6","label":"Ela foi {{Q3}} vezes {{Q5}}.","incorrect":true,"feedback":"Ela foi {{Q1}} vezes {{Q5}}."},{"name":"A7","label":"Ela foi {{Q4}} vezes {{Q6}}.","incorrect":true,"feedback":"Ela foi {{Q2}} vezes {{Q6}}."},{"name":"A8","label":"Ela foi {{Q1}} vezes {{Q6}}.","incorrect":true,"feedback":"Ela foi {{Q2}} vezes {{Q6}}."},{"name":"A9","label":"Ela foi {{Q1}} vezes {{Q7}}.","incorrect":true,"feedback":"Ela foi {{Q3}} vezes {{Q7}}."},{"name":"A10","label":"Ela foi {{Q4}} vezes {{Q7}}.","incorrect":true,"feedback":"Ela foi {{Q3}} vezes {{Q7}}."},{"name":"A11","label":"Ela foi {{Q2}} vezes {{Q8}}.","incorrect":true,"feedback":"Ela foi {{Q4}} vezes {{Q8}}."},{"name":"A12","label":"Ela foi {{Q3}} vezes {{Q8}}.","incorrect":true,"feedback":"Ela foi {{Q4}} vezes {{Q8}}."}],"uniques":true},"algorithm":{"name":"trueFalse","template":"Choice matrix – inline","params":{"countCorrect":2,"countIncorrect":1,"showCheckIcon":false,"options":["Correta","Incorreta"]}}}</v>
      </c>
      <c r="D892" s="184" t="str">
        <f t="shared" si="2"/>
        <v>#REF!</v>
      </c>
    </row>
    <row r="893" ht="15.75" customHeight="1">
      <c r="A893" s="184" t="str">
        <f>Seeds!AB630</f>
        <v>M4-EyP-2a-I-3</v>
      </c>
      <c r="B893" s="184" t="str">
        <f t="shared" si="291"/>
        <v>#REF!</v>
      </c>
      <c r="C893" s="184" t="str">
        <f>Seeds!AA630</f>
        <v>{"id":"M4-EyP-2a-I-3","stimulus":"&lt;p&gt;Os alunos do 4º ano foram questionados sobre qual profissão gostariam de seguir quando crescessem. Suas respostas estão neste gráfico. Indique se as afirmações estão corretas ou incorretas.&lt;/p&gt;&lt;div style=\"display:flex; justify-content:center;\"&gt;&lt;div class=\"fr-chart ct-chart ct-minor-seventh\" data-chart='{\"type\": \"bar\", \"series\": [{\"name\": \"Profissões\", \"data\": [{{Q1}},{{Q2}},{{Q3}},{{Q4}}]}], \"labels\":[\"{{Q5}}\",\"{{Q6}}\",\"{{Q7}}\",\"{{Q8}}\"],\"options\": {\"axisY\": {\"onlyInteger\": true}}}'&gt;&lt;/div&gt;&lt;/div&gt;","hint":"&lt;p&gt;A altura que cada barra atinge representa o número de alunos que querem a profissão.&lt;/p&gt;","feedback":"&lt;p&gt;A altura que cada barra atinge representa o número de alunos que querem a profissão.&lt;/p&gt;","seed":{"parameters":[{"name":"Q1","label":null,"min":2,"max":10,"step":1},{"name":"Q2","label":null,"min":2,"max":10,"step":1},{"name":"Q3","label":null,"min":2,"max":10,"step":1},{"name":"Q4","label":null,"min":2,"max":10,"step":1},{"name":"Q5","label":null,"list":["juiz","atleta","jornalista","ator","professor","médico","músico","cientista"]},{"name":"Q6","label":null,"list":["juiz","atleta","jornalista","ator","professor","médico","músico","cientista"]},{"name":"Q7","label":null,"list":["juiz","atleta","jornalista","ator","professor","médico","músico","cientista"]},{"name":"Q8","label":null,"list":["juiz","atleta","jornalista","ator","professor","médico","músico","cientista"]}],"calculated":[{"name":"A1","label":"{{Q1}} estudantes querem ser {{Q5}}."},{"name":"A2","label":"{{Q2}} estudantes querem ser {{Q6}}."},{"name":"A3","label":"{{Q3}} estudantes querem ser {{Q7}}."},{"name":"A4","label":"{{Q4}} estudantes querem ser {{Q8}}."},{"name":"A5","label":"{{Q2}} estudantes querem ser {{Q5}}.","incorrect":true,"feedback":"{{Q2}} estudantes querem ser {{Q5}}."},{"name":"A6","label":"{{Q3}} estudantes querem ser {{Q5}}.","incorrect":true,"feedback":"{{Q3}} estudantes querem ser {{Q5}}."},{"name":"A7","label":"{{Q1}} estudantes querem ser {{Q6}}.","incorrect":true,"feedback":"{{Q1}} estudantes querem ser {{Q6}}."},{"name":"A8","label":"{{Q4}} estudantes querem ser {{Q6}}.","incorrect":true,"feedback":"{{Q4}} estudantes querem ser {{Q6}}."},{"name":"A9","label":"{{Q2}} estudantes querem ser {{Q7}}.","incorrect":true,"feedback":"{{Q2}} estudantes querem ser {{Q7}}."},{"name":"A10","label":"{{Q4}} estudantes querem ser {{Q7}}.","incorrect":true,"feedback":"{{Q4}} estudantes querem ser {{Q7}}."},{"name":"A11","label":"{{Q1}} estudantes querem ser {{Q8}}.","incorrect":true,"feedback":"{{Q1}} estudantes querem ser {{Q8}}."},{"name":"A12","label":"{{Q2}} estudantes querem ser {{Q8}}.","incorrect":true,"feedback":"{{Q2}} estudantes querem ser {{Q8}}."}],"uniques":true},"algorithm":{"name":"trueFalse","template":"Choice matrix – inline","params":{"countCorrect":2,"countIncorrect":1,"showCheckIcon":false,"options":["Correta","Incorreta"]}}}</v>
      </c>
      <c r="D893" s="184" t="str">
        <f t="shared" si="2"/>
        <v>#REF!</v>
      </c>
    </row>
    <row r="894" ht="15.75" customHeight="1">
      <c r="A894" s="184" t="str">
        <f>Seeds!AB631</f>
        <v>M4-EyP-2a-E-1</v>
      </c>
      <c r="B894" s="184" t="str">
        <f t="shared" si="291"/>
        <v>#REF!</v>
      </c>
      <c r="C894" s="184" t="str">
        <f>Seeds!AA631</f>
        <v>{"id":"M4-EyP-2a-E-1","stimulus":"&lt;p&gt;O gráfico a seguir mostra as disciplinas preferidas de um grupo de alunos. Complete as frases a seguir.&lt;/p&gt;&lt;div style=\"display:flex; justify-content:center;\"&gt;&lt;div class=\"fr-chart ct-chart ct-minor-seventh\" data-chart='{\"type\": \"bar\", \"series\": [{\"name\": \"Disciplinas\", \"data\": [{{Q1}},{{Q2}},{{Q3}}]}], \"labels\":[\"{{Q4}}\",\"{{Q5}}\",\"{{Q6}}\"],\"options\": {\"axisY\": {\"onlyInteger\": true}}}'&gt;&lt;/div&gt;&lt;/div&gt;","template":"&lt;p&gt;{{response}} alunos preferem a disciplina de {{Q4}}.&lt;/p&gt;&lt;p&gt;{{response}} alunos preferem a disciplina de {{Q6}}.&lt;/p&gt;","hint":"&lt;p&gt;A altura que cada barra atinge representa os alunos que preferem a disciplina.&lt;/p&gt;","feedback":"&lt;p&gt;A altura que cada barra atinge representa os alunos que preferem a disciplina.&lt;/p&gt;","seed":{"parameters":[{"name":"Q1","label":null,"list":[10,11,12,13,14,15]},{"name":"Q2","label":null,"list":[10,11,12,13,14,15]},{"name":"Q3","label":null,"list":[10,11,12,13,14,15]},{"name":"Q4","label":null,"list":["Matemática","Inglês","Português","Ciências","Educação Física","Artes"]},{"name":"Q5","label":null,"list":["Matemática","Inglês","Português","Ciências","Educação Física","Artes"]},{"name":"Q6","label":null,"list":["Matemática","Inglês","Português","Ciências","Educação Física","Artes"]}],"calculated":[{"name":"A1","label":"{{function}}","function":"{{Q1}}"},{"name":"A2","label":"{{function}}","function":"{{Q3}}"}],"uniques":true},"algorithm":{"name":"calculateOperation","params":{"method":"equivLiteral","keyboard":"NUMERICAL"}}}</v>
      </c>
      <c r="D894" s="184" t="str">
        <f t="shared" si="2"/>
        <v>#REF!</v>
      </c>
    </row>
    <row r="895" ht="15.75" customHeight="1">
      <c r="A895" s="184" t="str">
        <f>Seeds!AB632</f>
        <v>M4-EyP-2a-E-2</v>
      </c>
      <c r="B895" s="184" t="str">
        <f t="shared" si="291"/>
        <v>#REF!</v>
      </c>
      <c r="C895" s="184" t="str">
        <f>Seeds!AA632</f>
        <v>{"id":"M4-EyP-2a-E-2","stimulus":"&lt;p&gt;Um grupo de pessoas foi questionado sobre a cor favorita delas e suas respostas foram representadas no gráfico a seguir. Observe-o e complete as frases.&lt;/p&gt;&lt;div style=\"display:flex; justify-content:center;\"&gt;&lt;div class=\"fr-chart ct-chart ct-minor-seventh\" data-chart='{\"type\": \"bar\", \"series\": [{\"name\": \"Cores\", \"data\": [{{Q1}},{{Q2}},{{Q3}},{{Q4}}]}], \"labels\":[\"{{Q5}}\",\"{{Q6}}\",\"{{Q7}}\",\"{{Q8}}\"],\"options\": {\"axisY\": {\"onlyInteger\": true}}}'&gt;&lt;/div&gt;&lt;/div&gt;","template":"&lt;p&gt;A cor favorita de {{response}} pessoas é a {{Q6}}.&lt;/p&gt;&lt;p&gt;A cor favorita de {{response}} pessoas é a {{Q8}}.&lt;/p&gt;","hint":"&lt;p&gt;A altura que cada barra atinge representa o número de pessoas que preferem cada cor.&lt;/p&gt;","feedback":"&lt;p&gt;A altura que cada barra atinge representa o número de pessoas que preferem cada cor.&lt;/p&gt;","seed":{"parameters":[{"name":"Q1","label":null,"min":1,"max":10,"step":1},{"name":"Q2","label":null,"min":1,"max":10,"step":1},{"name":"Q3","label":null,"min":1,"max":10,"step":1},{"name":"Q4","label":null,"min":1,"max":10,"step":1},{"name":"Q5","label":null,"list":["vermelha","laranja","amarela","verde","azul","roxa","branca","preta","rosa"]},{"name":"Q6","label":null,"list":["vermelha","laranja","amarela","verde","azul","roxa","branca","preta","rosa"]},{"name":"Q7","label":null,"list":["vermelha","laranja","amarela","verde","azul","roxa","branca","preta","rosa"]},{"name":"Q8","label":null,"list":["vermelha","laranja","amarela","verde","azul","roxa","branca","preta","rosa"]}],"calculated":[{"name":"A1","label":"{{function}}","function":"{{Q2}}"},{"name":"A2","label":"{{function}}","function":"{{Q4}}"}],"uniques":true},"algorithm":{"name":"calculateOperation","params":{"method":"equivLiteral","keyboard":"NUMERICAL"}}}</v>
      </c>
      <c r="D895" s="184" t="str">
        <f t="shared" si="2"/>
        <v>#REF!</v>
      </c>
    </row>
    <row r="896" ht="15.75" customHeight="1">
      <c r="A896" s="184" t="str">
        <f>Seeds!AB633</f>
        <v>M4-EyP-2a-E-3</v>
      </c>
      <c r="B896" s="184" t="str">
        <f t="shared" si="291"/>
        <v>#REF!</v>
      </c>
      <c r="C896" s="184" t="str">
        <f>Seeds!AA633</f>
        <v>{"id":"M4-EyP-2a-E-3","stimulus":"&lt;p&gt;Neste gráfico estão representadas as vendas de uma loja de roupas durante o último dia. Complete a seguinte afirmação.&lt;/p&gt;&lt;div style=\"display:flex; justify-content:center;\"&gt;&lt;div class=\"fr-chart ct-chart ct-minor-seventh\" data-chart='{\"type\": \"bar\", \"series\": [{\"name\": \"Vendas\", \"data\": [{{Q1}},{{Q2}},{{Q3}}]}], \"labels\":[\"{{Q4}}\",\"{{Q5}}\",\"{{Q6}}\"],\"options\": {\"axisY\": {\"onlyInteger\": true}}}'&gt;&lt;/div&gt;&lt;/div&gt;","template":"&lt;p&gt;Venderam-se {{response}} {{Q4}} e {{response}} {{Q5}}.&lt;/p&gt;","hint":"&lt;p&gt;A altura que cada barra atinge representa o número de vendas de cada item na loja.&lt;/p&gt;","feedback":"&lt;p&gt;A altura que cada barra atinge representa o número de vendas de cada item na loja.&lt;/p&gt;","seed":{"parameters":[{"name":"Q1","label":null,"min":5,"max":15,"step":1},{"name":"Q2","label":null,"min":5,"max":15,"step":1},{"name":"Q3","label":null,"min":5,"max":15,"step":1},{"name":"Q4","label":null,"list":["calças","camisas","jaquetas","sapatos","vestidos"]},{"name":"Q5","label":null,"list":["calças","camisas","jaquetas","sapatos","vestidos"]},{"name":"Q6","label":null,"list":["calças","camisas","jaquetas","sapatos","vestidos"]}],"calculated":[{"name":"A1","label":"{{function}}","function":"{{Q1}}"},{"name":"A2","label":"{{function}}","function":"{{Q2}}"}],"uniques":true},"algorithm":{"name":"calculateOperation","params":{"method":"equivLiteral","keyboard":"NUMERICAL"}}}</v>
      </c>
      <c r="D896" s="184" t="str">
        <f t="shared" si="2"/>
        <v>#REF!</v>
      </c>
    </row>
    <row r="897" ht="15.75" customHeight="1">
      <c r="A897" s="184" t="str">
        <f>Seeds!AB637</f>
        <v>M4-EyP-3a-I-1</v>
      </c>
      <c r="B897" s="184" t="str">
        <f t="shared" si="291"/>
        <v>#REF!</v>
      </c>
      <c r="C897" s="184" t="str">
        <f>Seeds!AA637</f>
        <v>{
    "id": "M4-EyP-3a-I-1",
    "stimulus": "&lt;p&gt;A curva de frequência a seguir representa o número de filmes que algumas crianças assistiram no último mês. Ela indica se essas afirmações estão corretas ou não.&lt;/p&gt;&lt;div style=\"display:flex; justify-content:center;\"&gt;&lt;div class=\"fr-chart ct-chart ct-minor-seventh\" data-chart='{\"type\": \"line\", \"series\": [{\"name\": \"Películas\", \"data\": [{{Q1}},{{Q2}},{{Q3}},{{Q4}}]}], \"labels\":[\"{{Q5}}\",\"{{Q6}}\",\"{{Q7}}\",\"{{Q8}}\"], \"options\":{\"low\":0, \"axisY\": {\"onlyInteger\": true}}}'&gt;&lt;/div&gt;&lt;/div&gt;",
    "hint": "&lt;p&gt;A altura da curva representa o número de filmes que cada pessoa assistiu.&lt;/p&gt;",
    "feedback": "&lt;p&gt;A altura da curva representa o número de filmes que cada pessoa assistiu.&lt;/p&gt;",
    "seed": {
        "parameters": [
            {
                "name": "Q1",
                "label": "",
                "min": 2,
                "max": 12,
                "step": 1
            },
            {
                "name": "Q2",
                "label": "",
                "min": 2,
                "max": 12,
                "step": 1
            },
            {
                "name": "Q3",
                "label": "",
                "min": 2,
                "max": 12,
                "step": 1
            },
            {
                "name": "Q4",
                "label": "",
                "min": 2,
                "max": 12,
                "step": 1
            },
            {
                "name": "Q5",
                "label": "",
                "list": [
                    "Sonia",
                    "Hugo",
                    "Ana",
                    "Manuel",
                    "Emma",
                    "Javier",
                    "Blanca"
                ]
            },
            {
                "name": "Q6",
                "label": "",
                "list": [
                    "Sonia",
                    "Hugo",
                    "Ana",
                    "Manuel",
                    "Emma",
                    "Javier",
                    "Blanca"
                ]
            },
            {
                "name": "Q7",
                "label": "",
                "list": [
                    "Sonia",
                    "Hugo",
                    "Ana",
                    "Manuel",
                    "Emma",
                    "Javier",
                    "Blanca"
                ]
            },
            {
                "name": "Q8",
                "label": "",
                "list": [
                    "Sonia",
                    "Hugo",
                    "Ana",
                    "Manuel",
                    "Emma",
                    "Javier",
                    "Blanca"
                ]
            }
        ],
        "calculated": [
            {
                "name": "A1",
                "label": "{{Q5}} viu {{Q1}} filmes."
            },
            {
                "name": "A2",
                "label": "{{Q6}} viu {{Q2}} filmes."
            },
            {
                "name": "A3",
                "label": "{{Q7}} viu {{Q3}} filmes."
            },
            {
                "name": "A4",
                "label": "{{Q8}} viu {{Q4}} filmes."
            },
            {
                "name": "A5",
                "label": "{{Q5}} viu {{Q2}} filmes.",
                "incorrect": true,
                "feedback": "&lt;p&gt;{{Q5}} viu {{Q1}} filmes.&lt;/p&gt;"
            },
            {
                "name": "A6",
                "label": "{{Q5}} viu {{Q3}}  filmes",
                "incorrect": true,
                "feedback": "&lt;p&gt;{{Q5}} viu {{Q1}}  filmes&lt;/p&gt;"
            },
            {
                "name": "A7",
                "label": "{{Q6}} viu {{Q1}}  filmes.",
                "incorrect": true,
                "feedback": "&lt;p&gt;{{Q6}} viu {{Q2}}  filmes.&lt;/p&gt;"
            },
            {
                "name": "A8",
                "label": "{{Q6}} viu {{Q3}}  filmes.",
                "incorrect": true,
                "feedback": "&lt;p&gt;{{Q6}} viu {{Q2}} filmes.&lt;/p&gt;"
            },
            {
                "name": "A9",
                "label": "{{Q7}} viu {{Q2}} películas.",
                "incorrect": true,
                "feedback": "&lt;p&gt;{{Q7}} viu {{Q3}} filmes.&lt;/p&gt;"
            },
            {
                "name": "A10",
                "label": "{{Q7}} viu {{Q4}} filmes.",
                "incorrect": true,
                "feedback": "&lt;p&gt;{{Q7}} viu {{Q3}} filmes.&lt;/p&gt;"
            },
            {
                "name": "A11",
                "label": "{{Q8}} viu {{Q1}} filmes.",
                "incorrect": true,
                "feedback": "&lt;p&gt;{{Q8}} viu {{Q4}} filmes.&lt;/p&gt;"
            },
            {
                "name": "A12",
                "label": "{{Q8}} viu {{Q3}} filmes.",
                "incorrect": true,
                "feedback": "&lt;p&gt;{{Q8}} viu {{Q4}} filmes.&lt;/p&gt;"
            }
        ],
        "uniques": true
    },
    "algorithm": {
        "name": "trueFalse",
        "template": "Choice matrix – inline",
        "params": {
            "countCorrect": 2,
            "countIncorrect": 1,
            "showCheckIcon": false,
            "options": [
                "Verdadero",
                "Falso"
            ]
        }
    }
}</v>
      </c>
      <c r="D897" s="184" t="str">
        <f t="shared" si="2"/>
        <v>#REF!</v>
      </c>
    </row>
    <row r="898" ht="15.75" customHeight="1">
      <c r="A898" s="184" t="str">
        <f>Seeds!AB638</f>
        <v>M4-EyP-3a-I-2</v>
      </c>
      <c r="B898" s="184" t="str">
        <f t="shared" si="291"/>
        <v>#REF!</v>
      </c>
      <c r="C898" s="184" t="str">
        <f>Seeds!AA638</f>
        <v>{
    "id": "M4-EyP-3a-I-2",
    "stimulus": "&lt;p&gt;Em uma escola foi realizada uma pesquisa para saber quais sobremesas os alunos preferem. A partir dessas informações foi criado o gráfico a seguir. Indique se essas afirmações estão corretas ou não.&lt;/p&gt;&lt;div style=\"display:flex; justify-content:center;\"&gt;&lt;div class=\"fr-chart ct-chart ct-minor-seventh\" data-chart='{\"type\": \"line\", \"series\": [{\"name\": \"Postres\", \"data\": [{{Q1}},{{Q2}},{{Q3}}]}], \"labels\":[\"{{Q4}}\",\"{{Q5}}\",\"{{Q6}}\"], \"options\":{\"low\":0, \"axisY\": {\"onlyInteger\": true}}}'&gt;&lt;/div&gt;&lt;/div&gt;",
    "hint": "&lt;p&gt;A altura da curva representa o número de alunos que preferem uma sobremesa.&lt;/p&gt;",
    "feedback": "&lt;p&gt;A altura da curva representa o número de alunos que preferem uma sobremesa.&lt;/p&gt;",
    "seed": {
        "parameters": [
            {
                "name": "Q1",
                "label": "",
                "min": 2,
                "max": 10,
                "step": 1
            },
            {
                "name": "Q2",
                "label": "",
                "min": 2,
                "max": 10,
                "step": 1
            },
            {
                "name": "Q3",
                "label": "",
                "min": 2,
                "max": 10,
                "step": 1
            },
            {
                "name": "Q4",
                "label": "",
                "list": [
                    "fruta",
                    "bolo",
                    "congeladas",
                    "iogurte"
                ]
            },
            {
                "name": "Q5",
                "label": "",
                "list": [
                    "fruta",
                    "bolo",
                    "congeladas",
                    "iogurte"
                ]
            },
            {
                "name": "Q6",
                "label": "",
                "list": [
                    "fruta",
                    "bolo",
                    "congeladas",
                    "iogurte"
                ]
            }
        ],
        "calculated": [
            {
                "name": "A1",
                "label": "{{Q1}} alunos preferem {{Q4}}."
            },
            {
                "name": "A2",
                "label": "{{Q2}} alunos preferem {{Q5}}."
            },
            {
                "name": "A3",
                "label": "{{Q3}} alunos preferem {{Q6}}."
            },
            {
                "name": "A4",
                "label": "{{Q2}} alunos preferem {{Q4}}.",
                "incorrect": true,
                "feedback": "&lt;p&gt;{{Q1}} alunos preferem {{Q4}}.&lt;/p&gt;"
            },
            {
                "name": "A5",
                "label": "{{Q3}} alunos preferem {{Q4}}.",
                "incorrect": true,
                "feedback": "&lt;p&gt;{{Q1}} alunos preferem {{Q4}}.&lt;/p&gt;"
            },
            {
                "name": "A6",
                "label": "{{Q1}} alunos preferem {{Q5}}.",
                "incorrect": true,
                "feedback": " {{Q2}} alunos preferem {{Q5}}."
            },
            {
                "name": "A7",
                "label": " {{Q2}} alunos preferem {{Q5}}.",
                "incorrect": true,
                "feedback": "&lt;p&gt;{{Q5}} recebeu {{Q2}} votos.&lt;/p&gt;"
            },
            {
                "name": "A8",
                "label": "{{Q1}} alunos preferem {{Q6}}.",
                "incorrect": true,
                "feedback": "&lt;p&gt;{{Q3}} alunos preferem {{Q6}}.&lt;/p&gt;"
            },
            {
                "name": "A9",
                "label": "{{Q2}} alunos preferem {{Q6}}.",
                "incorrect": true,
                "feedback": "&lt;p&gt;{{Q3}} alunos preferem {{Q6}}.&lt;/p&gt;"
            }
        ],
        "uniques": true
    },
    "algorithm": {
        "name": "trueFalse",
        "template": "Choice matrix – inline",
        "params": {
            "countCorrect": 2,
            "countIncorrect": 1,
            "showCheckIcon": false,
            "options": [
                "Verdadero",
                "Falso"
            ]
        }
    }
}</v>
      </c>
      <c r="D898" s="184" t="str">
        <f t="shared" si="2"/>
        <v>#REF!</v>
      </c>
    </row>
    <row r="899" ht="15.75" customHeight="1">
      <c r="A899" s="184" t="str">
        <f>Seeds!AB639</f>
        <v>M4-EyP-3a-I-3</v>
      </c>
      <c r="B899" s="184" t="str">
        <f t="shared" si="291"/>
        <v>#REF!</v>
      </c>
      <c r="C899" s="184" t="str">
        <f>Seeds!AA639</f>
        <v>{
    "id": "M4-EyP-3a-I-3",
    "stimulus": "&lt;p&gt;Estes são os resultados da votação que eles fizeram em uma classe para eleger seu representante. Indique se essas declarações estão corretas ou não.&lt;/p&gt;&lt;div style=\"display:flex; justify-content:center;\"&gt;&lt;div class=\"fr-chart ct-chart ct-minor-seventh\" data-chart='{\"type\": \"line\", \"series\": [{\"name\": \"Votos\", \"data\": [{{Q1}},{{Q2}},{{Q3}}]}], \"labels\":[\"{{Q4}}\",\"{{Q5}}\",\"{{Q6}}\"], \"options\":{\"low\":0, \"axisY\": {\"onlyInteger\": true}}}'&gt;&lt;/div&gt;&lt;/div&gt;",
    "hint": "&lt;p&gt;A altura que a curva atinge representa os votos que cada candidato recebeu.&lt;/p&gt;",
    "feedback": "&lt;p&gt;A altura que a curva atinge representa os votos que cada candidato recebeu.&lt;/p&gt;",
    "seed": {
        "parameters": [
            {
                "name": "Q1",
                "label": "",
                "min": 2,
                "max": 12,
                "step": 1
            },
            {
                "name": "Q2",
                "label": "",
                "min": 2,
                "max": 12,
                "step": 1
            },
            {
                "name": "Q3",
                "label": "",
                "min": 2,
                "max": 12,
                "step": 1
            },
            {
                "name": "Q4",
                "label": "",
                "list": [
                    "Gilberto",
                    "Mar",
                    "Luciano",
                    "Sara",
                    "Nelson",
                    "Diane"
                ]
            },
            {
                "name": "Q5",
                "label": "",
                "list": [
                    "Gilberto",
                    "Mar",
                    "Luciano",
                    "Sara",
                    "Nelson",
                    "Diane"
                ]
            },
            {
                "name": "Q6",
                "label": "",
                "list": [
                    "Gilberto",
                    "Mar",
                    "Luciano",
                    "Sara",
                    "Nelson",
                    "Diane"
                ]
            }
        ],
        "calculated": [
            {
                "name": "A1",
                "label": "{{Q4}} ha recibido {{Q1}} votos."
            },
            {
                "name": "A2",
                "label": "{{Q5}} ha recibido {{Q2}} votos."
            },
            {
                "name": "A3",
                "label": "{{Q6}} ha recibido {{Q3}} votos."
            },
            {
                "name": "A4",
                "label": "{{Q4}} ha recibido {{Q2}} votos.",
                "incorrect": true,
                "feedback": "&lt;p&gt;{{Q4}} ha recibido {{Q1}} votos.&lt;/p&gt;"
            },
            {
                "name": "A5",
                "label": "{{Q4}} ha recibido {{Q3}} votos.",
                "incorrect": true,
                "feedback": "&lt;p&gt;{{Q4}} ha recibido {{Q1}} votos.&lt;/p&gt;"
            },
            {
                "name": "A6",
                "label": "{{Q5}} ha recibido {{Q1}} votos.",
                "incorrect": true,
                "feedback": "{{Q5}} ha recibido {{Q2}} votos."
            },
            {
                "name": "A7",
                "label": "{{Q5}} ha recibido {{Q3}} votos.",
                "incorrect": true,
                "feedback": "&lt;p&gt;{{Q5}} ha recibido {{Q2}} votos.&lt;/p&gt;"
            },
            {
                "name": "A8",
                "label": "{{Q6}} ha recibido {{Q1}} votos.",
                "incorrect": true,
                "feedback": "&lt;p&gt;{{Q6}} ha recibido {{Q3}} votos.&lt;/p&gt;"
            },
            {
                "name": "A9",
                "label": "{{Q6}} ha recibido {{Q2}} votos.",
                "incorrect": true,
                "feedback": "&lt;p&gt;{{Q6}} ha recibido {{Q3}} votos.&lt;/p&gt;"
            }
        ],
        "uniques": true
    },
    "algorithm": {
        "name": "trueFalse",
        "template": "Choice matrix – inline",
        "params": {
            "countCorrect": 2,
            "countIncorrect": 1,
            "showCheckIcon": false,
            "options": [
                "Verdadero",
                "Falso"
            ]
        }
    }
}</v>
      </c>
      <c r="D899" s="184" t="str">
        <f t="shared" si="2"/>
        <v>#REF!</v>
      </c>
    </row>
    <row r="900" ht="15.75" customHeight="1">
      <c r="A900" s="184" t="str">
        <f>Seeds!AB640</f>
        <v>M4-EyP-3a-E-1</v>
      </c>
      <c r="B900" s="184" t="str">
        <f t="shared" si="291"/>
        <v>#REF!</v>
      </c>
      <c r="C900" s="184" t="str">
        <f>Seeds!AA640</f>
        <v>{
    "id": "M4-EyP-3a-E-1",
    "stimulus": "&lt;p&gt;Este gráfico mostra o número de dias que choveu durante o último mês em várias cidades. Observe o gráfico e complete as afirmações a seguir.&lt;/p&gt;&lt;div style=\"display:flex; justify-content:center;\"&gt;&lt;div class=\"fr-chart ct-chart ct-minor-seventh\" data-chart='{\"type\": \"line\", \"series\": [{\"name\": \"Ciudades\", \"data\": [{{Q1}},{{Q2}},{{Q3}}]}], \"labels\":[\"{{Q4}}\",\"{{Q5}}\",\"{{Q6}}\"], \"options\":{\"low\":0, \"axisY\": {\"onlyInteger\": true}}}'&gt;&lt;/div&gt;&lt;/div&gt;",
    "template": "&lt;p&gt;Em {{Q4}} choveu por {{response}} dias.&lt;/p&gt;&lt;p&gt;Em {{Q5}} choveu por {{response}} dias.&lt;/p&gt;",
    "hint": "&lt;p&gt;A altura atingida pela curva representa o número de dias que choveu em cada cidade.&lt;/p&gt;",
    "feedback": "&lt;p&gt;A altura atingida pela curva representa o número de dias que choveu em cada cidade.&lt;/p&gt;",
    "seed": {
        "parameters": [
            {
                "name": "Q1",
                "label": "",
                "list": [
                    2,
                    3,
                    4,
                    5,
                    6,
                    7
                ]
            },
            {
                "name": "Q2",
                "label": "",
                "list": [
                    2,
                    3,
                    4,
                    5,
                    6,
                    7
                ]
            },
            {
                "name": "Q3",
                "label": "",
                "list": [
                    2,
                    3,
                    4,
                    5,
                    6,
                    7
                ]
            },
            {
                "name": "Q4",
                "label": "",
                "list": [
                    "París",
                    "Bilbao",
                    "Tokio",
                    "Roma",
                    "El Cairo",
                    "Toronto"
                ]
            },
            {
                "name": "Q5",
                "label": "",
                "list": [
                    "París",
                    "Bilbao",
                    "Tokio",
                    "Roma",
                    "El Cairo",
                    "Toronto"
                ]
            },
            {
                "name": "Q6",
                "label": "",
                "list": [
                    "París",
                    "Bilbao",
                    "Tokio",
                    "Roma",
                    "El Cairo",
                    "Toronto"
                ]
            }
        ],
        "calculated": [
            {
                "name": "A1",
                "label": "{{function}}",
                "function": "{{Q1}}"
            },
            {
                "name": "A2",
                "label": "{{function}}",
                "function": "{{Q2}}"
            }
        ],
        "uniques": true
    },
    "algorithm": {
        "name": "calculateOperation",
        "template": "Cloze with text"
    }
}</v>
      </c>
      <c r="D900" s="184" t="str">
        <f t="shared" si="2"/>
        <v>#REF!</v>
      </c>
    </row>
    <row r="901" ht="15.75" customHeight="1">
      <c r="A901" s="184" t="str">
        <f>Seeds!AB641</f>
        <v>M4-EyP-3a-E-2</v>
      </c>
      <c r="B901" s="184" t="str">
        <f t="shared" si="291"/>
        <v>#REF!</v>
      </c>
      <c r="C901" s="184" t="str">
        <f>Seeds!AA641</f>
        <v>{
    "id": "M4-EyP-3a-E-2",
    "stimulus": "&lt;p&gt;O professor de Educação Física fez um gráfico com o número de cestas feitas pelos seguintes alunos. Complete estas frases.&lt;/p&gt;&lt;div style=\"display:flex; justify-content:center;\"&gt;&lt;div class=\"fr-chart ct-chart ct-minor-seventh\" data-chart='{\"type\": \"line\", \"series\": [{\"name\": \"Canastas\", \"data\": [{{Q1}},{{Q2}},{{Q3}},{{Q4}}]}], \"labels\":[\"{{Q5}}\",\"{{Q6}}\",\"{{Q7}}\",\"{{Q8}}\"], \"options\":{\"low\":0, \"axisY\": {\"onlyInteger\": true}}}'&gt;&lt;/div&gt;&lt;/div&gt;",
    "template": "&lt;p&gt;{{Q7}} fez {{response}} cestas.&lt;/p&gt;&lt;p&gt;{{Q5}} fez {{response}} cestas.&lt;/p&gt;",
    "hint": "&lt;p&gt;A altura alcançada pela curva representa o número de cestas que cada aluno tem.&lt;/p&gt;",
    "feedback": "&lt;p&gt;A altura atingida pela curva representa o número de cestas que cada aluno fez.&lt;/p&gt;",
    "seed": {
        "parameters": [
            {
                "name": "Q1",
                "label": "",
                "min": 5,
                "max": 12,
                "step": 1
            },
            {
                "name": "Q2",
                "label": "",
                "min": 5,
                "max": 12,
                "step": 1
            },
            {
                "name": "Q3",
                "label": "",
                "min": 5,
                "max": 12,
                "step": 1
            },
            {
                "name": "Q4",
                "label": "",
                "min": 5,
                "max": 12,
                "step": 1
            },
            {
                "name": "Q5",
                "label": "",
                "list": [
                    "Pablo",
                    "Juliana",
                    "Lucas",
                    "Nora",
                    "Rafael",
                    "Elena"
                ]
            },
            {
                "name": "Q6",
                "label": "",
                "list": [
                    "Pablo",
                    "Juliana",
                    "Lucas",
                    "Nora",
                    "Rafael",
                    "Elena"
                ]
            },
            {
                "name": "Q7",
                "label": "",
                "list": [
                    "Pablo",
                    "Juliana",
                    "Lucas",
                    "Nora",
                    "Rafael",
                    "Elena"
                ]
            },
            {
                "name": "Q8",
                "label": "",
                "list": [
                    "Pablo",
                    "Juliana",
                    "Lucas",
                    "Nora",
                    "Rafael",
                    "Elena"
                ]
            }
        ],
        "calculated": [
            {
                "name": "A1",
                "label": "{{function}}",
                "function": "{{Q3}}"
            },
            {
                "name": "A2",
                "label": "{{function}}",
                "function": "{{Q1}}"
            }
        ],
        "uniques": true
    },
    "algorithm": {
        "name": "calculateOperation",
        "template": "Cloze with text"
    }
}</v>
      </c>
      <c r="D901" s="184" t="str">
        <f t="shared" si="2"/>
        <v>#REF!</v>
      </c>
    </row>
    <row r="902" ht="15.75" customHeight="1">
      <c r="A902" s="184" t="str">
        <f>Seeds!AB642</f>
        <v>M4-EyP-3a-E-3</v>
      </c>
      <c r="B902" s="184" t="str">
        <f t="shared" si="291"/>
        <v>#REF!</v>
      </c>
      <c r="C902" s="184" t="str">
        <f>Seeds!AA642</f>
        <v>{
    "id": "M4-EyP-3a-E-3",
    "stimulus": "&lt;p&gt;Para fazer alguns trabalhos manuais em sala de aula, cada aluno trouxe tantos pedaços de papelão coloridos quantos aparecem na tabela. Observe e complete as seguintes afirmações.&lt;/p&gt;&lt;div style=\"display:flex; justify-content:center;\"&gt;&lt;div class=\"fr-chart ct-chart ct-minor-seventh\" data-chart='{\"type\": \"line\", \"series\": [{\"name\": \"Cartulinas\", \"data\": [{{Q1}},{{Q2}},{{Q3}},{{Q4}}]}], \"labels\":[\"{{Q5}}\",\"{{Q6}}\",\"{{Q7}}\",\"{{Q8}}\"], \"options\":{\"low\":0, \"axisY\": {\"onlyInteger\": true}}}'&gt;&lt;/div&gt;&lt;/div&gt;",
    "template": "&lt;p&gt;{{Q8}} trouxe {{response}} cartões.&lt;/p&gt;&lt;p&gt;{{Q5}} trouxe {{response}} cartões&lt;/p&gt;",
    "hint": "&lt;p&gt;A altura da curva representa o número de cartões que cada aluno trouxe.&lt;/p&gt;",
    "feedback": "&lt;p&gt;A altura da curva representa o número de cartões que cada aluno trouxe.&lt;/p&gt;",
    "seed": {
        "parameters": [
            {
                "name": "Q1",
                "label": "",
                "min": 2,
                "max": 12,
                "step": 1
            },
            {
                "name": "Q2",
                "label": "",
                "min": 2,
                "max": 12,
                "step": 1
            },
            {
                "name": "Q3",
                "label": "",
                "min": 2,
                "max": 12,
                "step": 1
            },
            {
                "name": "Q4",
                "label": "",
                "min": 2,
                "max": 12,
                "step": 1
            },
            {
                "name": "Q5",
                "label": "",
                "list": [
                    "Bruno",
                    "Juliana",
                    "Lucas",
                    "Nora",
                    "Marcelo",
                    "Simone"
                ]
            },
            {
                "name": "Q6",
                "label": "",
                "list": [
                    "Bruno",
                    "Juliana",
                    "Lucas",
                    "Nora",
                    "Marcelo",
                    "Simone"
                ]
            },
            {
                "name": "Q7",
                "label": "",
                "list": [
                    "Bruno",
                    "Juliana",
                    "Lucas",
                    "Nora",
                    "Marcelo",
                    "Simone"
                ]
            },
            {
                "name": "Q8",
                "label": "",
                "list": [
                    "Bruno",
                    "Juliana",
                    "Lucas",
                    "Nora",
                    "Marcelo",
                    "Simone"
                ]
            }
        ],
        "calculated": [
            {
                "name": "A1",
                "label": "{{function}}",
                "function": "{{Q4}}"
            },
            {
                "name": "A2",
                "label": "{{function}}",
                "function": "{{Q1}}"
            }
        ],
        "uniques": true
    },
    "algorithm": {
        "name": "calculateOperation",
        "template": "Cloze with text"
    }
}</v>
      </c>
      <c r="D902" s="184" t="str">
        <f t="shared" si="2"/>
        <v>#REF!</v>
      </c>
    </row>
    <row r="903" ht="15.75" customHeight="1">
      <c r="A903" s="184" t="str">
        <f>Seeds!AB643</f>
        <v>M4-EyP-4a-I-1</v>
      </c>
      <c r="B903" s="184" t="str">
        <f t="shared" si="291"/>
        <v>#REF!</v>
      </c>
      <c r="C903" s="184" t="str">
        <f>Seeds!AA643</f>
        <v>{"id":"M4-EyP-4a-I-1","stimulus":"&lt;p&gt;Este pictograma representa o número de carros parados em um estacionamento de acordo com a cor de cada um. Cada ícone equivale a 5 carros. Indique se as seguintes afirmações são verdadeiras ou falsas.&lt;/p&gt;&lt;div style=\"display:flex; justify-content:center;\"&gt;&lt;div class=\"fr-chart\" data-chart='{\"type\": \"pictograph\", \"series\": [{\"img\": \"{{Q1.img}}\", \"value\":{{Q1}} },{\"img\": \"{{Q2.img}}\", \"value\":{{Q2}}},{\"img\": \"{{Q3.img}}\", \"value\":{{Q3}}},{\"img\": \"{{Q4.img}}\", \"value\":{{Q4}}}], \"labels\":[\"{{Q5}}\",\"{{Q6}}\",\"{{Q7}}\",\"{{Q8}}\"]}'&gt;&lt;/div&gt;&lt;/div&gt;","hint":"&lt;p&gt;Cada coluna de ícones representa o número de carros de cada cor.&lt;/p&gt;","feedback":"&lt;p&gt;Cada coluna de ícones representa o número de carros de cada cor.&lt;/p&gt;","seed":{"parameters":[{"name":"Q1","label":null,"img":"https://blueberry-assets.oneclick.es/M4_EyP_4a_1.svg","list":[2,3,4,5]},{"name":"Q2","label":null,"img":"https://blueberry-assets.oneclick.es/M4_EyP_4a_1.svg","list":[2,3,4,5]},{"name":"Q3","label":null,"img":"https://blueberry-assets.oneclick.es/M4_EyP_4a_1.svg","list":[2,3,4,5]},{"name":"Q4","label":null,"img":"https://blueberry-assets.oneclick.es/M4_EyP_4a_1.svg","list":[2,3,4,5]},{"name":"Q5","label":null,"list":["vermelhos","pretos","brancos","pratas"]},{"name":"Q6","label":null,"list":["vermelhos","pretos","brancos","pratas"]},{"name":"Q7","label":null,"list":["vermelhos","pretos","brancos","pratas"]},{"name":"Q8","label":null,"list":["vermelhos","pretos","brancos","pratas"]}],"calculated":[{"name":"T1","label":"{{function}}","function":"{{Q1}}*5","temp":true},{"name":"T2","label":"{{function}}","function":"{{Q2}}*5","temp":true},{"name":"T3","label":"{{function}}","function":"{{Q3}}*5","temp":true},{"name":"A1","label":"Há {{T1}} carros {{Q5}} estacionados."},{"name":"A2","label":"Há {{T3}} carros {{Q7}} estacionados."},{"name":"A3","label":"Há {{T2}} carros {{Q6}} estacionados."},{"name":"A4","label":"Há {{T2}} carros {{Q5}} estacionados.","incorrect":true,"feedback":"&lt;p&gt;Há {{T1}} carros {{Q5}} estacionados.&lt;/p&gt;"},{"name":"A5","label":"Há {{Q4}} carros {{Q7}} estacionados.","incorrect":true,"feedback":"&lt;p&gt;Há {{T3}} carros {{Q7}} estacionados.&lt;/p&gt;"},{"name":"A6","label":"Há {{Q2}} carros {{Q6}} estacionados.","incorrect":true,"feedback":"&lt;p&gt;Há {{T2}} carros {{Q6}} estacionados.&lt;/p&gt;"},{"name":"A7","label":"Há {{Q4}} carros {{Q7}} estacionados.","incorrect":true,"feedback":"&lt;p&gt;Há {{T3}} carros {{Q7}} estacionados.&lt;/p&gt;"},{"name":"A8","label":"Há {{Q1}} carros {{Q7}} estacionados.","incorrect":true,"feedback":"&lt;p&gt;Há {{T1}} carros {{Q7}} estacionados.&lt;/p&gt;"}],"uniques":true},"algorithm":{"name":"trueFalse","template":"Choice matrix – inline","params":{"countCorrect":1,"countIncorrect":2,"showCheckIcon":false,"options":["Verdadeira","Falsa"]}}}</v>
      </c>
      <c r="D903" s="184" t="str">
        <f t="shared" si="2"/>
        <v>#REF!</v>
      </c>
    </row>
    <row r="904" ht="15.75" customHeight="1">
      <c r="A904" s="184" t="str">
        <f>Seeds!AB644</f>
        <v>M4-EyP-4a-I-2</v>
      </c>
      <c r="B904" s="184" t="str">
        <f t="shared" si="291"/>
        <v>#REF!</v>
      </c>
      <c r="C904" s="184" t="str">
        <f>Seeds!AA644</f>
        <v>{"id":"M4-EyP-4a-I-2","stimulus":"&lt;p&gt;Este pictograma representa quantos membros de um clube esportivo realizam cada atividade. Cada ícone equivale a 10 pessoas. Indique se as seguintes afirmações são verdadeiras ou falsas.&lt;/p&gt;&lt;div style=\"display:flex; justify-content:center;\"&gt;&lt;div class=\"fr-chart\" data-chart='{\"type\": \"pictograph\", \"series\": [{\"img\": \"{{Q1.img}}\", \"value\":{{Q1}} },{\"img\": \"{{Q2.img}}\", \"value\":{{Q2}}},{\"img\": \"{{Q3.img}}\", \"value\":{{Q3}}},{\"img\": \"{{Q4.img}}\", \"value\":{{Q4}}}], \"labels\":[\"{{Q5}}\",\"{{Q6}}\",\"{{Q7}}\",\"{{Q8}}\"]}'&gt;&lt;/div&gt;&lt;/div&gt;","hint":"&lt;p&gt;Cada coluna de ícones representa o número de pessoas que realizam o esporte.&lt;/p&gt;","feedback":"&lt;p&gt;Cada coluna de ícones representa o número de pessoas que realizam o esporte.&lt;/p&gt;","seed":{"parameters":[{"name":"Q1","label":null,"img":"https://blueberry-assets.oneclick.es/M4_EyP_4a_2.svg","list":[1,2,3,4,5]},{"name":"Q2","label":null,"img":"https://blueberry-assets.oneclick.es/M4_EyP_4a_2.svg","list":[1,2,3,4,5]},{"name":"Q3","label":null,"img":"https://blueberry-assets.oneclick.es/M4_EyP_4a_2.svg","list":[1,2,3,4,5]},{"name":"Q4","label":null,"img":"https://blueberry-assets.oneclick.es/M4_EyP_4a_2.svg","list":[1,2,3,4,5]},{"name":"Q5","label":null,"list":["basquete","futebol","tênis","vôlei"]},{"name":"Q6","label":null,"list":["basquete","futebol","tênis","vôlei"]},{"name":"Q7","label":null,"list":["basquete","futebol","tênis","vôlei"]},{"name":"Q8","label":null,"list":["basquete","futebol","tênis","vôlei"]}],"calculated":[{"name":"T1","label":"{{function}}","function":"{{Q1}}*10","temp":true},{"name":"T2","label":"{{function}}","function":"{{Q2}}*10","temp":true},{"name":"T3","label":"{{function}}","function":"{{Q3}}*10","temp":true},{"name":"T4","label":"{{function}}","function":"{{Q4}}*10","temp":true},{"name":"A1","label":"{{T1}} pessoas praticam {{Q5}}."},{"name":"A2","label":"{{T2}} pessoas praticam {{Q6}}."},{"name":"A3","label":"{{T3}} pessoas praticam {{Q7}}."},{"name":"A4","label":"{{T4}} pessoas praticam {{Q8}}."},{"name":"A5","label":"{{T1}} pessoas praticam {{Q6}}.","incorrect":true},{"name":"A6","label":"{{T1}} pessoas praticam {{Q7}}.","incorrect":true},{"name":"A7","label":"{{T2}} pessoas praticam {{Q5}}.","incorrect":true},{"name":"A8","label":"{{T2}} pessoas praticam {{Q8}}.","incorrect":true},{"name":"A9","label":"{{T3}} pessoas praticam {{Q5}}.","incorrect":true},{"name":"A10","label":"{{T3}} pessoas praticam {{Q6}}.","incorrect":true},{"name":"A11","label":"{{T4}} pessoas praticam {{Q6}}.","incorrect":true},{"name":"A12","label":"{{T4}} pessoas praticam {{Q7}}.","incorrect":true}],"uniques":true},"algorithm":{"name":"trueFalse","template":"Choice matrix – inline","params":{"countCorrect":2,"countIncorrect":2,"showCheckIcon":false,"options":["Verdadeira","Falsa"]}}}</v>
      </c>
      <c r="D904" s="184" t="str">
        <f t="shared" si="2"/>
        <v>#REF!</v>
      </c>
    </row>
    <row r="905" ht="15.75" customHeight="1">
      <c r="A905" s="184" t="str">
        <f>Seeds!AB645</f>
        <v>M4-EyP-4a-I-3</v>
      </c>
      <c r="B905" s="184" t="str">
        <f t="shared" si="291"/>
        <v>#REF!</v>
      </c>
      <c r="C905" s="184" t="str">
        <f>Seeds!AA645</f>
        <v>{"id":"M4-EyP-4a-I-3","stimulus":"&lt;p&gt;Depois de uma viagem a {{Q1}}, três amigos registraram o número de fotos que tiraram em um gráfico como este. Cada ícone equivale a 20 fotografias. Indique se as seguintes afirmações são verdadeiras ou falsas.&lt;/p&gt;&lt;div style=\"display:flex; justify-content:center;\"&gt;&lt;div class=\"fr-chart\" data-chart='{\"type\": \"pictograph\", \"series\": [{\"img\": \"{{Q2.img}}\", \"value\":{{Q2}}},{\"img\": \"{{Q3.img}}\", \"value\":{{Q3}}},{\"img\": \"{{Q4.img}}\", \"value\":{{Q4}}}], \"labels\":[\"Javier\",\"Isabel\",\"Patrícia\"]}'&gt;&lt;/div&gt;&lt;/div&gt;","hint":"&lt;p&gt;Cada coluna de ícones representa o número de fotos que cada amigo tirou.&lt;/p&gt;","feedback":"&lt;p&gt;Cada coluna de ícones representa o número de fotos que cada amigo tirou.&lt;/p&gt;","seed":{"parameters":[{"name":"Q1","label":null,"list":["Viena","Roma","Paris"]},{"name":"Q2","label":null,"img":"https://blueberry-assets.oneclick.es/M4_EyP_4a_3.svg","list":[1,2,3,4,5]},{"name":"Q3","label":null,"img":"https://blueberry-assets.oneclick.es/M4_EyP_4a_3.svg","list":[1,2,3,4,5]},{"name":"Q4","label":null,"img":"https://blueberry-assets.oneclick.es/M4_EyP_4a_3.svg","list":[1,2,3,4,5]}],"calculated":[{"name":"T1","label":"{{function}}","function":"{{Q2}}*20","temp":true},{"name":"T2","label":"{{function}}","function":"{{Q3}}*20","temp":true},{"name":"T3","label":"{{function}}","function":"{{Q4}}*20","temp":true},{"name":"A1","label":"Javier tirou {{T1}} fotos."},{"name":"A2","label":"Isabel tirou {{T2}} fotos."},{"name":"A3","label":"Patrícia tirou {{T3}} fotos."},{"name":"A4","label":"Javier tirou {{Q2}} fotos.","incorrect":true},{"name":"A5","label":"Javier tirou {{T3}} fotos.","incorrect":true},{"name":"A6","label":"Isabel tirou {{Q3}} fotos.","incorrect":true},{"name":"A7","label":"Isabel tirou {{T1}} fotos.","incorrect":true},{"name":"A8","label":"Patrícia tirou {{Q4}} fotos.","incorrect":true},{"name":"A9","label":"Patrícia tirou {{T2}} fotos.","incorrect":true}],"uniques":true},"algorithm":{"name":"trueFalse","template":"Choice matrix – inline","params":{"countCorrect":1,"countIncorrect":2,"showCheckIcon":false,"options":["Verdadeira","Falsa"]}}}</v>
      </c>
      <c r="D905" s="184" t="str">
        <f t="shared" si="2"/>
        <v>#REF!</v>
      </c>
    </row>
    <row r="906" ht="15.75" customHeight="1">
      <c r="A906" s="184" t="str">
        <f>Seeds!AB646</f>
        <v>M4-EyP-4a-E-1</v>
      </c>
      <c r="B906" s="184" t="str">
        <f t="shared" si="291"/>
        <v>#REF!</v>
      </c>
      <c r="C906" s="184" t="str">
        <f>Seeds!AA646</f>
        <v>{"id":"M4-EyP-4a-E-1","stimulus":"&lt;p&gt;Giovani registrou em um pictograma como este o número de estrelas cadentes que viu durante uma semana. Complete as seguintes afirmações.&lt;/p&gt;&lt;div style=\"display:flex; justify-content:center;\"&gt;&lt;div class=\"fr-chart\" data-chart='{\"type\": \"pictograph\", \"series\": [{\"img\": \"{{Q1.img}}\", \"value\":{{Q1}}},{\"img\": \"{{Q2.img}}\", \"value\":{{Q2}}},{\"img\": \"{{Q3.img}}\", \"value\":{{Q3}}},{\"img\": \"{{Q4.img}}\", \"value\":{{Q4}}},{\"img\": \"{{Q5.img}}\", \"value\":{{Q5}}}], \"labels\":[\"Segunda-feira\",\"Terça-feira\",\"Quarta-feira\",\"Quinta-feira\",\"Sexta-feira\"]}'&gt;&lt;/div&gt;&lt;/div&gt;","template":"&lt;p&gt;Ele viu {{response}} estrelas no dia em que observou mais ocorrências e {{response}} no dia em que observou menos.&lt;/p&gt;","hint":"&lt;p&gt;Cada coluna de ícones representa o número de estrelas que Giovani viu em um dia.&lt;/p&gt;","feedback":"&lt;p&gt;Cada coluna de ícones representa o número de estrelas que Giovani viu em um dia.&lt;/p&gt;","seed":{"parameters":[{"name":"Q1","label":null,"img":"https://blueberry-assets.oneclick.es/M4_EyP_4a_4.svg","list":[1,2,3,4,5,6]},{"name":"Q2","label":null,"img":"https://blueberry-assets.oneclick.es/M4_EyP_4a_4.svg","list":[1,2,3,4,5,6]},{"name":"Q3","label":null,"img":"https://blueberry-assets.oneclick.es/M4_EyP_4a_4.svg","list":[1,2,3,4,5,6]},{"name":"Q4","label":null,"img":"https://blueberry-assets.oneclick.es/M4_EyP_4a_4.svg","list":[1,2,3,4,5,6]},{"name":"Q5","label":null,"img":"https://blueberry-assets.oneclick.es/M4_EyP_4a_4.svg","list":[1,2,3,4,5,6]}],"calculated":[{"name":"A1","label":"{{function}}","function":"math.max({{Q1}},{{Q2}},{{Q3}},{{Q4}},{{Q5}})"},{"name":"A2","label":"{{function}}","function":"math.min({{Q1}},{{Q2}},{{Q3}},{{Q4}},{{Q5}})"}],"uniques":false},"algorithm":{"name":"calculateOperation","params":{"method":"equivLiteral","keyboard":"NUMERICAL"}}}</v>
      </c>
      <c r="D906" s="184" t="str">
        <f t="shared" si="2"/>
        <v>#REF!</v>
      </c>
    </row>
    <row r="907" ht="15.75" customHeight="1">
      <c r="A907" s="184" t="str">
        <f>Seeds!AB647</f>
        <v>M4-EyP-4a-E-2</v>
      </c>
      <c r="B907" s="184" t="str">
        <f t="shared" si="291"/>
        <v>#REF!</v>
      </c>
      <c r="C907" s="184" t="str">
        <f>Seeds!AA647</f>
        <v>{"id":"M4-EyP-4a-E-2","stimulus":"&lt;p&gt;Este gráfico representa o número de viagens em que o pai de Alice usa o carro durante a semana. Cada ícone representa 3 viagens. Complete as seguintes frases.&lt;/p&gt;&lt;div style=\"display:flex; justify-content:center;\"&gt;&lt;div class=\"fr-chart\" data-chart='{\"type\": \"pictograph\", \"series\": [{\"img\": \"{{Q1.img}}\", \"value\":{{Q1}}},{\"img\": \"{{Q2.img}}\", \"value\":{{Q2}}},{\"img\": \"{{Q3.img}}\", \"value\":{{Q3}}},{\"img\": \"{{Q4.img}}\", \"value\":{{Q4}}},{\"img\": \"{{Q5.img}}\", \"value\":{{Q5}}}], \"labels\":[\"Segunda-feira\",\"Terça-feira\",\"Quarta-feira\",\"Quinta-feira\",\"Sexta-feira\"]}'&gt;&lt;/div&gt;&lt;/div&gt;","template":"&lt;p&gt;Às segundas ele usa o carro {{response}} vezes.&lt;/p&gt;&lt;p&gt;Às quintas ele usa o carro {{response}} vezes.&lt;/p&gt;","hint":"&lt;p&gt;Cada coluna de ícones representa o número de viagens com carro que o pai de Alice faz em um dia.&lt;/p&gt;","feedback":"&lt;p&gt;Cada coluna de ícones representa o número de viagens com carro que o pai de Alice faz em um dia.&lt;/p&gt;","seed":{"parameters":[{"name":"Q1","label":null,"img":"https://blueberry-assets.oneclick.es/M4_EyP_4a_1.svg","list":[1,2,3,4,5,6]},{"name":"Q2","label":null,"img":"https://blueberry-assets.oneclick.es/M4_EyP_4a_1.svg","list":[1,2,3,4,5,6]},{"name":"Q3","label":null,"img":"https://blueberry-assets.oneclick.es/M4_EyP_4a_1.svg","list":[1,2,3,4,5,6]},{"name":"Q4","label":null,"img":"https://blueberry-assets.oneclick.es/M4_EyP_4a_1.svg","list":[1,2,3,4,5,6]},{"name":"Q5","label":null,"img":"https://blueberry-assets.oneclick.es/M4_EyP_4a_1.svg","list":[1,2,3,4,5,6]}],"calculated":[{"name":"A1","label":"{{function}}","function":"{{Q1}}*3"},{"name":"A2","label":"{{function}}","function":"{{Q4}}*3"}],"uniques":false},"algorithm":{"name":"calculateOperation","params":{"method":"equivLiteral","keyboard":"NUMERICAL"}}}</v>
      </c>
      <c r="D907" s="184" t="str">
        <f t="shared" si="2"/>
        <v>#REF!</v>
      </c>
    </row>
    <row r="908" ht="15.75" customHeight="1">
      <c r="A908" s="184" t="str">
        <f>Seeds!AB648</f>
        <v>M4-EyP-4a-E-3</v>
      </c>
      <c r="B908" s="184" t="str">
        <f t="shared" si="291"/>
        <v>#REF!</v>
      </c>
      <c r="C908" s="184" t="str">
        <f>Seeds!AA648</f>
        <v>{"id":"M4-EyP-4a-E-3","stimulus":"&lt;p&gt;{{Q4}}, {{Q5}} e {{Q6}} criaram este gráfico para registrar quantas frutas eles comem durante a semana. Cada ícone representa 2 porções de fruta. Complete as seguintes afirmações.&lt;/p&gt;&lt;div style=\"display:flex; justify-content:center;\"&gt;&lt;div class=\"fr-chart\" data-chart='{\"type\": \"pictograph\", \"series\": [{\"img\": \"{{Q1.img}}\", \"value\":{{Q1}}},{\"img\": \"{{Q2.img}}\", \"value\":{{Q2}}},{\"img\": \"{{Q3.img}}\", \"value\":{{Q3}}}], \"labels\":[\"{{Q4}}\",\"{{Q5}}\",\"{{Q6}}\"]}'&gt;&lt;/div&gt;&lt;/div&gt;","template":"&lt;p&gt;{{Q4}} come {{response}} porções de fruta por semana.&lt;/p&gt;&lt;p&gt;{{Q5}} come {{response}} porções de fruta por semana.&lt;/p&gt;&lt;p&gt;{{Q6}} come {{response}} porções de fruta por semana.&lt;/p&gt;","hint":"&lt;p&gt;Cada coluna de ícones representa o número de porções de frutas que eles comem por semana.&lt;/p&gt;","feedback":"&lt;p&gt;Cada coluna de ícones representa o número de porções de frutas que eles comem por semana.&lt;/p&gt;","seed":{"parameters":[{"name":"Q1","label":null,"img":"https://blueberry-assets.oneclick.es/M4_EyP_4a_5.svg","min":3,"max":5,"step":1},{"name":"Q2","label":null,"img":"https://blueberry-assets.oneclick.es/M4_EyP_4a_5.svg","min":3,"max":5,"step":1},{"name":"Q3","label":null,"img":"https://blueberry-assets.oneclick.es/M4_EyP_4a_5.svg","min":3,"max":5,"step":1},{"name":"Q4","label":null,"list":["Denis","Gabriela","Oscar","Beatriz"]},{"name":"Q5","label":null,"list":["Denis","Gabriela","Oscar","Beatriz"]},{"name":"Q6","label":null,"list":["Denis","Gabriela","Oscar","Beatriz"]}],"calculated":[{"name":"A1","label":"{{function}}","function":"{{Q1}}*2"},{"name":"A2","label":"{{function}}","function":"{{Q2}}*2"},{"name":"A3","label":"{{function}}","function":"{{Q3}}*2"}],"uniques":true},"algorithm":{"name":"calculateOperation","params":{"method":"equivLiteral","keyboard":"NUMERICAL"}}}</v>
      </c>
      <c r="D908" s="184" t="str">
        <f t="shared" si="2"/>
        <v>#REF!</v>
      </c>
    </row>
    <row r="909" ht="15.75" customHeight="1">
      <c r="A909" s="184" t="str">
        <f>Seeds!AB652</f>
        <v>M4-EyP-5a-I-1</v>
      </c>
      <c r="B909" s="184" t="str">
        <f t="shared" si="291"/>
        <v>#REF!</v>
      </c>
      <c r="C909" s="184" t="str">
        <f>Seeds!AA652</f>
        <v>{"id":"M4-EyP-5a-I-1","stimulus":"&lt;p&gt;Este gráfico representa os países de nascimento das crianças que estão passando férias em um acampamento. Observe os dados e indique se as seguintes afirmações são verdadeiras ou falsas.&lt;/p&gt;&lt;div style=\"display:flex; justify-content:center;\"&gt;&lt;div class=\"fr-chart ct-chart ct-minor-seventh\" data-chart='{\"type\": \"pie\", \"series\": [{{Q1}},{{Q2}},{{Q3}}, {{Q4}}], \"labels\":[\"{{Q5}}\",\"{{Q6}}\",\"{{Q7}}\",\"{{Q8}}\"]}'&gt;&lt;/div&gt;&lt;/div&gt;","hint":"&lt;p&gt;Cada setor do gráfico representa o número de crianças de um país.&lt;/p&gt;","feedback":"&lt;p&gt;Cada setor do gráfico representa o número de crianças de um país.&lt;/p&gt;","seed":{"parameters":[{"name":"Q1","label":"","list":[12,13,14,15]},{"name":"Q2","label":"","list":[5,6,7,8,9,10,11]},{"name":"Q3","label":"","list":[5,6,7,8,9,10,11]},{"name":"Q4","label":"","list":[1,2,3,4]},{"name":"Q5","label":"","list":["Espanha","Argentina","Brasil","Estados Unidos"]},{"name":"Q6","label":"","list":["Espanha","Argentina","Brasil","Estados Unidos"]},{"name":"Q7","label":"","list":["Espanha","Argentina","Brasil","Estados Unidos"]},{"name":"Q8","label":"","list":["Espanha","Argentina","Brasil","Estados Unidos"]}],"calculated":[{"name":"A1","label":"O país de nascimento do maior número de crianças é {{Q5}}."},{"name":"A2","label":"O país de nascimento do menor número de crianças é {{Q8}}."},{"name":"A3","label":"O país de nascimento do maior número de crianças é {{Q6}}.","incorrect":true},{"name":"A4","label":"O país de nascimento do maior número de crianças é {{Q7}}.","incorrect":true},{"name":"A5","label":"O país de nascimento do maior número de crianças é {{Q8}}.","incorrect":true},{"name":"A6","label":"O país de nascimento do menor número de crianças é {{Q5}}.","incorrect":true},{"name":"A7","label":"O país de nascimento do menor número de crianças é {{Q6}}.","incorrect":true},{"name":"A8","label":"O país de nascimento do menor número de crianças é {{Q7}}.","incorrect":true}],"uniques":true},"algorithm":{"name":"trueFalse","template":"Choice matrix – inline","params":{"countCorrect":1,"countIncorrect":2,"showCheckIcon":false,"options":["Verdadeiro","Falso"]}}}</v>
      </c>
      <c r="D909" s="184" t="str">
        <f t="shared" si="2"/>
        <v>#REF!</v>
      </c>
    </row>
    <row r="910" ht="15.75" customHeight="1">
      <c r="A910" s="184" t="str">
        <f>Seeds!AB653</f>
        <v>M4-EyP-5a-I-2</v>
      </c>
      <c r="B910" s="184" t="str">
        <f t="shared" si="291"/>
        <v>#REF!</v>
      </c>
      <c r="C910" s="184" t="str">
        <f>Seeds!AA653</f>
        <v>{"id":"M4-EyP-5a-I-2","stimulus":"&lt;p&gt;Este gráfico representa o número de livros que Samira leu de diferentes gêneros. Indique se as seguintes afirmações são verdadeiras ou falsas.&lt;/p&gt;&lt;div style=\"display:flex; justify-content:center;\"&gt;&lt;div class=\"fr-chart ct-chart ct-minor-seventh\" data-chart='{\"type\": \"pie\", \"series\": [{{Q1}},{{Q2}},{{Q3}}], \"labels\":[\"{{Q4}}\",\"{{Q5}}\",\"{{Q6}}\"]}'&gt;&lt;/div&gt;&lt;/div&gt;","hint":"&lt;p&gt;Cada setor do gráfico representa a quantidade de livros que Samira leu de cada gênero.&lt;/p&gt;","feedback":"&lt;p&gt;Cada setor do gráfico representa a quantidade de livros que Samira leu de cada gênero.&lt;/p&gt;","seed":{"parameters":[{"name":"Q1","label":"","list":[11,12,13,14]},{"name":"Q2","label":"","list":[1,2,3,4]},{"name":"Q3","label":"","list":[6,7,8,9]},{"name":"Q4","label":"","list":["aventura","mistério","fantasia"]},{"name":"Q5","label":"","list":["aventura","mistério","fantasia"]},{"name":"Q6","label":"","list":["aventura","mistério","fantasia"]}],"calculated":[{"name":"A1","label":"O gênero que ela leu menos foi de {{Q5}}."},{"name":"A2","label":"O gênero que ela leu mais foi de {{Q4}}."},{"name":"A3","label":"O gênero que ela leu menos foi de {{Q4}}.","incorrect":true,"feedback":"&lt;p&gt;O menos lido foi {{Q5}}.&lt;/p&gt;"},{"name":"A4","label":"O gênero que ela leu menos foi de {{Q6}}.","incorrect":true,"feedback":"&lt;p&gt;O menos lido foi {{Q5}}.&lt;/p&gt;"},{"name":"A5","label":"O gênero que ela leu mais foi de {{Q5}}.","incorrect":true,"feedback":"&lt;p&gt;O mais lido foi {{Q4}}.&lt;/p&gt;"},{"name":"A6","label":"O gênero que ela leu mais foi de {{Q6}}.","incorrect":true,"feedback":"&lt;p&gt;O mais lido foi {{Q4}}.&lt;/p&gt;"}],"uniques":true},"algorithm":{"name":"trueFalse","template":"Choice matrix – inline","params":{"countCorrect":1,"countIncorrect":2,"showCheckIcon":false,"options":["Verdadeira","Falsa"]}}}</v>
      </c>
      <c r="D910" s="184" t="str">
        <f t="shared" si="2"/>
        <v>#REF!</v>
      </c>
    </row>
    <row r="911" ht="15.75" customHeight="1">
      <c r="A911" s="184" t="str">
        <f>Seeds!AB654</f>
        <v>M4-EyP-5a-I-3</v>
      </c>
      <c r="B911" s="184" t="str">
        <f t="shared" si="291"/>
        <v>#REF!</v>
      </c>
      <c r="C911" s="184" t="str">
        <f>Seeds!AA654</f>
        <v>{"id":"M4-EyP-5a-I-3","stimulus":"&lt;p&gt;Neste gráfico foram registradas as estações do ano em que um grupo de amigos nasceu. Indique se as seguintes afirmações são verdadeiras ou falsas.&lt;/p&gt;&lt;div style=\"display:flex; justify-content:center;\"&gt;&lt;div class=\"fr-chart ct-chart ct-minor-seventh\" data-chart='{\"type\": \"pie\", \"series\": [{{Q1}},{{Q2}},{{Q3}},{{Q4}}], \"labels\":[\"{{Q5}}\",\"{{Q6}}\",\"{{Q7}}\",\"{{Q8}}\"]}'&gt;&lt;/div&gt;&lt;/div&gt;","hint":"&lt;p&gt;Cada setor do gráfico representa o número de amigos que nasceram em cada estação.&lt;/p&gt;","feedback":"&lt;p&gt;Cada setor do gráfico representa o número de amigos que nasceram em cada estação.&lt;/p&gt;","seed":{"parameters":[{"name":"Q1","label":"","list":[11,12,13,14]},{"name":"Q2","label":"","list":[6,7,8,9]},{"name":"Q3","label":"","list":[1,2,3,4]},{"name":"Q4","label":"","list":[6,7,8,9]},{"name":"Q5","label":"","list":["primavera","verão","outono","inverno"]},{"name":"Q6","label":"","list":["primavera","verão","outono","inverno"]},{"name":"Q7","label":"","list":["primavera","verão","outono","inverno"]},{"name":"Q8","label":"","list":["primavera","verão","outono","inverno"]}],"calculated":[{"name":"A1","label":"Nasceram mais amigos na estação {{Q5}}."},{"name":"A2","label":"Nasceram mais amigos na estação {{Q7}}."},{"name":"A3","label":"Nasceram mais amigos na estação {{Q6}}.","incorrect":true,"feedback":"&lt;p&gt;Nasceram mais amigos na estação {{Q5}}.&lt;/p&gt;"},{"name":"A4","label":"Nasceram mais amigos na estação {{Q7}}.","incorrect":true,"feedback":"&lt;p&gt;Nasceram mais amigos na estação {{Q5}}.&lt;/p&gt;"},{"name":"A5","label":"Nasceram mais amigos na estação {{Q8}}.","incorrect":true,"feedback":"&lt;p&gt;Nasceram mais amigos na estação {{Q5}}.&lt;/p&gt;"},{"name":"A6","label":"Nasceram menos amigos na estação {{Q5}}.","incorrect":true,"feedback":"&lt;p&gt;Nasceram menos amigos na estação {{Q7}}.&lt;/p&gt;"},{"name":"A7","label":"Nasceram menos amigos na estação {{Q6}}.","incorrect":true,"feedback":"&lt;p&gt;Nasceram menos amigos na estação {{Q7}}.&lt;/p&gt;"},{"name":"A8","label":"Nasceram menos amigos na estação {{Q8}}.","incorrect":true,"feedback":"&lt;p&gt;Nasceram menos amigos na estação {{Q7}}.&lt;/p&gt;"}],"uniques":true},"algorithm":{"name":"trueFalse","template":"Choice matrix – inline","params":{"countCorrect":2,"countIncorrect":1,"showCheckIcon":false,"options":["Verdadeira","Falsa"]}}}</v>
      </c>
      <c r="D911" s="184" t="str">
        <f t="shared" si="2"/>
        <v>#REF!</v>
      </c>
    </row>
    <row r="912" ht="15.75" customHeight="1">
      <c r="A912" s="184" t="str">
        <f>Seeds!AB655</f>
        <v>M4-EyP-5a-E-1</v>
      </c>
      <c r="B912" s="184" t="str">
        <f t="shared" si="291"/>
        <v>#REF!</v>
      </c>
      <c r="C912" s="184" t="str">
        <f>Seeds!AA655</f>
        <v>{"id":"M4-EyP-5a-E-1","stimulus":"&lt;p&gt;Este gráfico de pizza representa os vegetais favoritos dos alunos de uma turma do 4º ano. Arraste e ordene os vegetais do menos ao mais preferido. Coloque-os de cima para baixo.&lt;/p&gt;&lt;div style=\"display:flex; justify-content:center;\"&gt;&lt;div class=\"fr-chart ct-chart ct-minor-seventh\" data-chart='{\"type\": \"pie\", \"series\": [{{Q1}},{{Q2}},{{Q3}},{{Q4}}], \"labels\":[\"{{Q5}}\",\"{{Q6}}\",\"{{Q7}}\",\"{{Q8}}\"]}'&gt;&lt;/div&gt;&lt;/div&gt;","hint":"&lt;p&gt;Cada região do gráfico representa o número de crianças que preferem o tipo de vegetal.&lt;/p&gt;","feedback":"&lt;p&gt;Cada região do gráfico representa o número de crianças que preferem o tipo de vegetal.&lt;/p&gt;","seed":{"parameters":[{"name":"Q1","label":"","list":[1,2,3,4,5]},{"name":"Q2","label":"","list":[1,2,3,4,5]},{"name":"Q3","label":"","list":[1,2,3,4,5]},{"name":"Q4","label":"","list":[1,2,3,4,5]},{"name":"Q5","label":"","list":["Berinjela","Espinafre","Brócolis","Ervilhas","Beterraba","Couve-flor","Cenoura"]},{"name":"Q6","label":"","list":["Berinjela","Espinafre","Brócolis","Ervilhas","Beterraba","Couve-flor","Cenoura"]},{"name":"Q7","label":"","list":["Berinjela","Espinafre","Brócolis","Ervilhas","Beterraba","Couve-flor","Cenoura"]},{"name":"Q8","label":"","list":["Berinjela","Espinafre","Brócolis","Ervilhas","Beterraba","Couve-flor","Cenoura"]}],"calculated":[{"name":"A1","label":"{{Q5}}","function":"{{Q1}}"},{"name":"A2","label":"{{Q6}}","function":"{{Q2}}"},{"name":"A3","label":"{{Q7}}","function":"{{Q3}}"},{"name":"A4","label":"{{Q8}}","function":"{{Q4}}"}],"uniques":true},"algorithm":{"name":"orderNumbers","params":{"order":"asc"}}}</v>
      </c>
      <c r="D912" s="184" t="str">
        <f t="shared" si="2"/>
        <v>#REF!</v>
      </c>
    </row>
    <row r="913" ht="15.75" customHeight="1">
      <c r="A913" s="184" t="str">
        <f>Seeds!AB656</f>
        <v>M4-EyP-5a-E-2</v>
      </c>
      <c r="B913" s="184" t="str">
        <f t="shared" si="291"/>
        <v>#REF!</v>
      </c>
      <c r="C913" s="184" t="str">
        <f>Seeds!AA656</f>
        <v>{"id":"M4-EyP-5a-E-2","stimulus":"&lt;p&gt;Neste gráfico de pizza, foram representados os gêneros dos filmes que alguns críticos de cinema viram durante um festival. Arraste e ordene os gêneros do mais para o menos visto. Coloque-os de cima para baixo.&lt;/p&gt;&lt;div style=\"display:flex; justify-content:center;\"&gt;&lt;div class=\"fr-chart ct-chart ct-minor-seventh\" data-chart='{\"type\": \"pie\", \"series\": [{{Q1}},{{Q2}},{{Q3}}], \"labels\":[\"{{Q4}}\",\"{{Q5}}\",\"{{Q6}}\"]}'&gt;&lt;/div&gt;&lt;/div&gt;","hint":"&lt;p&gt;Cada região do gráfico representa o número de filmes de cada gênero que os críticos viram.&lt;/p&gt;","feedback":"&lt;p&gt;Cada região do gráfico representa o número de filmes de cada gênero que os críticos viram.&lt;/p&gt;","seed":{"parameters":[{"name":"Q1","label":"","min":1,"max":6,"step":1},{"name":"Q2","label":"","min":1,"max":6,"step":1},{"name":"Q3","label":"","min":1,"max":6,"step":1},{"name":"Q4","label":"","list":["Drama","Aventura","Musical","Ficção científica"]},{"name":"Q5","label":"","list":["Drama","Aventura","Musical","Ficção científica"]},{"name":"Q6","label":"","list":["Drama","Aventura","Musical","Ficção científica"]}],"calculated":[{"name":"A1","label":"{{Q4}}","function":"{{Q1}}"},{"name":"A2","label":"{{Q5}}","function":"{{Q2}}"},{"name":"A3","label":"{{Q6}}","function":"{{Q3}}"}],"uniques":true},"algorithm":{"name":"orderNumbers","params":{"order":"desc"}}}</v>
      </c>
      <c r="D913" s="184" t="str">
        <f t="shared" si="2"/>
        <v>#REF!</v>
      </c>
    </row>
    <row r="914" ht="15.75" customHeight="1">
      <c r="A914" s="184" t="str">
        <f>Seeds!AB657</f>
        <v>M4-EyP-5a-E-3</v>
      </c>
      <c r="B914" s="184" t="str">
        <f t="shared" si="291"/>
        <v>#REF!</v>
      </c>
      <c r="C914" s="184" t="str">
        <f>Seeds!AA657</f>
        <v>{"id":"M4-EyP-5a-E-3","stimulus":"&lt;p&gt;Um grupo de amigos criou um gráfico de pizza como este para indicar seus animais de estimação preferidos. Arraste e ordene-os da maior para a menor preferência. Coloque-os de cima para baixo.&lt;/p&gt;&lt;div style=\"display:flex; justify-content:center;\"&gt;&lt;div class=\"fr-chart ct-chart ct-minor-seventh\" data-chart='{\"type\": \"pie\", \"series\": [{{Q1}},{{Q2}},{{Q3}}], \"labels\":[\"{{Q4}}\",\"{{Q5}}\",\"{{Q6}}\"]}'&gt;&lt;/div&gt;&lt;/div&gt;","hint":"&lt;p&gt;Cada região do gráfico representa o número de amigos que gostam do animal de estimação.&lt;/p&gt;","feedback":"&lt;p&gt;Cada região do gráfico representa o número de amigos que gostam do animal de estimação.&lt;/p&gt;","seed":{"parameters":[{"name":"Q1","label":"","list":[1,2,3,4,5]},{"name":"Q2","label":"","list":[1,2,3,4,5]},{"name":"Q3","label":"","list":[1,2,3,4,5]},{"name":"Q4","label":"","list":["Cachorros","Gatos","Hamsters","Coelhos","Peixes"]},{"name":"Q5","label":"","list":["Cachorros","Gatos","Hamsters","Coelhos","Peixes"]},{"name":"Q6","label":"","list":["Cachorros","Gatos","Hamsters","Coelhos","Peixes"]}],"calculated":[{"name":"A1","label":"{{Q4}}","function":"{{Q1}}"},{"name":"A2","label":"{{Q5}}","function":"{{Q2}}"},{"name":"A3","label":"{{Q6}}","function":"{{Q3}}"}],"uniques":true},"algorithm":{"name":"orderNumbers","params":{"order":"desc"}}}</v>
      </c>
      <c r="D914" s="184" t="str">
        <f t="shared" si="2"/>
        <v>#REF!</v>
      </c>
    </row>
    <row r="915" ht="15.75" customHeight="1">
      <c r="A915" s="184" t="str">
        <f>Seeds!AB658</f>
        <v>M4-EyP-6a-I-1</v>
      </c>
      <c r="B915" s="184" t="str">
        <f t="shared" si="291"/>
        <v>#REF!</v>
      </c>
      <c r="C915" s="184" t="str">
        <f>Seeds!AA658</f>
        <v>{"id":"M4-EyP-6a-I-1","stimulus":"&lt;p&gt;Arraste cada tipo de evento para a experiência que o descreve.&lt;/p&gt;","hint":"&lt;p&gt;Um &lt;b&gt;evento certo&lt;/b&gt; é aquele que ocorrerá com certeza, um &lt;b&gt;evento possível&lt;/b&gt; é aquele que pode ocorrer e um &lt;b&gt;evento impossível&lt;/b&gt; é aquele que ocorrerá nunca ocorrerá.&lt;/p&gt;","feedback":"&lt;p&gt;Um &lt;b&gt;evento certo&lt;/b&gt; é aquele que ocorrerá com certeza, um &lt;b&gt;evento possível&lt;/b&gt; é aquele que pode ocorrer e um &lt;b&gt;evento impossível&lt;/b&gt; é aquele que ocorrerá nunca ocorrerá.&lt;/p&gt;","seed":{"parameters":[{"name":"Q1","label":null,"list":["Obter cara ou coroa ao jogar uma moeda.","Obter um número maior que zero ao lançar um dado.","Entre dois adversários, um ganhar a partida de tênis."]},{"name":"Q2","label":null,"list":["Obter um cinco no lançamento de um dado.","Obter duas caras ao lançar duas moedas.","Um jogo de xadrez terminar empatado."]},{"name":"Q3","label":null,"list":["Lançar um dado e obter um 7.","Obter três caras ao lançar duas moedas.","Ganhar na loteria sem comprar um bilhete."]}],"calculated":[{"name":"A1","label":"Evento certo","function":"{{Q1}}","feedback":"&lt;p&gt;É um evento certo porque sempre acontece.&lt;/p&gt;"},{"name":"A2","label":"Evento possível","function":"{{Q2}}","feedback":"&lt;p&gt;É um evento possível porque existe uma probabilidade de que ele ocorra.&lt;/p&gt;"},{"name":"A3","label":"Evento impossível","function":"{{Q3}}","feedback":"&lt;p&gt;É um evento impossível porque nunca irá ocorrer.&lt;/p&gt;"}],"isNumToWords":true,"uniques":true},"algorithm":{"name":"linkOperationResult","params":{"invert":false},"template":"Match list"}}</v>
      </c>
      <c r="D915" s="184" t="str">
        <f t="shared" si="2"/>
        <v>#REF!</v>
      </c>
    </row>
    <row r="916" ht="15.75" customHeight="1">
      <c r="A916" s="184" t="str">
        <f>Seeds!AB659</f>
        <v>M4-EyP-6a-E-1</v>
      </c>
      <c r="B916" s="184" t="str">
        <f t="shared" si="291"/>
        <v>#REF!</v>
      </c>
      <c r="C916" s="184" t="str">
        <f>Seeds!AA659</f>
        <v>{"id":"M4-EyP-6a-E-1","stimulus":"&lt;p&gt;Indique que tipo de evento é o seguinte: &lt;i&gt;Sem olhar, pegar uma fruta desta fruteira.&lt;/i&gt;&lt;/p&gt;&lt;div style=\"display:flex; justify-content:center;\"&gt;&lt;img src=\"https://blueberry-assets.oneclick.es/M4_EyP_6a_1.svg\" width=\"300\"&gt;&lt;/img&gt;&lt;/div&gt;","hint":"&lt;p&gt;Um &lt;b&gt;evento certo&lt;/b&gt; é aquele que ocorrerá com total certeza, um &lt;b&gt;evento possível&lt;/b&gt; é aquele que pode ocorrer e um &lt;b&gt;evento impossível&lt;/b&gt; é aquele que nunca ocorrerá.&lt;/p&gt;","feedback":"&lt;p&gt;Um &lt;b&gt;evento certo&lt;/b&gt; é aquele que ocorrerá com total certeza, um &lt;b&gt;evento possível&lt;/b&gt; é aquele que pode ocorrer e um &lt;b&gt;evento impossível&lt;/b&gt; é aquele que nunca ocorrerá.&lt;/p&gt;","seed":{"parameters":[],"calculated":[{"name":"A1","label":"Evento certo"},{"name":"A2","label":"Evento possível","incorrect":true,"feedback":"&lt;p&gt;Este é um evento que vai acontecer com certeza, por isso é um evento certo.&lt;/p&gt;"},{"name":"A3","label":"Evento impossível","incorrect":true,"feedback":"&lt;p&gt;Este é um evento que vai acontecer com certeza, por isso é um evento certo.&lt;/p&gt;"}],"uniques":true},"algorithm":{"name":"trueFalse","template":"Multiple choice – standard","params":{"countCorrect":1,"countIncorrect":2,"showCheckIcon":true}}}</v>
      </c>
      <c r="D916" s="184" t="str">
        <f t="shared" si="2"/>
        <v>#REF!</v>
      </c>
    </row>
    <row r="917" ht="15.75" customHeight="1">
      <c r="A917" s="184" t="str">
        <f>Seeds!AB660</f>
        <v>M4-EyP-6a-E-2</v>
      </c>
      <c r="B917" s="184" t="str">
        <f t="shared" si="291"/>
        <v>#REF!</v>
      </c>
      <c r="C917" s="184" t="str">
        <f>Seeds!AA660</f>
        <v>{"id":"M4-EyP-6a-E-2","stimulus":"&lt;p&gt;Indique que tipo de evento é o seguinte: &lt;i&gt;Sem olhar, {{Q1}}.&lt;/i&gt;&lt;/p&gt;&lt;div style=\"display:flex; justify-content:center;\"&gt;&lt;img src=\"https://blueberry-assets.oneclick.es/M4_EyP_6a_1.svg\" width=\"300\"&gt;&lt;/img&gt;&lt;/div&gt;","hint":"&lt;p&gt;Um &lt;b&gt;evento certo&lt;/b&gt; é aquele que ocorrerá com total certeza, um &lt;b&gt;evento possível&lt;/b&gt; é aquele que pode ocorrer e um &lt;b&gt;evento impossível&lt;/b&gt; é aquele que nunca ocorrerá.&lt;/p&gt;","feedback":"&lt;p&gt;Um &lt;b&gt;evento certo&lt;/b&gt; é aquele que ocorrerá com total certeza, um &lt;b&gt;evento possível&lt;/b&gt; é aquele que pode ocorrer e um &lt;b&gt;evento impossível&lt;/b&gt; é aquele que nunca ocorrerá.&lt;/p&gt;","seed":{"parameters":[{"name":"Q1","label":null,"list":["pegar uma banana","pegar uma laranja","pegar uma maça"]}],"calculated":[{"name":"A1","label":"Evento certo","incorrect":true,"feedback":"&lt;p&gt;Este evento pode acontecer, então é um evento possível.&lt;/p&gt;"},{"name":"A2","label":"Evento possível"},{"name":"A3","label":"Evento impossível","incorrect":true,"feedback":"&lt;p&gt;Este evento pode acontecer, então é um evento possível.&lt;/p&gt;"}],"uniques":true},"algorithm":{"name":"trueFalse","template":"Multiple choice – standard","params":{"countCorrect":1,"countIncorrect":2,"showCheckIcon":true}}}</v>
      </c>
      <c r="D917" s="184" t="str">
        <f t="shared" si="2"/>
        <v>#REF!</v>
      </c>
    </row>
    <row r="918" ht="15.75" customHeight="1">
      <c r="A918" s="184" t="str">
        <f>Seeds!AB661</f>
        <v>M4-EyP-6a-E-3</v>
      </c>
      <c r="B918" s="184" t="str">
        <f t="shared" si="291"/>
        <v>#REF!</v>
      </c>
      <c r="C918" s="184" t="str">
        <f>Seeds!AA661</f>
        <v>{"id":"M4-EyP-6a-E-3","stimulus":"&lt;p&gt;Indique que tipo de evento é o seguinte: &lt;i&gt;Sem olhar, {{Q1}}.&lt;/i&gt;&lt;/p&gt;&lt;div style=\"display:flex; justify-content:center;\"&gt;&lt;img src=\"https://blueberry-assets.oneclick.es/M4_EyP_6a_1.svg\" width=\"300\"&gt;&lt;/img&gt;&lt;/div&gt;","hint":"&lt;p&gt;Um &lt;b&gt;evento certo&lt;/b&gt; é aquele que ocorrerá com total certeza, um &lt;b&gt;evento possível&lt;/b&gt; é aquele que pode ocorrer e um &lt;b&gt;evento impossível&lt;/b&gt; é aquele que nunca ocorrerá.&lt;/p&gt;","feedback":"&lt;p&gt;Um &lt;b&gt;evento certo&lt;/b&gt; é aquele que ocorrerá com total certeza, um &lt;b&gt;evento possível&lt;/b&gt; é aquele que pode ocorrer e um &lt;b&gt;evento impossível&lt;/b&gt; é aquele que nunca ocorrerá.&lt;/p&gt;","seed":{"parameters":[{"name":"Q1","label":null,"list":["pegar um pêssego","pegar um livro"]}],"calculated":[{"name":"A1","label":"Evento certo","incorrect":true,"feedback":"&lt;p&gt;Este evento nunca acontecerá, por isso é um evento impossível.&lt;/p&gt;"},{"name":"A2","label":"Evento possível","incorrect":true,"feedback":"&lt;p&gt;Este evento nunca acontecerá, por isso é um evento impossível.&lt;/p&gt;"},{"name":"A3","label":"Evento impossível"}],"uniques":true},"algorithm":{"name":"trueFalse","template":"Multiple choice – standard","params":{"countCorrect":1,"countIncorrect":2,"showCheckIcon":true}}}</v>
      </c>
      <c r="D918" s="184" t="str">
        <f t="shared" si="2"/>
        <v>#REF!</v>
      </c>
    </row>
    <row r="919" ht="15.75" customHeight="1">
      <c r="A919" s="184" t="str">
        <f>Seeds!AB662</f>
        <v>M4-EyP-7a-I-1</v>
      </c>
      <c r="B919" s="184" t="str">
        <f t="shared" si="291"/>
        <v>#REF!</v>
      </c>
      <c r="C919" s="184" t="str">
        <f>Seeds!AA662</f>
        <v>{"id":"M4-EyP-7a-I-1","stimulus":"&lt;p&gt;Qual é a probabilidade de obter um número par no lançamento de um dado de {{Q1}} faces?&lt;/p&gt;","hint":"&lt;p style=\"text-align: center\"&gt;Probabilidade de um evento = &lt;span class=\"fr-math-v2 fr-draggable\" contenteditable=\"false\" data-original-math=\"\\(\\frac{{{\\text{nº de casos favoráveis}}}}{{{\\text{nº de casos possíveis}}}}\\)\" draggable=\"true\"&gt;\\(\\frac{{{\\text{nº de casos favoráveis}}}}{{{\\text{nº de casos possíveis}}}}\\)&lt;/span&gt;&lt;/p&gt;","feedback":"&lt;p&gt;A fórmula para calcular a probabilidade de um evento aleatório é:&lt;/p&gt;&lt;p style=\"text-align: center\"&gt;Probabilidade de um evento = &lt;span class=\"fr-math-v2 fr-draggable\" contenteditable=\"false\" data-original-math=\"\\(\\frac{{{\\text{nº de casos favoráveis}}}}{{{\\text{nº de casos possíveis}}}}\\)\" draggable=\"true\"&gt;\\(\\frac{{{\\text{nº de casos favoráveis}}}}{{{\\text{nº de casos possíveis}}}}\\)&lt;/span&gt; = &lt;span class=\"fr-math-v2 fr-draggable\" contenteditable=\"false\" data-original-math=\"\\(\\frac{{{{{T1}}\\text{ números pares}}}}{{{{{Q1}}\\text{ caras}}}}\\)\" draggable=\"true\"&gt;\\(\\frac{{{{{T1}}\\text{ números pares}}}}{{{{{Q1}}\\text{ faces}}}}\\)&lt;/span&gt; = {{A1}}&lt;/p&gt;","seed":{"parameters":[{"name":"Q1","label":null,"list":[4,6,8,10,12,20]}],"calculated":[{"name":"T1","label":"{{function}}","function":"{{Q1}}/2","temp":true},{"name":"A1","label":"{{function}}","function":"&lt;span class=\"fr-math-v2 fr-draggable\" contenteditable=\"false\" data-original-math=\"\\(\\frac{{{T1}}}{{{Q1}}}\\)\" draggable=\"true\"&gt;\\(\\frac{{{T1}}}{{{Q1}}}\\)&lt;/span&gt;"},{"name":"A2","label":"{{function}}","function":"&lt;span class=\"fr-math-v2 fr-draggable\" contenteditable=\"false\" data-original-math=\"\\(\\frac{1}{{{Q1}}}\\)\" draggable=\"true\"&gt;\\(\\frac{1}{{{Q1}}}\\)&lt;/span&gt;","incorrect":true},{"name":"A3","label":"{{function}}","function":"&lt;span class=\"fr-math-v2 fr-draggable\" contenteditable=\"false\" data-original-math=\"\\(\\frac{{{Q1}}}{{{T1}}}\\)\" draggable=\"true\"&gt;\\(\\frac{{{Q1}}}{{{T1}}}\\)&lt;/span&gt;","incorrect":true}],"uniques":true},"algorithm":{"name":"trueFalse","template":"Multiple choice – standard","params":{"countCorrect":1,"countIncorrect":2,"showCheckIcon":true}}}</v>
      </c>
      <c r="D919" s="184" t="str">
        <f t="shared" si="2"/>
        <v>#REF!</v>
      </c>
    </row>
    <row r="920" ht="15.75" customHeight="1">
      <c r="A920" s="184" t="str">
        <f>Seeds!AB663</f>
        <v>M4-EyP-7a-I-2</v>
      </c>
      <c r="B920" s="184" t="str">
        <f t="shared" si="291"/>
        <v>#REF!</v>
      </c>
      <c r="C920" s="184" t="str">
        <f>Seeds!AA663</f>
        <v>{"id":"M4-EyP-7a-I-2","stimulus":"&lt;p&gt;Em uma urna foram colocadas {{Q1}} bolas de cor {{Q4}}, {{Q2}} de cor {{Q5}} e {{Q3}} de cor {{Q6}}. Sem olhar, qual será a probabilidade de tirar uma bola de cor {{Q4}} da caixa?&lt;/p&gt;","hint":"&lt;p style=\"text-align: center\"&gt;Probabilidade de um evento = &lt;span class=\"fr-math-v2 fr-draggable\" contenteditable=\"false\" data-original-math=\"\\(\\frac{{{\\text{nº de casos favoráveis}}}}{{{\\text{nº de casos possíveis}}}}\\)\" draggable=\"true\"&gt;\\(\\frac{{{\\text{nº de casos favoráveis}}}}{{{\\text{nº de casos possíveis}}}}\\)&lt;/span&gt;&lt;/p&gt;","feedback":"&lt;p&gt;A fórmula para calcular a probabilidade de um evento aleatório é:&lt;/p&gt;&lt;p style=\"text-align: center\"&gt;Probabilidade de um evento = &lt;span class=\"fr-math-v2 fr-draggable\" contenteditable=\"false\" data-original-math=\"\\(\\frac{{{\\text{nº de casos favoráveis}}}}{{{\\text{nº de casos possíveis}}}}\\)\" draggable=\"true\"&gt;\\(\\frac{{{\\text{nº de casos favoráveis}}}}{{{\\text{nº de casos possíveis}}}}\\)&lt;/span&gt; = &lt;span class=\"fr-math-v2 fr-draggable\" contenteditable=\"false\" data-original-math=\"\\(\\frac{{{{{Q1}}\\text{ bolas de cor {{Q4}}}}}}{{{{{T1}}\\text{ bolas no total}}}}\\)\" draggable=\"true\"&gt;\\(\\frac{{{{{Q1}}\\text{ bolas de cor {{Q4}}}}}}{{{{{T1}}\\text{ bolas no total}}}}\\)&lt;/span&gt; = {{A1}}&lt;/p&gt;","seed":{"parameters":[{"name":"Q1","label":null,"list":[2,3,4,5]},{"name":"Q2","label":null,"list":[2,3,4,5]},{"name":"Q3","label":null,"list":[2,3,4,5]},{"name":"Q4","label":null,"list":["vermelha","azul","amarela"]},{"name":"Q5","label":null,"list":["vermelha","azul","amarela"]},{"name":"Q6","label":null,"list":["vermelha","azul","amarela"]}],"calculated":[{"name":"T1","label":"{{function}}","function":"{{Q1}}+{{Q2}}+{{Q3}}","temp":true},{"name":"A1","label":"{{function}}","function":"&lt;span class=\"fr-math-v2 fr-draggable\" contenteditable=\"false\" data-original-math=\"\\(\\frac{{{Q1}}}{{{T1}}}\\)\" draggable=\"true\"&gt;\\(\\frac{{{Q1}}}{{{T1}}}\\)&lt;/span&gt;"},{"name":"A2","label":"{{function}}","function":"&lt;span class=\"fr-math-v2 fr-draggable\" contenteditable=\"false\" data-original-math=\"\\(\\frac{{{Q2}}}{{{T1}}}\\)\" draggable=\"true\"&gt;\\(\\frac{{{Q2}}}{{{T1}}}\\)&lt;/span&gt;","incorrect":true},{"name":"A3","label":"{{function}}","function":"&lt;span class=\"fr-math-v2 fr-draggable\" contenteditable=\"false\" data-original-math=\"\\(\\frac{{{Q3}}}{{{T1}}}\\)\" draggable=\"true\"&gt;\\(\\frac{{{Q3}}}{{{T1}}}\\)&lt;/span&gt;","incorrect":true}],"uniques":true},"algorithm":{"name":"trueFalse","template":"Multiple choice – standard","params":{"countCorrect":1,"countIncorrect":2,"showCheckIcon":true}}}</v>
      </c>
      <c r="D920" s="184" t="str">
        <f t="shared" si="2"/>
        <v>#REF!</v>
      </c>
    </row>
    <row r="921" ht="15.75" customHeight="1">
      <c r="A921" s="184" t="str">
        <f>Seeds!AB664</f>
        <v>M4-EyP-7a-I-3</v>
      </c>
      <c r="B921" s="184" t="str">
        <f t="shared" si="291"/>
        <v>#REF!</v>
      </c>
      <c r="C921" s="184" t="str">
        <f>Seeds!AA664</f>
        <v>{"id":"M4-EyP-7a-I-3","stimulus":"&lt;p&gt;Em um concurso de televisão, há uma roleta que tem {{Q1}} setores {{Q4}}, {{Q2}} setores {{Q5}} e {{Q3}} setores {{Q6}}. Quando um jogador gira a roleta, qual é a probabilidade de cair em um setor {{Q6}}?&lt;/p&gt;","hint":"&lt;p style=\"text-align: center\"&gt;Probabilidade de um evento = &lt;span class=\"fr-math-v2 fr-draggable\" contenteditable=\"false\" data-original-math=\"\\(\\frac{{{\\text{nº de casos favoráveis}}}}{{{\\text{nº de casos possíveis}}}}\\)\" draggable=\"true\"&gt;\\(\\frac{{{\\text{nº de casos favoráveis}}}}{{{\\text{nº de casos possíveis}}}}\\)&lt;/span&gt;&lt;/p&gt;","feedback":"&lt;p&gt;A fórmula para calcular a probabilidade de um evento aleatório é:&lt;/p&gt;&lt;p style=\"text-align: center\"&gt;Probabilidade de um evento = &lt;span class=\"fr-math-v2 fr-draggable\" contenteditable=\"false\" data-original-math=\"\\(\\frac{{{\\text{nº de casos favoráveis}}}}{{{\\text{nº de casos possíveis}}}}\\)\" draggable=\"true\"&gt;\\(\\frac{{{\\text{nº de casos favoráveis}}}}{{{\\text{nº de casos possíveis}}}}\\)&lt;/span&gt; = &lt;span class=\"fr-math-v2 fr-draggable\" contenteditable=\"false\" data-original-math=\"\\(\\frac{{{{{Q3}}\\text{ setores {{Q6}}}}}}{{{{{T1}}\\text{ setores no total}}}}\\)\" draggable=\"true\"&gt;\\(\\frac{{{{{Q3}}\\text{ setores {{Q6}}}}}}{{{{{T1}}\\text{ setores no total}}}}\\)&lt;/span&gt; = {{A1}}&lt;/p&gt;","seed":{"parameters":[{"name":"Q1","label":null,"list":[5,6,7,8,9]},{"name":"Q2","label":null,"list":[5,6,7,8,9]},{"name":"Q3","label":null,"list":[5,6,7,8,9]},{"name":"Q4","label":null,"list":["para ganhar dinheiro","para voltar a girar a roleta","para perder tudo"]},{"name":"Q5","label":null,"list":["para ganhar dinheiro","para voltar a girar a roleta","para perder tudo"]},{"name":"Q6","label":null,"list":["para ganhar dinheiro","para voltar a girar a roleta","para perder tudo"]}],"calculated":[{"name":"T1","label":"{{function}}","function":"{{Q1}}+{{Q2}}+{{Q3}}","temp":true},{"name":"A1","label":"{{function}}","function":"&lt;span class=\"fr-math-v2 fr-draggable\" contenteditable=\"false\" data-original-math=\"\\(\\frac{{{Q3}}}{{{T1}}}\\)\" draggable=\"true\"&gt;\\(\\frac{{{Q3}}}{{{T1}}}\\)&lt;/span&gt;"},{"name":"A2","label":"{{function}}","function":"&lt;span class=\"fr-math-v2 fr-draggable\" contenteditable=\"false\" data-original-math=\"\\(\\frac{{{Q1}}}{{{T1}}}\\)\" draggable=\"true\"&gt;\\(\\frac{{{Q1}}}{{{T1}}}\\)&lt;/span&gt;","incorrect":true},{"name":"A3","label":"{{function}}","function":"&lt;span class=\"fr-math-v2 fr-draggable\" contenteditable=\"false\" data-original-math=\"\\(\\frac{{{Q2}}}{{{T1}}}\\)\" draggable=\"true\"&gt;\\(\\frac{{{Q2}}}{{{T1}}}\\)&lt;/span&gt;","incorrect":true}],"uniques":true},"algorithm":{"name":"trueFalse","template":"Multiple choice – standard","params":{"countCorrect":1,"countIncorrect":2,"showCheckIcon":true}}}</v>
      </c>
      <c r="D921" s="184" t="str">
        <f t="shared" si="2"/>
        <v>#REF!</v>
      </c>
    </row>
    <row r="922" ht="15.75" customHeight="1">
      <c r="A922" s="184" t="str">
        <f>Seeds!AB665</f>
        <v>M4-EyP-7a-E-1</v>
      </c>
      <c r="B922" s="184" t="str">
        <f t="shared" si="291"/>
        <v>#REF!</v>
      </c>
      <c r="C922" s="184" t="str">
        <f>Seeds!AA665</f>
        <v>{"id":"M4-EyP-7a-E-1","stimulus":"&lt;p&gt;Se {{Q1}} bilhetes foram vendidos em uma rifa, qual é a probabilidade de que o prêmio vá para alguém que comprou {{Q2}}? Expresse o resultado como uma fração.&lt;/p&gt;","template":"&lt;p&gt;A probabilidade é de {{response}}.&lt;/p&gt;","hint":"&lt;p style=\"text-align: center\"&gt;Probabilidade de um evento = &lt;span class=\"fr-math-v2 fr-draggable\" contenteditable=\"false\" data-original-math=\"\\(\\frac{{{\\text{nº de casos favoráveis}}}}{{{\\text{nº de casos possíveis}}}}\\)\" draggable=\"true\"&gt;\\(\\frac{{{\\text{nº de casos favoráveis}}}}{{{\\text{nº de casos possíveis}}}}\\)&lt;/span&gt;&lt;/p&gt;","feedback":"&lt;p&gt;A fórmula para calcular a probabilidade de um evento aleatório é:&lt;/p&gt;&lt;p style=\"text-align: center\"&gt;Probabilidade de um evento = &lt;span class=\"fr-math-v2 fr-draggable\" contenteditable=\"false\" data-original-math=\"\\(\\frac{{{\\text{nº de casos favoráveis}}}}{{{\\text{nº de casos possíveis}}}}\\)\" draggable=\"true\"&gt;\\(\\frac{{{\\text{nº de casos favoráveis}}}}{{{\\text{nº de casos possíveis}}}}\\)&lt;/span&gt; = &lt;span class=\"fr-math-v2 fr-draggable\" contenteditable=\"false\" data-original-math=\"\\(\\frac{{{{{Q2}}\\text{ bilhetes comprados}}}}{{{{{Q1}}\\text{ bilhetes totais}}}}\\)\" draggable=\"true\"&gt;\\(\\frac{{{{{Q2}}\\text{ bilhetes comprados}}}}{{{{{Q1}}\\text{ bilhetes totais}}}}\\)&lt;/span&gt; = {{T1}}&lt;/p&gt;","seed":{"parameters":[{"name":"Q1","label":null,"min":100,"max":500,"step":10},{"name":"Q2","label":null,"min":10,"max":20,"step":1}],"calculated":[{"name":"T1","label":"{{function}}","function":"&lt;span class=\"fr-math-v2 fr-draggable\" contenteditable=\"false\" data-original-math=\"\\(\\frac{{{Q2}}}{{{Q1}}}\\)\" draggable=\"true\"&gt;\\(\\frac{{{Q2}}}{{{Q1}}}\\)&lt;/span&gt;","temp":true},{"name":"A1","label":"{{function}}","function":"\\frac{{{Q2}}}{{{Q1}}}"}],"uniques":true},"algorithm":{"name":"calculateOperation","params":{"method":"equivSymbolic","keyboard":"NUMERICAL"}}}</v>
      </c>
      <c r="D922" s="184" t="str">
        <f t="shared" si="2"/>
        <v>#REF!</v>
      </c>
    </row>
    <row r="923" ht="15.75" customHeight="1">
      <c r="A923" s="184" t="str">
        <f>Seeds!AB666</f>
        <v>M4-EyP-7a-E-2</v>
      </c>
      <c r="B923" s="184" t="str">
        <f t="shared" si="291"/>
        <v>#REF!</v>
      </c>
      <c r="C923" s="184" t="str">
        <f>Seeds!AA666</f>
        <v>{"id":"M4-EyP-7a-E-2","stimulus":"&lt;p&gt;Em um saco foram colocadas {{Q1}} balas de {{Q4}}, {{Q2}} de {{Q5}} e {{Q3}} de {{Q6}}. Ao ser retirada uma bala do saco sem olhar, qual é a probabilidade de se pegar uma bala de {{Q5}}? Expresse o resultado como uma fração.&lt;/p&gt;","template":"&lt;p&gt;A probabilidade é {{response}}.&lt;/p&gt;","hint":"&lt;p style=\"text-align: center\"&gt;Probabilidade de um evento = &lt;span class=\"fr-math-v2 fr-draggable\" contenteditable=\"false\" data-original-math=\"\\(\\frac{{{\\text{nº de casos favoráveis}}}}{{{\\text{nº de casos possíveis}}}}\\)\" draggable=\"true\"&gt;\\(\\frac{{{\\text{nº de casos favoráveis}}}}{{{\\text{nº de casos possíveis}}}}\\)&lt;/span&gt;&lt;/p&gt;","feedback":"&lt;p&gt;A fórmula para calcular a probabilidade de um evento aleatório é:&lt;/p&gt;&lt;p style=\"text-align: center\"&gt;Probabilidade de um evento = &lt;span class=\"fr-math-v2 fr-draggable\" contenteditable=\"false\" data-original-math=\"\\(\\frac{{{\\text{nº de casos favoráveis}}}}{{{\\text{nº de casos possíveis}}}}\\)\" draggable=\"true\"&gt;\\(\\frac{{{\\text{nº de casos favoráveis}}}}{{{\\text{nº de casos possíveis}}}}\\)&lt;/span&gt; = &lt;span class=\"fr-math-v2 fr-draggable\" contenteditable=\"false\" data-original-math=\"\\(\\frac{{{{{Q2}}\\text{ balas de {{Q5}}}}}}{{{{{T1}}\\text{ balas no total}}}}\\)\" draggable=\"true\"&gt;\\(\\frac{{{{{Q2}}\\text{ balas de {{Q5}}}}}}{{{{{T1}}\\text{ balas no total}}}}\\)&lt;/span&gt; = {{T2}}&lt;/p&gt;","seed":{"parameters":[{"name":"Q1","label":null,"list":[2,3,4,5]},{"name":"Q2","label":null,"list":[2,3,4,5]},{"name":"Q3","label":null,"list":[2,3,4,5]},{"name":"Q4","label":null,"list":["limão","morango","menta"]},{"name":"Q5","label":null,"list":["limão","morango","menta"]},{"name":"Q6","label":null,"list":["limão","morango","menta"]}],"calculated":[{"name":"T1","label":"{{function}}","function":"{{Q1}}+{{Q2}}+{{Q3}}","temp":true},{"name":"T2","label":"{{function}}","function":"&lt;span class=\"fr-math-v2 fr-draggable\" contenteditable=\"false\" data-original-math=\"\\(\\frac{{{Q2}}}{{{T1}}}\\)\" draggable=\"true\"&gt;\\(\\frac{{{Q2}}}{{{T1}}}\\)&lt;/span&gt;","temp":true},{"name":"A1","label":"{{function}}","function":"\\frac{{{Q2}}}{{{T1}}}"}],"uniques":true},"algorithm":{"name":"calculateOperation","params":{"method":"equivSymbolic","keyboard":"NUMERICAL"}}}</v>
      </c>
      <c r="D923" s="184" t="str">
        <f t="shared" si="2"/>
        <v>#REF!</v>
      </c>
    </row>
    <row r="924" ht="15.75" customHeight="1">
      <c r="A924" s="184" t="str">
        <f>Seeds!AB667</f>
        <v>M4-EyP-7a-E-3</v>
      </c>
      <c r="B924" s="184" t="str">
        <f t="shared" si="291"/>
        <v>#REF!</v>
      </c>
      <c r="C924" s="184" t="str">
        <f>Seeds!AA667</f>
        <v>{"id":"M4-EyP-7a-E-3","stimulus":"&lt;p&gt;Santiago tem em sua estante {{Q1}} livros sobre {{Q4}}, {{Q2}} livros sobre {{Q5}} e {{Q3}} sobre {{Q6}}. Se ele retirar um livro da estante ao acaso e sem olhar, qual é a probabilidade de que ele tire um livro sobre {{Q6}}? Expresse o resultado como uma fração.&lt;/p&gt;","template":"&lt;p&gt;A probabilidade é de {{response}}.&lt;/p&gt;","hint":"&lt;p style=\"text-align: center\"&gt;Probabilidade de um evento = &lt;span class=\"fr-math-v2 fr-draggable\" contenteditable=\"false\" data-original-math=\"\\(\\frac{{{\\text{nº de casos favoráveis}}}}{{{\\text{nº de casos possíveis}}}}\\)\" draggable=\"true\"&gt;\\(\\frac{{{\\text{nº de casos favoráveis}}}}{{{\\text{nº de casos possíveis}}}}\\)&lt;/span&gt;&lt;/p&gt;","feedback":"&lt;p&gt;A fórmula para calcular a probabilidade de um evento aleatório é:&lt;/p&gt;&lt;p style=\"text-align: center\"&gt;Probabilidade de um evento = &lt;span class=\"fr-math-v2 fr-draggable\" contenteditable=\"false\" data-original-math=\"\\(\\frac{{{\\text{nº de casos favoráveis}}}}{{{\\text{nº de casos possíveis}}}}\\)\" draggable=\"true\"&gt;\\(\\frac{{{\\text{nº de casos favoráveis}}}}{{{\\text{nº de casos possíveis}}}}\\)&lt;/span&gt; = &lt;span class=\"fr-math-v2 fr-draggable\" contenteditable=\"false\" data-original-math=\"\\(\\frac{{{{{Q3}}\\text{ livros de {{Q6}}}}}}{{{{{T1}}\\text{ livros no total}}}}\\)\" draggable=\"true\"&gt;\\(\\frac{{{{{Q3}}\\text{ livros sobre {{Q6}}}}}}{{{{{T1}}\\text{ livros no total}}}}\\)&lt;/span&gt; = {{T2}}&lt;/p&gt;","seed":{"parameters":[{"name":"Q1","label":null,"list":[2,3,4,5]},{"name":"Q2","label":null,"list":[2,3,4,5]},{"name":"Q3","label":null,"list":[2,3,4,5]},{"name":"Q4","label":null,"list":["piratas","viagens no tempo","robôs"]},{"name":"Q5","label":null,"list":["piratas","viagens no tempo","robôs"]},{"name":"Q6","label":null,"list":["piratas","viagens no tempo","robôs"]}],"calculated":[{"name":"T1","label":"{{function}}","function":"{{Q1}}+{{Q2}}+{{Q3}}","temp":true},{"name":"T2","label":"{{function}}","function":"&lt;span class=\"fr-math-v2 fr-draggable\" contenteditable=\"false\" data-original-math=\"\\(\\frac{{{Q3}}}{{{T1}}}\\)\" draggable=\"true\"&gt;\\(\\frac{{{Q3}}}{{{T1}}}\\)&lt;/span&gt;","temp":true},{"name":"A1","label":"{{function}}","function":"\\frac{{{Q3}}}{{{T1}}}"}],"uniques":true},"algorithm":{"name":"calculateOperation","params":{"method":"equivSymbolic","keyboard":"NUMERICAL"}}}</v>
      </c>
      <c r="D924" s="184" t="str">
        <f t="shared" si="2"/>
        <v>#REF!</v>
      </c>
    </row>
  </sheetData>
  <drawing r:id="rId1"/>
</worksheet>
</file>